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7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charts/chart11.xml" ContentType="application/vnd.openxmlformats-officedocument.drawingml.chart+xml"/>
  <Override PartName="/xl/drawings/drawing21.xml" ContentType="application/vnd.openxmlformats-officedocument.drawingml.chartshapes+xml"/>
  <Override PartName="/xl/drawings/drawing22.xml" ContentType="application/vnd.openxmlformats-officedocument.drawing+xml"/>
  <Override PartName="/xl/charts/chart12.xml" ContentType="application/vnd.openxmlformats-officedocument.drawingml.chart+xml"/>
  <Override PartName="/xl/drawings/drawing23.xml" ContentType="application/vnd.openxmlformats-officedocument.drawingml.chartshapes+xml"/>
  <Override PartName="/xl/charts/chart13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4.xml" ContentType="application/vnd.openxmlformats-officedocument.drawingml.chart+xml"/>
  <Override PartName="/xl/drawings/drawing26.xml" ContentType="application/vnd.openxmlformats-officedocument.drawingml.chartshapes+xml"/>
  <Override PartName="/xl/charts/chart15.xml" ContentType="application/vnd.openxmlformats-officedocument.drawingml.chart+xml"/>
  <Override PartName="/xl/drawings/drawing27.xml" ContentType="application/vnd.openxmlformats-officedocument.drawingml.chartshapes+xml"/>
  <Override PartName="/xl/charts/chart16.xml" ContentType="application/vnd.openxmlformats-officedocument.drawingml.chart+xml"/>
  <Override PartName="/xl/drawings/drawing28.xml" ContentType="application/vnd.openxmlformats-officedocument.drawingml.chartshapes+xml"/>
  <Override PartName="/xl/charts/chart17.xml" ContentType="application/vnd.openxmlformats-officedocument.drawingml.chart+xml"/>
  <Override PartName="/xl/drawings/drawing29.xml" ContentType="application/vnd.openxmlformats-officedocument.drawingml.chartshapes+xml"/>
  <Override PartName="/xl/drawings/drawing30.xml" ContentType="application/vnd.openxmlformats-officedocument.drawing+xml"/>
  <Override PartName="/xl/charts/chart18.xml" ContentType="application/vnd.openxmlformats-officedocument.drawingml.chart+xml"/>
  <Override PartName="/xl/drawings/drawing31.xml" ContentType="application/vnd.openxmlformats-officedocument.drawing+xml"/>
  <Override PartName="/xl/charts/chart19.xml" ContentType="application/vnd.openxmlformats-officedocument.drawingml.chart+xml"/>
  <Override PartName="/xl/drawings/drawing32.xml" ContentType="application/vnd.openxmlformats-officedocument.drawingml.chartshapes+xml"/>
  <Override PartName="/xl/charts/chart20.xml" ContentType="application/vnd.openxmlformats-officedocument.drawingml.chart+xml"/>
  <Override PartName="/xl/drawings/drawing33.xml" ContentType="application/vnd.openxmlformats-officedocument.drawingml.chartshapes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charts/chart21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22.xml" ContentType="application/vnd.openxmlformats-officedocument.drawingml.chart+xml"/>
  <Override PartName="/xl/drawings/drawing38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39.xml" ContentType="application/vnd.openxmlformats-officedocument.drawingml.chartshapes+xml"/>
  <Override PartName="/xl/charts/chart25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43.xml" ContentType="application/vnd.openxmlformats-officedocument.drawingml.chartshapes+xml"/>
  <Override PartName="/xl/charts/chart28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9.xml" ContentType="application/vnd.openxmlformats-officedocument.drawingml.chart+xml"/>
  <Override PartName="/xl/drawings/drawing46.xml" ContentType="application/vnd.openxmlformats-officedocument.drawingml.chartshapes+xml"/>
  <Override PartName="/xl/charts/chart30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charts/chart31.xml" ContentType="application/vnd.openxmlformats-officedocument.drawingml.chart+xml"/>
  <Override PartName="/xl/drawings/drawing50.xml" ContentType="application/vnd.openxmlformats-officedocument.drawingml.chartshapes+xml"/>
  <Override PartName="/xl/charts/chart32.xml" ContentType="application/vnd.openxmlformats-officedocument.drawingml.chart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33.xml" ContentType="application/vnd.openxmlformats-officedocument.drawingml.chart+xml"/>
  <Override PartName="/xl/drawings/drawing53.xml" ContentType="application/vnd.openxmlformats-officedocument.drawingml.chartshapes+xml"/>
  <Override PartName="/xl/charts/chart34.xml" ContentType="application/vnd.openxmlformats-officedocument.drawingml.chart+xml"/>
  <Override PartName="/xl/drawings/drawing54.xml" ContentType="application/vnd.openxmlformats-officedocument.drawingml.chartshapes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charts/chart35.xml" ContentType="application/vnd.openxmlformats-officedocument.drawingml.chart+xml"/>
  <Override PartName="/xl/drawings/drawing57.xml" ContentType="application/vnd.openxmlformats-officedocument.drawingml.chartshapes+xml"/>
  <Override PartName="/xl/charts/chart36.xml" ContentType="application/vnd.openxmlformats-officedocument.drawingml.chart+xml"/>
  <Override PartName="/xl/drawings/drawing58.xml" ContentType="application/vnd.openxmlformats-officedocument.drawingml.chartshapes+xml"/>
  <Override PartName="/xl/drawings/drawing59.xml" ContentType="application/vnd.openxmlformats-officedocument.drawing+xml"/>
  <Override PartName="/xl/charts/chart37.xml" ContentType="application/vnd.openxmlformats-officedocument.drawingml.chart+xml"/>
  <Override PartName="/xl/drawings/drawing60.xml" ContentType="application/vnd.openxmlformats-officedocument.drawing+xml"/>
  <Override PartName="/xl/drawings/drawing61.xml" ContentType="application/vnd.openxmlformats-officedocument.drawing+xml"/>
  <Override PartName="/xl/charts/chart38.xml" ContentType="application/vnd.openxmlformats-officedocument.drawingml.chart+xml"/>
  <Override PartName="/xl/drawings/drawing62.xml" ContentType="application/vnd.openxmlformats-officedocument.drawingml.chartshapes+xml"/>
  <Override PartName="/xl/charts/chart39.xml" ContentType="application/vnd.openxmlformats-officedocument.drawingml.chart+xml"/>
  <Override PartName="/xl/drawings/drawing63.xml" ContentType="application/vnd.openxmlformats-officedocument.drawing+xml"/>
  <Override PartName="/xl/charts/chart40.xml" ContentType="application/vnd.openxmlformats-officedocument.drawingml.chart+xml"/>
  <Override PartName="/xl/drawings/drawing64.xml" ContentType="application/vnd.openxmlformats-officedocument.drawing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65.xml" ContentType="application/vnd.openxmlformats-officedocument.drawing+xml"/>
  <Override PartName="/xl/charts/chart43.xml" ContentType="application/vnd.openxmlformats-officedocument.drawingml.chart+xml"/>
  <Override PartName="/xl/drawings/drawing66.xml" ContentType="application/vnd.openxmlformats-officedocument.drawing+xml"/>
  <Override PartName="/xl/drawings/drawing67.xml" ContentType="application/vnd.openxmlformats-officedocument.drawing+xml"/>
  <Override PartName="/xl/comments1.xml" ContentType="application/vnd.openxmlformats-officedocument.spreadsheetml.comments+xml"/>
  <Override PartName="/xl/drawings/drawing68.xml" ContentType="application/vnd.openxmlformats-officedocument.drawing+xml"/>
  <Override PartName="/xl/drawings/drawing69.xml" ContentType="application/vnd.openxmlformats-officedocument.drawing+xml"/>
  <Override PartName="/xl/drawings/drawing7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Mornt4\analisis\Informacion\COMUN\INFORME OPERACION\2015\"/>
    </mc:Choice>
  </mc:AlternateContent>
  <bookViews>
    <workbookView xWindow="0" yWindow="0" windowWidth="19392" windowHeight="7440" tabRatio="808"/>
  </bookViews>
  <sheets>
    <sheet name="Indice" sheetId="1" r:id="rId1"/>
    <sheet name="C1" sheetId="2" r:id="rId2"/>
    <sheet name="C2" sheetId="3" r:id="rId3"/>
    <sheet name="C3" sheetId="10" r:id="rId4"/>
    <sheet name="C4" sheetId="26" r:id="rId5"/>
    <sheet name="C4.2" sheetId="51" r:id="rId6"/>
    <sheet name="C5" sheetId="6" r:id="rId7"/>
    <sheet name="C6" sheetId="7" r:id="rId8"/>
    <sheet name="C7" sheetId="46" r:id="rId9"/>
    <sheet name="C7.2" sheetId="52" r:id="rId10"/>
    <sheet name="C8" sheetId="8" r:id="rId11"/>
    <sheet name="C9" sheetId="9" r:id="rId12"/>
    <sheet name="C10" sheetId="37" r:id="rId13"/>
    <sheet name="C11" sheetId="12" r:id="rId14"/>
    <sheet name="C12" sheetId="13" r:id="rId15"/>
    <sheet name="C13" sheetId="41" r:id="rId16"/>
    <sheet name="C14" sheetId="35" r:id="rId17"/>
    <sheet name="C15" sheetId="43" r:id="rId18"/>
    <sheet name="C16" sheetId="11" r:id="rId19"/>
    <sheet name="C17" sheetId="14" r:id="rId20"/>
    <sheet name="C18" sheetId="15" r:id="rId21"/>
    <sheet name="C19" sheetId="38" r:id="rId22"/>
    <sheet name="C20" sheetId="16" r:id="rId23"/>
    <sheet name="C21" sheetId="17" r:id="rId24"/>
    <sheet name="C22" sheetId="18" r:id="rId25"/>
    <sheet name="C23" sheetId="40" r:id="rId26"/>
    <sheet name="C24" sheetId="20" r:id="rId27"/>
    <sheet name="C25" sheetId="21" r:id="rId28"/>
    <sheet name="C26" sheetId="39" r:id="rId29"/>
    <sheet name="C27" sheetId="22" r:id="rId30"/>
    <sheet name="C28" sheetId="23" r:id="rId31"/>
    <sheet name="C29" sheetId="48" r:id="rId32"/>
    <sheet name="C30" sheetId="30" r:id="rId33"/>
    <sheet name="C31" sheetId="28" r:id="rId34"/>
    <sheet name="C32" sheetId="44" r:id="rId35"/>
    <sheet name="C33" sheetId="32" r:id="rId36"/>
    <sheet name="C34" sheetId="49" r:id="rId37"/>
    <sheet name="Data 1" sheetId="24" r:id="rId38"/>
    <sheet name="Data 2" sheetId="25" r:id="rId39"/>
    <sheet name="Data 3" sheetId="27" r:id="rId40"/>
    <sheet name="Data 4" sheetId="47" r:id="rId41"/>
    <sheet name="Data 5" sheetId="45" r:id="rId42"/>
  </sheets>
  <definedNames>
    <definedName name="_xlnm._FilterDatabase" localSheetId="7" hidden="1">'C6'!$A$4:$A$386</definedName>
    <definedName name="_xlnm.Print_Area" localSheetId="1">'C1'!$A$1:$V$25</definedName>
    <definedName name="_xlnm.Print_Area" localSheetId="12">'C10'!$B$2:$F$25</definedName>
    <definedName name="_xlnm.Print_Area" localSheetId="13">'C11'!$A$1:$L$23</definedName>
    <definedName name="_xlnm.Print_Area" localSheetId="14">'C12'!$B$2:$F$26</definedName>
    <definedName name="_xlnm.Print_Area" localSheetId="15">'C13'!$B$2:$E$26</definedName>
    <definedName name="_xlnm.Print_Area" localSheetId="16">'C14'!$B$2:$F$41</definedName>
    <definedName name="_xlnm.Print_Area" localSheetId="17">'C15'!$B$2:$F$22</definedName>
    <definedName name="_xlnm.Print_Area" localSheetId="18">'C16'!$B$2:$E$32</definedName>
    <definedName name="_xlnm.Print_Area" localSheetId="19">'C17'!$A$1:$T$25</definedName>
    <definedName name="_xlnm.Print_Area" localSheetId="20">'C18'!$A$1:$E$22</definedName>
    <definedName name="_xlnm.Print_Area" localSheetId="21">'C19'!$B$2:$E$26</definedName>
    <definedName name="_xlnm.Print_Area" localSheetId="2">'C2'!$A$1:$E$22</definedName>
    <definedName name="_xlnm.Print_Area" localSheetId="22">'C20'!$A$1:$E$25</definedName>
    <definedName name="_xlnm.Print_Area" localSheetId="23">'C21'!$A$1:$M$26</definedName>
    <definedName name="_xlnm.Print_Area" localSheetId="24">'C22'!$A$1:$E$25</definedName>
    <definedName name="_xlnm.Print_Area" localSheetId="25">'C23'!$B$2:$F$24</definedName>
    <definedName name="_xlnm.Print_Area" localSheetId="26">'C24'!$A$1:$L$24</definedName>
    <definedName name="_xlnm.Print_Area" localSheetId="27">'C25'!$A$1:$E$25</definedName>
    <definedName name="_xlnm.Print_Area" localSheetId="28">'C26'!$B$2:$F$24</definedName>
    <definedName name="_xlnm.Print_Area" localSheetId="29">'C27'!$A$1:$L$25</definedName>
    <definedName name="_xlnm.Print_Area" localSheetId="30">'C28'!$A$1:$E$25</definedName>
    <definedName name="_xlnm.Print_Area" localSheetId="3">'C3'!$A$1:$E$22</definedName>
    <definedName name="_xlnm.Print_Area" localSheetId="32">'C30'!$A$1:$J$23</definedName>
    <definedName name="_xlnm.Print_Area" localSheetId="33">'C31'!$B$2:$F$28</definedName>
    <definedName name="_xlnm.Print_Area" localSheetId="34">'C32'!$A$2:$F$25</definedName>
    <definedName name="_xlnm.Print_Area" localSheetId="35">'C33'!$A$1:$F$25</definedName>
    <definedName name="_xlnm.Print_Area" localSheetId="4">'C4'!$A$1:$E$22</definedName>
    <definedName name="_xlnm.Print_Area" localSheetId="5">C4.2!$A$1:$E$22</definedName>
    <definedName name="_xlnm.Print_Area" localSheetId="6">'C5'!$A$1:$I$29</definedName>
    <definedName name="_xlnm.Print_Area" localSheetId="7">'C6'!$A$1:$E$28</definedName>
    <definedName name="_xlnm.Print_Area" localSheetId="10">'C8'!$A$1:$J$23</definedName>
    <definedName name="_xlnm.Print_Area" localSheetId="11">'C9'!$A$1:$M$20</definedName>
    <definedName name="_xlnm.Print_Area" localSheetId="37">'Data 1'!$A$1:$Q$22</definedName>
    <definedName name="_xlnm.Print_Area" localSheetId="38">'Data 2'!$A$1:$I$778</definedName>
    <definedName name="_xlnm.Print_Area" localSheetId="39">'Data 3'!$A$1:$H$3</definedName>
    <definedName name="_xlnm.Print_Area" localSheetId="0">Indice!$A$1:$F$40</definedName>
    <definedName name="_xlnm.Print_Titles" localSheetId="38">'Data 2'!$1:$3</definedName>
    <definedName name="_xlnm.Print_Titles" localSheetId="39">'Data 3'!$1:$3</definedName>
  </definedNames>
  <calcPr calcId="152511"/>
  <customWorkbookViews>
    <customWorkbookView name="C33_V" guid="{900DFCC7-DCF9-11D6-8470-0008C7298EBA}" includePrintSettings="0" includeHiddenRowCol="0" maximized="1" showSheetTabs="0" windowWidth="794" windowHeight="457" tabRatio="905" activeSheetId="62755" showStatusbar="0"/>
    <customWorkbookView name="C31_V" guid="{900DFCC6-DCF9-11D6-8470-0008C7298EBA}" includePrintSettings="0" includeHiddenRowCol="0" maximized="1" showSheetTabs="0" windowWidth="794" windowHeight="457" tabRatio="905" activeSheetId="62755" showStatusbar="0"/>
    <customWorkbookView name="C29_V" guid="{900DFCC5-DCF9-11D6-8470-0008C7298EBA}" includePrintSettings="0" includeHiddenRowCol="0" maximized="1" showSheetTabs="0" windowWidth="794" windowHeight="457" tabRatio="905" activeSheetId="62755" showStatusbar="0"/>
    <customWorkbookView name="C28_V" guid="{900DFCC4-DCF9-11D6-8470-0008C7298EBA}" includePrintSettings="0" includeHiddenRowCol="0" maximized="1" showSheetTabs="0" windowWidth="794" windowHeight="457" tabRatio="905" activeSheetId="62755" showStatusbar="0"/>
    <customWorkbookView name="C26_V" guid="{900DFCC3-DCF9-11D6-8470-0008C7298EBA}" includePrintSettings="0" includeHiddenRowCol="0" maximized="1" showSheetTabs="0" windowWidth="794" windowHeight="457" tabRatio="905" activeSheetId="62755" showStatusbar="0"/>
    <customWorkbookView name="C25_V" guid="{900DFCC2-DCF9-11D6-8470-0008C7298EBA}" includePrintSettings="0" includeHiddenRowCol="0" maximized="1" showSheetTabs="0" windowWidth="794" windowHeight="457" tabRatio="905" activeSheetId="62755" showStatusbar="0"/>
    <customWorkbookView name="C23_V" guid="{900DFCC1-DCF9-11D6-8470-0008C7298EBA}" includePrintSettings="0" includeHiddenRowCol="0" maximized="1" showSheetTabs="0" windowWidth="794" windowHeight="457" tabRatio="905" activeSheetId="62755" showStatusbar="0"/>
    <customWorkbookView name="C20_V" guid="{900DFCC0-DCF9-11D6-8470-0008C7298EBA}" includePrintSettings="0" includeHiddenRowCol="0" maximized="1" showSheetTabs="0" windowWidth="794" windowHeight="457" tabRatio="905" activeSheetId="62755" showStatusbar="0"/>
    <customWorkbookView name="C14_V" guid="{900DFCBF-DCF9-11D6-8470-0008C7298EBA}" includePrintSettings="0" includeHiddenRowCol="0" maximized="1" showSheetTabs="0" windowWidth="794" windowHeight="457" tabRatio="905" activeSheetId="62755" showStatusbar="0"/>
    <customWorkbookView name="C13_V" guid="{900DFCBE-DCF9-11D6-8470-0008C7298EBA}" includePrintSettings="0" includeHiddenRowCol="0" maximized="1" showSheetTabs="0" windowWidth="794" windowHeight="457" tabRatio="905" activeSheetId="62755" showStatusbar="0"/>
    <customWorkbookView name="C12_V" guid="{900DFCBD-DCF9-11D6-8470-0008C7298EBA}" includePrintSettings="0" includeHiddenRowCol="0" maximized="1" showSheetTabs="0" windowWidth="794" windowHeight="457" tabRatio="905" activeSheetId="62755" showStatusbar="0"/>
    <customWorkbookView name="C11_V" guid="{900DFCBC-DCF9-11D6-8470-0008C7298EBA}" includePrintSettings="0" includeHiddenRowCol="0" maximized="1" showSheetTabs="0" windowWidth="794" windowHeight="457" tabRatio="905" activeSheetId="62755" showStatusbar="0"/>
    <customWorkbookView name="C10_V" guid="{900DFCBB-DCF9-11D6-8470-0008C7298EBA}" includePrintSettings="0" includeHiddenRowCol="0" maximized="1" showSheetTabs="0" windowWidth="794" windowHeight="457" tabRatio="905" activeSheetId="62755" showStatusbar="0"/>
    <customWorkbookView name="C9_V" guid="{900DFCBA-DCF9-11D6-8470-0008C7298EBA}" includePrintSettings="0" includeHiddenRowCol="0" maximized="1" showSheetTabs="0" windowWidth="794" windowHeight="457" tabRatio="905" activeSheetId="62755" showStatusbar="0"/>
    <customWorkbookView name="C8_V" guid="{900DFCB9-DCF9-11D6-8470-0008C7298EBA}" includePrintSettings="0" includeHiddenRowCol="0" maximized="1" showSheetTabs="0" windowWidth="794" windowHeight="457" tabRatio="905" activeSheetId="62755" showStatusbar="0"/>
    <customWorkbookView name="C7_V" guid="{900DFCB8-DCF9-11D6-8470-0008C7298EBA}" includePrintSettings="0" includeHiddenRowCol="0" maximized="1" showSheetTabs="0" windowWidth="794" windowHeight="457" tabRatio="905" activeSheetId="62754" showStatusbar="0"/>
    <customWorkbookView name="C5_V" guid="{900DFCB7-DCF9-11D6-8470-0008C7298EBA}" includePrintSettings="0" includeHiddenRowCol="0" maximized="1" showSheetTabs="0" windowWidth="794" windowHeight="457" tabRatio="905" activeSheetId="62755" showStatusbar="0"/>
    <customWorkbookView name="C4_V" guid="{900DFCB6-DCF9-11D6-8470-0008C7298EBA}" includePrintSettings="0" includeHiddenRowCol="0" maximized="1" showSheetTabs="0" windowWidth="794" windowHeight="457" tabRatio="905" activeSheetId="62755" showStatusbar="0"/>
    <customWorkbookView name="C2_V" guid="{900DFCB5-DCF9-11D6-8470-0008C7298EBA}" includePrintSettings="0" includeHiddenRowCol="0" maximized="1" showSheetTabs="0" windowWidth="794" windowHeight="457" tabRatio="905" activeSheetId="62754" showStatusbar="0"/>
    <customWorkbookView name="C3_V" guid="{900DFCB4-DCF9-11D6-8470-0008C7298EBA}" includePrintSettings="0" includeHiddenRowCol="0" maximized="1" showSheetTabs="0" windowWidth="794" windowHeight="457" tabRatio="905" activeSheetId="62755" showStatusbar="0"/>
    <customWorkbookView name="C1_V" guid="{900DFCB2-DCF9-11D6-8470-0008C7298EBA}" includePrintSettings="0" includeHiddenRowCol="0" maximized="1" showSheetTabs="0" windowWidth="794" windowHeight="457" tabRatio="905" activeSheetId="62755" showStatusbar="0"/>
  </customWorkbookViews>
</workbook>
</file>

<file path=xl/calcChain.xml><?xml version="1.0" encoding="utf-8"?>
<calcChain xmlns="http://schemas.openxmlformats.org/spreadsheetml/2006/main">
  <c r="B3" i="45" l="1"/>
  <c r="B3" i="47"/>
  <c r="B3" i="27"/>
  <c r="C3" i="25"/>
  <c r="C3" i="24"/>
  <c r="C4" i="10"/>
  <c r="C4" i="26"/>
  <c r="C4" i="51"/>
  <c r="C4" i="6"/>
  <c r="C4" i="7"/>
  <c r="C4" i="46"/>
  <c r="C4" i="52"/>
  <c r="C4" i="8"/>
  <c r="C4" i="9"/>
  <c r="C4" i="37"/>
  <c r="C4" i="12"/>
  <c r="C4" i="13"/>
  <c r="C4" i="41"/>
  <c r="C4" i="35"/>
  <c r="C4" i="43"/>
  <c r="C4" i="11"/>
  <c r="C4" i="14"/>
  <c r="C4" i="15"/>
  <c r="C4" i="38"/>
  <c r="C4" i="16"/>
  <c r="C4" i="17"/>
  <c r="C4" i="18"/>
  <c r="C4" i="40"/>
  <c r="C4" i="20"/>
  <c r="C4" i="21"/>
  <c r="C4" i="39"/>
  <c r="C4" i="22"/>
  <c r="C4" i="23"/>
  <c r="C4" i="48"/>
  <c r="C4" i="30"/>
  <c r="C4" i="28"/>
  <c r="C4" i="44"/>
  <c r="C4" i="32"/>
  <c r="C4" i="49"/>
  <c r="C4" i="3"/>
  <c r="Q50" i="24"/>
  <c r="H276" i="25" l="1"/>
  <c r="I276" i="25"/>
  <c r="H277" i="25"/>
  <c r="I277" i="25"/>
  <c r="H278" i="25"/>
  <c r="I278" i="25"/>
  <c r="H279" i="25"/>
  <c r="I279" i="25"/>
  <c r="H280" i="25"/>
  <c r="I280" i="25"/>
  <c r="H281" i="25"/>
  <c r="I281" i="25"/>
  <c r="H282" i="25"/>
  <c r="I282" i="25"/>
  <c r="H283" i="25"/>
  <c r="I283" i="25"/>
  <c r="H284" i="25"/>
  <c r="I284" i="25"/>
  <c r="H285" i="25"/>
  <c r="I285" i="25"/>
  <c r="H286" i="25"/>
  <c r="I286" i="25"/>
  <c r="H287" i="25"/>
  <c r="H288" i="25" s="1"/>
  <c r="I287" i="25"/>
  <c r="H37" i="25"/>
  <c r="H38" i="25"/>
  <c r="H39" i="25"/>
  <c r="H40" i="25"/>
  <c r="H41" i="25"/>
  <c r="H42" i="25"/>
  <c r="H43" i="25"/>
  <c r="H44" i="25"/>
  <c r="H45" i="25"/>
  <c r="H46" i="25"/>
  <c r="H47" i="25"/>
  <c r="H48" i="25"/>
  <c r="P22" i="27"/>
  <c r="P10" i="27"/>
  <c r="P14" i="27"/>
  <c r="P18" i="27"/>
  <c r="E16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5" i="1"/>
  <c r="E14" i="1"/>
  <c r="E13" i="1"/>
  <c r="E12" i="1"/>
  <c r="E11" i="1"/>
  <c r="E10" i="1"/>
  <c r="E9" i="1"/>
  <c r="E8" i="1"/>
  <c r="C4" i="2"/>
  <c r="K22" i="22"/>
  <c r="G22" i="12"/>
  <c r="K11" i="12"/>
  <c r="K12" i="12"/>
  <c r="K14" i="12"/>
  <c r="K15" i="12"/>
  <c r="K16" i="12"/>
  <c r="K17" i="12"/>
  <c r="K18" i="12"/>
  <c r="K19" i="12"/>
  <c r="K21" i="12"/>
  <c r="K10" i="12"/>
  <c r="J11" i="12"/>
  <c r="D39" i="25"/>
  <c r="J13" i="12"/>
  <c r="J14" i="12"/>
  <c r="J15" i="12"/>
  <c r="D44" i="25"/>
  <c r="J18" i="12"/>
  <c r="J19" i="12"/>
  <c r="J21" i="12"/>
  <c r="G11" i="12"/>
  <c r="G13" i="12"/>
  <c r="G14" i="12"/>
  <c r="G15" i="12"/>
  <c r="G16" i="12"/>
  <c r="G18" i="12"/>
  <c r="G19" i="12"/>
  <c r="G10" i="12"/>
  <c r="J16" i="12"/>
  <c r="J20" i="12"/>
  <c r="F11" i="12"/>
  <c r="F13" i="12"/>
  <c r="F14" i="12"/>
  <c r="D43" i="25"/>
  <c r="D46" i="25"/>
  <c r="F20" i="12"/>
  <c r="D48" i="25"/>
  <c r="F15" i="12"/>
  <c r="G22" i="22"/>
  <c r="K20" i="12"/>
  <c r="G12" i="12"/>
  <c r="G17" i="12"/>
  <c r="G20" i="12"/>
  <c r="G21" i="12"/>
  <c r="J17" i="12"/>
  <c r="D38" i="25"/>
  <c r="F17" i="12"/>
  <c r="F18" i="12"/>
  <c r="F19" i="12"/>
  <c r="H95" i="47"/>
  <c r="G83" i="47"/>
  <c r="F60" i="47"/>
  <c r="F59" i="47"/>
  <c r="F58" i="47"/>
  <c r="F57" i="47"/>
  <c r="F56" i="47"/>
  <c r="F55" i="47"/>
  <c r="F54" i="47"/>
  <c r="F53" i="47"/>
  <c r="F52" i="47"/>
  <c r="F51" i="47"/>
  <c r="F50" i="47"/>
  <c r="F49" i="47"/>
  <c r="I270" i="25"/>
  <c r="G30" i="25"/>
  <c r="D7" i="27"/>
  <c r="P7" i="27" s="1"/>
  <c r="D8" i="27"/>
  <c r="D9" i="27"/>
  <c r="P9" i="27" s="1"/>
  <c r="D10" i="27"/>
  <c r="D11" i="27"/>
  <c r="P11" i="27" s="1"/>
  <c r="D12" i="27"/>
  <c r="D13" i="27"/>
  <c r="P13" i="27" s="1"/>
  <c r="D14" i="27"/>
  <c r="D15" i="27"/>
  <c r="P15" i="27" s="1"/>
  <c r="D16" i="27"/>
  <c r="D17" i="27"/>
  <c r="P17" i="27" s="1"/>
  <c r="D18" i="27"/>
  <c r="F7" i="27"/>
  <c r="F8" i="27"/>
  <c r="F9" i="27"/>
  <c r="F10" i="27"/>
  <c r="F11" i="27"/>
  <c r="F12" i="27"/>
  <c r="P12" i="27" s="1"/>
  <c r="F13" i="27"/>
  <c r="F14" i="27"/>
  <c r="F15" i="27"/>
  <c r="F16" i="27"/>
  <c r="P16" i="27" s="1"/>
  <c r="F17" i="27"/>
  <c r="F18" i="27"/>
  <c r="C19" i="27"/>
  <c r="D19" i="27"/>
  <c r="E19" i="27"/>
  <c r="G19" i="27"/>
  <c r="H19" i="27"/>
  <c r="I19" i="27"/>
  <c r="J19" i="27"/>
  <c r="K19" i="27"/>
  <c r="L19" i="27"/>
  <c r="M19" i="27"/>
  <c r="N19" i="27"/>
  <c r="O19" i="27"/>
  <c r="D22" i="27"/>
  <c r="F22" i="27"/>
  <c r="D23" i="27"/>
  <c r="P23" i="27" s="1"/>
  <c r="F23" i="27"/>
  <c r="D24" i="27"/>
  <c r="P24" i="27" s="1"/>
  <c r="F24" i="27"/>
  <c r="D25" i="27"/>
  <c r="P25" i="27" s="1"/>
  <c r="F25" i="27"/>
  <c r="D26" i="27"/>
  <c r="P26" i="27" s="1"/>
  <c r="F26" i="27"/>
  <c r="D27" i="27"/>
  <c r="P27" i="27" s="1"/>
  <c r="F27" i="27"/>
  <c r="D28" i="27"/>
  <c r="P28" i="27" s="1"/>
  <c r="F28" i="27"/>
  <c r="D29" i="27"/>
  <c r="P29" i="27" s="1"/>
  <c r="F29" i="27"/>
  <c r="D30" i="27"/>
  <c r="P30" i="27" s="1"/>
  <c r="F30" i="27"/>
  <c r="D31" i="27"/>
  <c r="P31" i="27" s="1"/>
  <c r="F31" i="27"/>
  <c r="D32" i="27"/>
  <c r="P32" i="27" s="1"/>
  <c r="F32" i="27"/>
  <c r="D33" i="27"/>
  <c r="P33" i="27" s="1"/>
  <c r="F33" i="27"/>
  <c r="C34" i="27"/>
  <c r="E34" i="27"/>
  <c r="G34" i="27"/>
  <c r="H34" i="27"/>
  <c r="I34" i="27"/>
  <c r="J34" i="27"/>
  <c r="K34" i="27"/>
  <c r="L34" i="27"/>
  <c r="M34" i="27"/>
  <c r="N34" i="27"/>
  <c r="O34" i="27"/>
  <c r="E25" i="25"/>
  <c r="F10" i="9"/>
  <c r="G25" i="25"/>
  <c r="E26" i="25"/>
  <c r="F11" i="9" s="1"/>
  <c r="F26" i="25"/>
  <c r="E27" i="25"/>
  <c r="F12" i="9"/>
  <c r="F27" i="25"/>
  <c r="G27" i="25"/>
  <c r="G31" i="25" s="1"/>
  <c r="H27" i="25"/>
  <c r="J12" i="9"/>
  <c r="E28" i="25"/>
  <c r="F13" i="9" s="1"/>
  <c r="F28" i="25"/>
  <c r="G28" i="25"/>
  <c r="H28" i="25"/>
  <c r="J13" i="9"/>
  <c r="M13" i="9" s="1"/>
  <c r="E29" i="25"/>
  <c r="F14" i="9" s="1"/>
  <c r="L14" i="9" s="1"/>
  <c r="N14" i="9"/>
  <c r="F29" i="25"/>
  <c r="G29" i="25"/>
  <c r="H29" i="25"/>
  <c r="J14" i="9"/>
  <c r="M14" i="9" s="1"/>
  <c r="E30" i="25"/>
  <c r="F15" i="9" s="1"/>
  <c r="F30" i="25"/>
  <c r="G15" i="9" s="1"/>
  <c r="H30" i="25"/>
  <c r="H68" i="25"/>
  <c r="I68" i="25"/>
  <c r="H87" i="25"/>
  <c r="I87" i="25"/>
  <c r="J87" i="25"/>
  <c r="J94" i="25"/>
  <c r="J106" i="25" s="1"/>
  <c r="H106" i="25"/>
  <c r="J95" i="25"/>
  <c r="G96" i="25"/>
  <c r="J96" i="25"/>
  <c r="G97" i="25"/>
  <c r="J97" i="25"/>
  <c r="G98" i="25"/>
  <c r="J98" i="25"/>
  <c r="G99" i="25"/>
  <c r="J99" i="25"/>
  <c r="G100" i="25"/>
  <c r="J100" i="25"/>
  <c r="G101" i="25"/>
  <c r="J101" i="25"/>
  <c r="G102" i="25"/>
  <c r="J102" i="25"/>
  <c r="G103" i="25"/>
  <c r="J103" i="25"/>
  <c r="G104" i="25"/>
  <c r="J104" i="25"/>
  <c r="G105" i="25"/>
  <c r="J105" i="25"/>
  <c r="F106" i="25"/>
  <c r="E121" i="25"/>
  <c r="I121" i="25"/>
  <c r="J121" i="25"/>
  <c r="D139" i="25"/>
  <c r="E139" i="25"/>
  <c r="F139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G157" i="25"/>
  <c r="I157" i="25"/>
  <c r="L23" i="14"/>
  <c r="H163" i="25"/>
  <c r="H164" i="25"/>
  <c r="H165" i="25"/>
  <c r="H166" i="25"/>
  <c r="H167" i="25"/>
  <c r="H168" i="25"/>
  <c r="H169" i="25"/>
  <c r="H170" i="25"/>
  <c r="H171" i="25"/>
  <c r="H172" i="25"/>
  <c r="H173" i="25"/>
  <c r="H174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D193" i="25"/>
  <c r="E193" i="25"/>
  <c r="R23" i="14" s="1"/>
  <c r="G193" i="25"/>
  <c r="P23" i="14" s="1"/>
  <c r="H193" i="25"/>
  <c r="O23" i="14" s="1"/>
  <c r="I193" i="25"/>
  <c r="T23" i="14" s="1"/>
  <c r="J193" i="25"/>
  <c r="S23" i="14" s="1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D211" i="25"/>
  <c r="E211" i="25"/>
  <c r="G211" i="25"/>
  <c r="H22" i="17"/>
  <c r="H211" i="25"/>
  <c r="G22" i="17"/>
  <c r="I211" i="25"/>
  <c r="L22" i="17"/>
  <c r="J211" i="25"/>
  <c r="K22" i="17"/>
  <c r="D223" i="25"/>
  <c r="E223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D241" i="25"/>
  <c r="E241" i="25"/>
  <c r="G241" i="25"/>
  <c r="H22" i="20" s="1"/>
  <c r="H241" i="25"/>
  <c r="G22" i="20"/>
  <c r="I241" i="25"/>
  <c r="L22" i="20"/>
  <c r="J241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D270" i="25"/>
  <c r="E270" i="25"/>
  <c r="J22" i="22" s="1"/>
  <c r="G270" i="25"/>
  <c r="L22" i="22"/>
  <c r="D659" i="25"/>
  <c r="E659" i="25"/>
  <c r="F659" i="25"/>
  <c r="G659" i="25"/>
  <c r="D675" i="25"/>
  <c r="E675" i="25"/>
  <c r="F675" i="25"/>
  <c r="G675" i="25"/>
  <c r="D694" i="25"/>
  <c r="E694" i="25"/>
  <c r="F694" i="25"/>
  <c r="G694" i="25"/>
  <c r="D710" i="25"/>
  <c r="E710" i="25"/>
  <c r="F710" i="25"/>
  <c r="G710" i="25"/>
  <c r="D729" i="25"/>
  <c r="E729" i="25"/>
  <c r="F729" i="25"/>
  <c r="G729" i="25"/>
  <c r="D745" i="25"/>
  <c r="E745" i="25"/>
  <c r="F745" i="25"/>
  <c r="G745" i="25"/>
  <c r="D764" i="25"/>
  <c r="F764" i="25"/>
  <c r="D780" i="25"/>
  <c r="F780" i="25"/>
  <c r="P10" i="24"/>
  <c r="H11" i="24"/>
  <c r="P20" i="24"/>
  <c r="H8" i="2"/>
  <c r="J8" i="2"/>
  <c r="K8" i="2"/>
  <c r="N8" i="2"/>
  <c r="O8" i="2"/>
  <c r="P8" i="2"/>
  <c r="Q8" i="2"/>
  <c r="R8" i="2"/>
  <c r="S8" i="2"/>
  <c r="P31" i="24"/>
  <c r="D18" i="24"/>
  <c r="I11" i="2"/>
  <c r="I10" i="2" s="1"/>
  <c r="I20" i="2" s="1"/>
  <c r="G8" i="25" s="1"/>
  <c r="F18" i="24"/>
  <c r="G18" i="24"/>
  <c r="G10" i="24" s="1"/>
  <c r="I18" i="24"/>
  <c r="J18" i="24"/>
  <c r="K18" i="24"/>
  <c r="L18" i="24"/>
  <c r="Q11" i="2"/>
  <c r="N18" i="24"/>
  <c r="O18" i="24"/>
  <c r="D19" i="24"/>
  <c r="I14" i="2"/>
  <c r="F19" i="24"/>
  <c r="K14" i="2"/>
  <c r="I19" i="24"/>
  <c r="J19" i="24"/>
  <c r="P14" i="2"/>
  <c r="R14" i="2"/>
  <c r="O19" i="24"/>
  <c r="H9" i="2"/>
  <c r="I9" i="2"/>
  <c r="J9" i="2"/>
  <c r="K9" i="2"/>
  <c r="L9" i="2"/>
  <c r="M9" i="2"/>
  <c r="N9" i="2"/>
  <c r="O9" i="2"/>
  <c r="P9" i="2"/>
  <c r="Q9" i="2"/>
  <c r="R9" i="2"/>
  <c r="S9" i="2"/>
  <c r="H12" i="2"/>
  <c r="I12" i="2"/>
  <c r="F20" i="24"/>
  <c r="G20" i="24"/>
  <c r="L12" i="2"/>
  <c r="M12" i="2"/>
  <c r="J20" i="24"/>
  <c r="L20" i="24"/>
  <c r="L10" i="24" s="1"/>
  <c r="N20" i="24"/>
  <c r="O20" i="24"/>
  <c r="I13" i="2"/>
  <c r="F21" i="24"/>
  <c r="K13" i="2"/>
  <c r="H21" i="24"/>
  <c r="I21" i="24"/>
  <c r="J21" i="24"/>
  <c r="K21" i="24"/>
  <c r="M21" i="24"/>
  <c r="R13" i="2"/>
  <c r="E23" i="24"/>
  <c r="G23" i="24"/>
  <c r="I23" i="24"/>
  <c r="J23" i="24"/>
  <c r="O16" i="2"/>
  <c r="L23" i="24"/>
  <c r="M23" i="24"/>
  <c r="O23" i="24"/>
  <c r="D24" i="24"/>
  <c r="E24" i="24"/>
  <c r="J17" i="2"/>
  <c r="K17" i="2"/>
  <c r="H24" i="24"/>
  <c r="M17" i="2"/>
  <c r="J24" i="24"/>
  <c r="K24" i="24"/>
  <c r="L24" i="24"/>
  <c r="M24" i="24"/>
  <c r="N24" i="24"/>
  <c r="O24" i="24"/>
  <c r="O15" i="2"/>
  <c r="N22" i="24"/>
  <c r="D11" i="24"/>
  <c r="F11" i="24"/>
  <c r="L18" i="2"/>
  <c r="I11" i="24"/>
  <c r="J11" i="24"/>
  <c r="K11" i="24"/>
  <c r="N11" i="24"/>
  <c r="H19" i="2"/>
  <c r="I19" i="2"/>
  <c r="F12" i="24"/>
  <c r="L19" i="2"/>
  <c r="I12" i="24"/>
  <c r="O19" i="2"/>
  <c r="M12" i="24"/>
  <c r="R19" i="2"/>
  <c r="E14" i="24"/>
  <c r="E38" i="25"/>
  <c r="F38" i="25" s="1"/>
  <c r="F14" i="24"/>
  <c r="E39" i="25" s="1"/>
  <c r="G14" i="24"/>
  <c r="E40" i="25"/>
  <c r="H14" i="24"/>
  <c r="E41" i="25" s="1"/>
  <c r="I14" i="24"/>
  <c r="E42" i="25"/>
  <c r="J14" i="24"/>
  <c r="E43" i="25" s="1"/>
  <c r="F43" i="25" s="1"/>
  <c r="K14" i="24"/>
  <c r="L14" i="24"/>
  <c r="M14" i="24"/>
  <c r="Q24" i="2"/>
  <c r="N14" i="24"/>
  <c r="O14" i="24"/>
  <c r="E48" i="25" s="1"/>
  <c r="F48" i="25" s="1"/>
  <c r="H21" i="2"/>
  <c r="M7" i="25" s="1"/>
  <c r="I21" i="2"/>
  <c r="F8" i="25" s="1"/>
  <c r="J21" i="2"/>
  <c r="F9" i="25" s="1"/>
  <c r="K21" i="2"/>
  <c r="L21" i="2"/>
  <c r="F11" i="25" s="1"/>
  <c r="M21" i="2"/>
  <c r="N21" i="2"/>
  <c r="M13" i="25" s="1"/>
  <c r="O21" i="2"/>
  <c r="P21" i="2"/>
  <c r="Q21" i="2"/>
  <c r="M16" i="25" s="1"/>
  <c r="R21" i="2"/>
  <c r="S21" i="2"/>
  <c r="F10" i="30"/>
  <c r="G10" i="30"/>
  <c r="I10" i="30"/>
  <c r="J10" i="30"/>
  <c r="F11" i="30"/>
  <c r="G11" i="30"/>
  <c r="I11" i="30"/>
  <c r="J11" i="30"/>
  <c r="F12" i="30"/>
  <c r="G12" i="30"/>
  <c r="I12" i="30"/>
  <c r="J12" i="30"/>
  <c r="F13" i="30"/>
  <c r="G13" i="30"/>
  <c r="I13" i="30"/>
  <c r="J13" i="30"/>
  <c r="F14" i="30"/>
  <c r="G14" i="30"/>
  <c r="I14" i="30"/>
  <c r="J14" i="30"/>
  <c r="F15" i="30"/>
  <c r="G15" i="30"/>
  <c r="I15" i="30"/>
  <c r="J15" i="30"/>
  <c r="F16" i="30"/>
  <c r="G16" i="30"/>
  <c r="I16" i="30"/>
  <c r="J16" i="30"/>
  <c r="F17" i="30"/>
  <c r="G17" i="30"/>
  <c r="I17" i="30"/>
  <c r="J17" i="30"/>
  <c r="F18" i="30"/>
  <c r="G18" i="30"/>
  <c r="I18" i="30"/>
  <c r="J18" i="30"/>
  <c r="F19" i="30"/>
  <c r="G19" i="30"/>
  <c r="I19" i="30"/>
  <c r="J19" i="30"/>
  <c r="F20" i="30"/>
  <c r="G20" i="30"/>
  <c r="I20" i="30"/>
  <c r="J20" i="30"/>
  <c r="F21" i="30"/>
  <c r="G21" i="30"/>
  <c r="I21" i="30"/>
  <c r="J21" i="30"/>
  <c r="F22" i="30"/>
  <c r="G22" i="30"/>
  <c r="I22" i="30"/>
  <c r="J22" i="30"/>
  <c r="F10" i="22"/>
  <c r="G10" i="22"/>
  <c r="H10" i="22"/>
  <c r="J10" i="22"/>
  <c r="K10" i="22"/>
  <c r="L10" i="22"/>
  <c r="F11" i="22"/>
  <c r="G11" i="22"/>
  <c r="H11" i="22"/>
  <c r="J11" i="22"/>
  <c r="K11" i="22"/>
  <c r="L11" i="22"/>
  <c r="F12" i="22"/>
  <c r="G12" i="22"/>
  <c r="H12" i="22"/>
  <c r="J12" i="22"/>
  <c r="K12" i="22"/>
  <c r="L12" i="22"/>
  <c r="F13" i="22"/>
  <c r="G13" i="22"/>
  <c r="H13" i="22"/>
  <c r="J13" i="22"/>
  <c r="K13" i="22"/>
  <c r="L13" i="22"/>
  <c r="F14" i="22"/>
  <c r="G14" i="22"/>
  <c r="H14" i="22"/>
  <c r="J14" i="22"/>
  <c r="K14" i="22"/>
  <c r="L14" i="22"/>
  <c r="F15" i="22"/>
  <c r="G15" i="22"/>
  <c r="H15" i="22"/>
  <c r="J15" i="22"/>
  <c r="K15" i="22"/>
  <c r="L15" i="22"/>
  <c r="F16" i="22"/>
  <c r="G16" i="22"/>
  <c r="H16" i="22"/>
  <c r="J16" i="22"/>
  <c r="K16" i="22"/>
  <c r="L16" i="22"/>
  <c r="F17" i="22"/>
  <c r="G17" i="22"/>
  <c r="H17" i="22"/>
  <c r="J17" i="22"/>
  <c r="K17" i="22"/>
  <c r="L17" i="22"/>
  <c r="F18" i="22"/>
  <c r="G18" i="22"/>
  <c r="H18" i="22"/>
  <c r="J18" i="22"/>
  <c r="K18" i="22"/>
  <c r="L18" i="22"/>
  <c r="F19" i="22"/>
  <c r="G19" i="22"/>
  <c r="H19" i="22"/>
  <c r="J19" i="22"/>
  <c r="K19" i="22"/>
  <c r="L19" i="22"/>
  <c r="F20" i="22"/>
  <c r="G20" i="22"/>
  <c r="H20" i="22"/>
  <c r="J20" i="22"/>
  <c r="K20" i="22"/>
  <c r="L20" i="22"/>
  <c r="F21" i="22"/>
  <c r="G21" i="22"/>
  <c r="H21" i="22"/>
  <c r="J21" i="22"/>
  <c r="K21" i="22"/>
  <c r="L21" i="22"/>
  <c r="F22" i="22"/>
  <c r="H22" i="22"/>
  <c r="F10" i="20"/>
  <c r="G10" i="20"/>
  <c r="H10" i="20"/>
  <c r="J10" i="20"/>
  <c r="K10" i="20"/>
  <c r="L10" i="20"/>
  <c r="F11" i="20"/>
  <c r="G11" i="20"/>
  <c r="H11" i="20"/>
  <c r="J11" i="20"/>
  <c r="K11" i="20"/>
  <c r="L11" i="20"/>
  <c r="F12" i="20"/>
  <c r="G12" i="20"/>
  <c r="H12" i="20"/>
  <c r="J12" i="20"/>
  <c r="K12" i="20"/>
  <c r="L12" i="20"/>
  <c r="F13" i="20"/>
  <c r="G13" i="20"/>
  <c r="H13" i="20"/>
  <c r="J13" i="20"/>
  <c r="K13" i="20"/>
  <c r="L13" i="20"/>
  <c r="F14" i="20"/>
  <c r="F22" i="20" s="1"/>
  <c r="G14" i="20"/>
  <c r="H14" i="20"/>
  <c r="J14" i="20"/>
  <c r="K14" i="20"/>
  <c r="L14" i="20"/>
  <c r="F15" i="20"/>
  <c r="G15" i="20"/>
  <c r="H15" i="20"/>
  <c r="J15" i="20"/>
  <c r="K15" i="20"/>
  <c r="L15" i="20"/>
  <c r="F16" i="20"/>
  <c r="G16" i="20"/>
  <c r="H16" i="20"/>
  <c r="J16" i="20"/>
  <c r="J22" i="20" s="1"/>
  <c r="K16" i="20"/>
  <c r="L16" i="20"/>
  <c r="F17" i="20"/>
  <c r="G17" i="20"/>
  <c r="H17" i="20"/>
  <c r="J17" i="20"/>
  <c r="K17" i="20"/>
  <c r="L17" i="20"/>
  <c r="F18" i="20"/>
  <c r="G18" i="20"/>
  <c r="H18" i="20"/>
  <c r="J18" i="20"/>
  <c r="K18" i="20"/>
  <c r="L18" i="20"/>
  <c r="F19" i="20"/>
  <c r="G19" i="20"/>
  <c r="H19" i="20"/>
  <c r="J19" i="20"/>
  <c r="K19" i="20"/>
  <c r="L19" i="20"/>
  <c r="F20" i="20"/>
  <c r="G20" i="20"/>
  <c r="H20" i="20"/>
  <c r="J20" i="20"/>
  <c r="K20" i="20"/>
  <c r="L20" i="20"/>
  <c r="F21" i="20"/>
  <c r="G21" i="20"/>
  <c r="H21" i="20"/>
  <c r="J21" i="20"/>
  <c r="K21" i="20"/>
  <c r="L21" i="20"/>
  <c r="K22" i="20"/>
  <c r="F10" i="17"/>
  <c r="G10" i="17"/>
  <c r="H10" i="17"/>
  <c r="J10" i="17"/>
  <c r="K10" i="17"/>
  <c r="L10" i="17"/>
  <c r="F11" i="17"/>
  <c r="G11" i="17"/>
  <c r="H11" i="17"/>
  <c r="J11" i="17"/>
  <c r="K11" i="17"/>
  <c r="L11" i="17"/>
  <c r="F12" i="17"/>
  <c r="G12" i="17"/>
  <c r="H12" i="17"/>
  <c r="J12" i="17"/>
  <c r="K12" i="17"/>
  <c r="L12" i="17"/>
  <c r="F13" i="17"/>
  <c r="G13" i="17"/>
  <c r="H13" i="17"/>
  <c r="J13" i="17"/>
  <c r="K13" i="17"/>
  <c r="L13" i="17"/>
  <c r="F14" i="17"/>
  <c r="G14" i="17"/>
  <c r="H14" i="17"/>
  <c r="J14" i="17"/>
  <c r="K14" i="17"/>
  <c r="L14" i="17"/>
  <c r="F15" i="17"/>
  <c r="G15" i="17"/>
  <c r="H15" i="17"/>
  <c r="J15" i="17"/>
  <c r="K15" i="17"/>
  <c r="L15" i="17"/>
  <c r="F16" i="17"/>
  <c r="G16" i="17"/>
  <c r="H16" i="17"/>
  <c r="J16" i="17"/>
  <c r="K16" i="17"/>
  <c r="L16" i="17"/>
  <c r="F17" i="17"/>
  <c r="G17" i="17"/>
  <c r="H17" i="17"/>
  <c r="J17" i="17"/>
  <c r="K17" i="17"/>
  <c r="L17" i="17"/>
  <c r="F18" i="17"/>
  <c r="G18" i="17"/>
  <c r="H18" i="17"/>
  <c r="J18" i="17"/>
  <c r="K18" i="17"/>
  <c r="L18" i="17"/>
  <c r="F19" i="17"/>
  <c r="G19" i="17"/>
  <c r="H19" i="17"/>
  <c r="J19" i="17"/>
  <c r="K19" i="17"/>
  <c r="L19" i="17"/>
  <c r="F20" i="17"/>
  <c r="G20" i="17"/>
  <c r="H20" i="17"/>
  <c r="J20" i="17"/>
  <c r="K20" i="17"/>
  <c r="L20" i="17"/>
  <c r="F21" i="17"/>
  <c r="G21" i="17"/>
  <c r="H21" i="17"/>
  <c r="J21" i="17"/>
  <c r="K21" i="17"/>
  <c r="L21" i="17"/>
  <c r="F22" i="17"/>
  <c r="F11" i="14"/>
  <c r="H11" i="14" s="1"/>
  <c r="G11" i="14"/>
  <c r="K11" i="14"/>
  <c r="L11" i="14"/>
  <c r="N11" i="14"/>
  <c r="O11" i="14"/>
  <c r="P11" i="14"/>
  <c r="R11" i="14"/>
  <c r="S11" i="14"/>
  <c r="T11" i="14"/>
  <c r="F12" i="14"/>
  <c r="H12" i="14" s="1"/>
  <c r="G12" i="14"/>
  <c r="K12" i="14"/>
  <c r="L12" i="14"/>
  <c r="N12" i="14"/>
  <c r="O12" i="14"/>
  <c r="P12" i="14"/>
  <c r="R12" i="14"/>
  <c r="S12" i="14"/>
  <c r="T12" i="14"/>
  <c r="F13" i="14"/>
  <c r="H13" i="14"/>
  <c r="G13" i="14"/>
  <c r="K13" i="14"/>
  <c r="L13" i="14"/>
  <c r="N13" i="14"/>
  <c r="O13" i="14"/>
  <c r="P13" i="14"/>
  <c r="R13" i="14"/>
  <c r="S13" i="14"/>
  <c r="T13" i="14"/>
  <c r="F14" i="14"/>
  <c r="G14" i="14"/>
  <c r="H14" i="14"/>
  <c r="K14" i="14"/>
  <c r="L14" i="14"/>
  <c r="N14" i="14"/>
  <c r="O14" i="14"/>
  <c r="P14" i="14"/>
  <c r="R14" i="14"/>
  <c r="S14" i="14"/>
  <c r="T14" i="14"/>
  <c r="F15" i="14"/>
  <c r="H15" i="14"/>
  <c r="G15" i="14"/>
  <c r="K15" i="14"/>
  <c r="L15" i="14"/>
  <c r="N15" i="14"/>
  <c r="O15" i="14"/>
  <c r="P15" i="14"/>
  <c r="R15" i="14"/>
  <c r="S15" i="14"/>
  <c r="T15" i="14"/>
  <c r="F16" i="14"/>
  <c r="H16" i="14" s="1"/>
  <c r="G16" i="14"/>
  <c r="K16" i="14"/>
  <c r="L16" i="14"/>
  <c r="N16" i="14"/>
  <c r="O16" i="14"/>
  <c r="P16" i="14"/>
  <c r="R16" i="14"/>
  <c r="S16" i="14"/>
  <c r="T16" i="14"/>
  <c r="F17" i="14"/>
  <c r="H17" i="14"/>
  <c r="G17" i="14"/>
  <c r="K17" i="14"/>
  <c r="L17" i="14"/>
  <c r="N17" i="14"/>
  <c r="O17" i="14"/>
  <c r="P17" i="14"/>
  <c r="R17" i="14"/>
  <c r="S17" i="14"/>
  <c r="T17" i="14"/>
  <c r="F18" i="14"/>
  <c r="H18" i="14" s="1"/>
  <c r="G18" i="14"/>
  <c r="K18" i="14"/>
  <c r="L18" i="14"/>
  <c r="N18" i="14"/>
  <c r="O18" i="14"/>
  <c r="P18" i="14"/>
  <c r="R18" i="14"/>
  <c r="S18" i="14"/>
  <c r="T18" i="14"/>
  <c r="F19" i="14"/>
  <c r="H19" i="14"/>
  <c r="G19" i="14"/>
  <c r="K19" i="14"/>
  <c r="L19" i="14"/>
  <c r="N19" i="14"/>
  <c r="O19" i="14"/>
  <c r="P19" i="14"/>
  <c r="R19" i="14"/>
  <c r="S19" i="14"/>
  <c r="T19" i="14"/>
  <c r="F20" i="14"/>
  <c r="H20" i="14" s="1"/>
  <c r="G20" i="14"/>
  <c r="K20" i="14"/>
  <c r="L20" i="14"/>
  <c r="N20" i="14"/>
  <c r="O20" i="14"/>
  <c r="P20" i="14"/>
  <c r="R20" i="14"/>
  <c r="S20" i="14"/>
  <c r="T20" i="14"/>
  <c r="F21" i="14"/>
  <c r="H21" i="14"/>
  <c r="G21" i="14"/>
  <c r="K21" i="14"/>
  <c r="L21" i="14"/>
  <c r="N21" i="14"/>
  <c r="O21" i="14"/>
  <c r="P21" i="14"/>
  <c r="R21" i="14"/>
  <c r="S21" i="14"/>
  <c r="T21" i="14"/>
  <c r="F22" i="14"/>
  <c r="G22" i="14"/>
  <c r="H22" i="14"/>
  <c r="K22" i="14"/>
  <c r="L22" i="14"/>
  <c r="N22" i="14"/>
  <c r="O22" i="14"/>
  <c r="P22" i="14"/>
  <c r="R22" i="14"/>
  <c r="S22" i="14"/>
  <c r="T22" i="14"/>
  <c r="F23" i="14"/>
  <c r="H23" i="14"/>
  <c r="G23" i="14"/>
  <c r="K23" i="14"/>
  <c r="K13" i="12"/>
  <c r="H22" i="12"/>
  <c r="I22" i="12"/>
  <c r="L22" i="12"/>
  <c r="N9" i="9"/>
  <c r="O9" i="9"/>
  <c r="P9" i="9" s="1"/>
  <c r="G12" i="9"/>
  <c r="N12" i="9" s="1"/>
  <c r="G13" i="9"/>
  <c r="G14" i="9"/>
  <c r="I15" i="9"/>
  <c r="L15" i="9" s="1"/>
  <c r="J15" i="9"/>
  <c r="F9" i="8"/>
  <c r="G9" i="8"/>
  <c r="F10" i="8"/>
  <c r="G10" i="8"/>
  <c r="F11" i="8"/>
  <c r="G11" i="8"/>
  <c r="F12" i="8"/>
  <c r="G12" i="8"/>
  <c r="F13" i="8"/>
  <c r="G13" i="8"/>
  <c r="F14" i="8"/>
  <c r="G14" i="8"/>
  <c r="F15" i="8"/>
  <c r="G15" i="8"/>
  <c r="F16" i="8"/>
  <c r="G16" i="8"/>
  <c r="F17" i="8"/>
  <c r="G17" i="8"/>
  <c r="F18" i="8"/>
  <c r="G18" i="8"/>
  <c r="F19" i="8"/>
  <c r="G19" i="8"/>
  <c r="F20" i="8"/>
  <c r="G20" i="8"/>
  <c r="G21" i="8"/>
  <c r="J21" i="8"/>
  <c r="F11" i="6"/>
  <c r="F15" i="6"/>
  <c r="F17" i="6"/>
  <c r="F18" i="6"/>
  <c r="F19" i="6"/>
  <c r="G21" i="6"/>
  <c r="I21" i="6"/>
  <c r="F11" i="2"/>
  <c r="F12" i="2"/>
  <c r="F13" i="2"/>
  <c r="L13" i="2"/>
  <c r="F14" i="2"/>
  <c r="F15" i="2"/>
  <c r="F16" i="2"/>
  <c r="K16" i="2"/>
  <c r="S16" i="2"/>
  <c r="F17" i="2"/>
  <c r="T26" i="2"/>
  <c r="J22" i="17"/>
  <c r="F34" i="27"/>
  <c r="I106" i="25"/>
  <c r="D121" i="25"/>
  <c r="F20" i="6"/>
  <c r="F12" i="6"/>
  <c r="G139" i="25"/>
  <c r="G95" i="25"/>
  <c r="D106" i="25"/>
  <c r="G94" i="25"/>
  <c r="G106" i="25" s="1"/>
  <c r="E106" i="25"/>
  <c r="D42" i="25"/>
  <c r="F42" i="25" s="1"/>
  <c r="F10" i="6"/>
  <c r="E31" i="25"/>
  <c r="D45" i="25"/>
  <c r="D40" i="25"/>
  <c r="F40" i="25" s="1"/>
  <c r="D37" i="25"/>
  <c r="D41" i="25"/>
  <c r="G26" i="25"/>
  <c r="K22" i="12"/>
  <c r="H26" i="25"/>
  <c r="H31" i="25" s="1"/>
  <c r="J11" i="9"/>
  <c r="J10" i="12"/>
  <c r="F10" i="12"/>
  <c r="F12" i="12"/>
  <c r="I11" i="9"/>
  <c r="L11" i="9" s="1"/>
  <c r="D87" i="25"/>
  <c r="E87" i="25"/>
  <c r="J12" i="12"/>
  <c r="J22" i="12" s="1"/>
  <c r="D47" i="25"/>
  <c r="F16" i="12"/>
  <c r="F21" i="12"/>
  <c r="F22" i="12"/>
  <c r="F21" i="8"/>
  <c r="P17" i="2"/>
  <c r="S14" i="2"/>
  <c r="L22" i="24"/>
  <c r="J19" i="2"/>
  <c r="Q16" i="2"/>
  <c r="M14" i="2"/>
  <c r="N11" i="2"/>
  <c r="R17" i="2"/>
  <c r="L19" i="24"/>
  <c r="F9" i="24"/>
  <c r="D12" i="24"/>
  <c r="M19" i="2"/>
  <c r="H14" i="2"/>
  <c r="J12" i="2"/>
  <c r="M11" i="2"/>
  <c r="Q34" i="24"/>
  <c r="U9" i="2"/>
  <c r="P11" i="2"/>
  <c r="N12" i="24"/>
  <c r="K12" i="24"/>
  <c r="Q15" i="2"/>
  <c r="N19" i="24"/>
  <c r="E9" i="24"/>
  <c r="O17" i="2"/>
  <c r="M16" i="2"/>
  <c r="O13" i="2"/>
  <c r="H17" i="2"/>
  <c r="O11" i="2"/>
  <c r="M18" i="2"/>
  <c r="N17" i="2"/>
  <c r="P16" i="2"/>
  <c r="H11" i="2"/>
  <c r="N21" i="24"/>
  <c r="K22" i="24"/>
  <c r="K10" i="24" s="1"/>
  <c r="I16" i="2"/>
  <c r="Q44" i="24"/>
  <c r="E47" i="25"/>
  <c r="F47" i="25"/>
  <c r="R24" i="2"/>
  <c r="I24" i="2"/>
  <c r="H22" i="24"/>
  <c r="H15" i="2"/>
  <c r="H12" i="24"/>
  <c r="H18" i="2"/>
  <c r="L15" i="2"/>
  <c r="N13" i="2"/>
  <c r="N10" i="2" s="1"/>
  <c r="S12" i="2"/>
  <c r="R18" i="2"/>
  <c r="I17" i="2"/>
  <c r="J14" i="2"/>
  <c r="J10" i="2" s="1"/>
  <c r="R12" i="2"/>
  <c r="R11" i="2"/>
  <c r="Q14" i="24"/>
  <c r="N15" i="2"/>
  <c r="D22" i="24"/>
  <c r="O18" i="2"/>
  <c r="Q17" i="2"/>
  <c r="N16" i="2"/>
  <c r="Q13" i="2"/>
  <c r="J13" i="2"/>
  <c r="N12" i="2"/>
  <c r="J11" i="2"/>
  <c r="M22" i="24"/>
  <c r="J15" i="2"/>
  <c r="E21" i="24"/>
  <c r="G9" i="24"/>
  <c r="J9" i="24"/>
  <c r="M18" i="24"/>
  <c r="E46" i="25"/>
  <c r="F46" i="25" s="1"/>
  <c r="E20" i="24"/>
  <c r="E10" i="24" s="1"/>
  <c r="L17" i="2"/>
  <c r="Q19" i="2"/>
  <c r="J18" i="2"/>
  <c r="N14" i="2"/>
  <c r="K12" i="2"/>
  <c r="K10" i="2" s="1"/>
  <c r="S11" i="2"/>
  <c r="J22" i="24"/>
  <c r="J10" i="24" s="1"/>
  <c r="F24" i="24"/>
  <c r="P15" i="2"/>
  <c r="I20" i="24"/>
  <c r="D20" i="24"/>
  <c r="G19" i="24"/>
  <c r="K9" i="24"/>
  <c r="D9" i="24"/>
  <c r="D14" i="24"/>
  <c r="H24" i="2" s="1"/>
  <c r="N18" i="2"/>
  <c r="M13" i="2"/>
  <c r="P12" i="2"/>
  <c r="K11" i="2"/>
  <c r="G24" i="24"/>
  <c r="K23" i="24"/>
  <c r="H20" i="24"/>
  <c r="G12" i="24"/>
  <c r="K19" i="2"/>
  <c r="E11" i="24"/>
  <c r="I18" i="2"/>
  <c r="G22" i="24"/>
  <c r="K15" i="2"/>
  <c r="I22" i="24"/>
  <c r="M15" i="2"/>
  <c r="S17" i="2"/>
  <c r="K18" i="2"/>
  <c r="G11" i="24"/>
  <c r="N9" i="24"/>
  <c r="S19" i="2"/>
  <c r="O12" i="24"/>
  <c r="L12" i="24"/>
  <c r="P19" i="2"/>
  <c r="O11" i="24"/>
  <c r="S18" i="2"/>
  <c r="L11" i="24"/>
  <c r="P18" i="2"/>
  <c r="N23" i="24"/>
  <c r="R16" i="2"/>
  <c r="H23" i="24"/>
  <c r="L16" i="2"/>
  <c r="O21" i="24"/>
  <c r="S13" i="2"/>
  <c r="S10" i="2" s="1"/>
  <c r="P13" i="2"/>
  <c r="L21" i="24"/>
  <c r="K20" i="24"/>
  <c r="O12" i="2"/>
  <c r="I15" i="2"/>
  <c r="E22" i="24"/>
  <c r="Q37" i="24"/>
  <c r="Q12" i="2"/>
  <c r="M20" i="24"/>
  <c r="Q35" i="24"/>
  <c r="Q20" i="24" s="1"/>
  <c r="R15" i="2"/>
  <c r="Q43" i="24"/>
  <c r="N19" i="2"/>
  <c r="J12" i="24"/>
  <c r="F23" i="24"/>
  <c r="J16" i="2"/>
  <c r="O22" i="24"/>
  <c r="O10" i="24" s="1"/>
  <c r="S15" i="2"/>
  <c r="Q36" i="24"/>
  <c r="G21" i="24"/>
  <c r="Q14" i="2"/>
  <c r="M19" i="24"/>
  <c r="Q32" i="24"/>
  <c r="E18" i="24"/>
  <c r="I24" i="24"/>
  <c r="Q42" i="24"/>
  <c r="L24" i="2"/>
  <c r="F41" i="25"/>
  <c r="K19" i="24"/>
  <c r="O14" i="2"/>
  <c r="L14" i="2"/>
  <c r="H19" i="24"/>
  <c r="H10" i="24"/>
  <c r="E19" i="24"/>
  <c r="Q33" i="24"/>
  <c r="U14" i="2" s="1"/>
  <c r="L9" i="24"/>
  <c r="M8" i="2"/>
  <c r="I9" i="24"/>
  <c r="N24" i="2"/>
  <c r="Q40" i="24"/>
  <c r="M11" i="24"/>
  <c r="Q18" i="2"/>
  <c r="Q41" i="24"/>
  <c r="H13" i="2"/>
  <c r="D21" i="24"/>
  <c r="M9" i="24"/>
  <c r="F22" i="24"/>
  <c r="E12" i="24"/>
  <c r="E44" i="25"/>
  <c r="F44" i="25"/>
  <c r="O24" i="2"/>
  <c r="Q38" i="24"/>
  <c r="Q23" i="24" s="1"/>
  <c r="H16" i="2"/>
  <c r="H18" i="24"/>
  <c r="L11" i="2"/>
  <c r="L10" i="2" s="1"/>
  <c r="L20" i="2" s="1"/>
  <c r="O9" i="24"/>
  <c r="H9" i="24"/>
  <c r="L8" i="2"/>
  <c r="Q31" i="24"/>
  <c r="U8" i="2" s="1"/>
  <c r="I8" i="2"/>
  <c r="D23" i="24"/>
  <c r="D10" i="24" s="1"/>
  <c r="Q39" i="24"/>
  <c r="I13" i="9"/>
  <c r="F16" i="6"/>
  <c r="F13" i="6"/>
  <c r="I14" i="9"/>
  <c r="I12" i="9"/>
  <c r="I17" i="9" s="1"/>
  <c r="F14" i="6"/>
  <c r="F9" i="6"/>
  <c r="N10" i="24"/>
  <c r="Q21" i="24"/>
  <c r="Q19" i="24"/>
  <c r="O10" i="2"/>
  <c r="Q18" i="24"/>
  <c r="Q24" i="24"/>
  <c r="U18" i="2"/>
  <c r="O14" i="9"/>
  <c r="P14" i="9" s="1"/>
  <c r="O12" i="9"/>
  <c r="P12" i="9" s="1"/>
  <c r="F21" i="6"/>
  <c r="K24" i="2"/>
  <c r="U15" i="2"/>
  <c r="U17" i="2"/>
  <c r="S24" i="2"/>
  <c r="M24" i="2"/>
  <c r="U16" i="2"/>
  <c r="U11" i="2"/>
  <c r="Q10" i="2"/>
  <c r="Q20" i="2" s="1"/>
  <c r="G16" i="25" s="1"/>
  <c r="P10" i="2"/>
  <c r="P20" i="2" s="1"/>
  <c r="Q11" i="24"/>
  <c r="J20" i="2"/>
  <c r="G9" i="25" s="1"/>
  <c r="M10" i="24"/>
  <c r="U26" i="2"/>
  <c r="I10" i="24"/>
  <c r="U12" i="2"/>
  <c r="M10" i="2"/>
  <c r="M20" i="2" s="1"/>
  <c r="G12" i="25" s="1"/>
  <c r="R10" i="2"/>
  <c r="R20" i="2"/>
  <c r="G17" i="25" s="1"/>
  <c r="F10" i="24"/>
  <c r="M15" i="9"/>
  <c r="M21" i="25"/>
  <c r="Q26" i="2"/>
  <c r="M29" i="25"/>
  <c r="I26" i="2"/>
  <c r="M20" i="25"/>
  <c r="M9" i="25" l="1"/>
  <c r="M17" i="25"/>
  <c r="F17" i="25"/>
  <c r="Q51" i="24"/>
  <c r="R18" i="24" s="1"/>
  <c r="Q53" i="24"/>
  <c r="V9" i="2" s="1"/>
  <c r="Q63" i="24"/>
  <c r="Q58" i="24"/>
  <c r="R24" i="24" s="1"/>
  <c r="Q56" i="24"/>
  <c r="Q52" i="24"/>
  <c r="R19" i="24" s="1"/>
  <c r="F18" i="25"/>
  <c r="M18" i="25"/>
  <c r="F15" i="25"/>
  <c r="M15" i="25"/>
  <c r="F10" i="25"/>
  <c r="M10" i="25"/>
  <c r="S43" i="45"/>
  <c r="F7" i="25"/>
  <c r="Q57" i="24"/>
  <c r="R23" i="24" s="1"/>
  <c r="N13" i="9"/>
  <c r="L13" i="9"/>
  <c r="L26" i="2"/>
  <c r="M23" i="25"/>
  <c r="G11" i="25"/>
  <c r="E45" i="25"/>
  <c r="P24" i="2"/>
  <c r="R26" i="2"/>
  <c r="J26" i="2"/>
  <c r="M26" i="2"/>
  <c r="Q9" i="24"/>
  <c r="E37" i="25"/>
  <c r="E49" i="25" s="1"/>
  <c r="F37" i="25"/>
  <c r="F14" i="25"/>
  <c r="M14" i="25"/>
  <c r="F270" i="25"/>
  <c r="F241" i="25"/>
  <c r="F211" i="25"/>
  <c r="N15" i="9"/>
  <c r="M12" i="9"/>
  <c r="M27" i="25"/>
  <c r="G15" i="25"/>
  <c r="O13" i="9"/>
  <c r="P13" i="9" s="1"/>
  <c r="M11" i="25"/>
  <c r="N20" i="2"/>
  <c r="H175" i="25"/>
  <c r="D34" i="27"/>
  <c r="P34" i="27" s="1"/>
  <c r="P8" i="27"/>
  <c r="F19" i="27"/>
  <c r="F39" i="25"/>
  <c r="D49" i="25"/>
  <c r="P26" i="2"/>
  <c r="U13" i="2"/>
  <c r="U10" i="2" s="1"/>
  <c r="M24" i="25"/>
  <c r="O15" i="9"/>
  <c r="P15" i="9" s="1"/>
  <c r="H10" i="2"/>
  <c r="H20" i="2" s="1"/>
  <c r="M28" i="25"/>
  <c r="L12" i="9"/>
  <c r="F13" i="25"/>
  <c r="F16" i="25"/>
  <c r="O11" i="9"/>
  <c r="Q22" i="24"/>
  <c r="J24" i="2"/>
  <c r="U24" i="2" s="1"/>
  <c r="Q62" i="24"/>
  <c r="U21" i="2" s="1"/>
  <c r="Q12" i="24"/>
  <c r="U19" i="2"/>
  <c r="M8" i="25"/>
  <c r="F45" i="25"/>
  <c r="N23" i="14"/>
  <c r="Q59" i="24"/>
  <c r="M12" i="25"/>
  <c r="F12" i="25"/>
  <c r="Q61" i="24"/>
  <c r="V18" i="2" s="1"/>
  <c r="Q60" i="24"/>
  <c r="Q55" i="24"/>
  <c r="R21" i="24" s="1"/>
  <c r="Q54" i="24"/>
  <c r="R20" i="24" s="1"/>
  <c r="V8" i="2"/>
  <c r="S20" i="2"/>
  <c r="O20" i="2"/>
  <c r="K20" i="2"/>
  <c r="F193" i="25"/>
  <c r="F31" i="25"/>
  <c r="G11" i="9"/>
  <c r="N11" i="9" s="1"/>
  <c r="P19" i="27"/>
  <c r="V12" i="2" l="1"/>
  <c r="V11" i="2"/>
  <c r="V17" i="2"/>
  <c r="V14" i="2"/>
  <c r="R22" i="24"/>
  <c r="R25" i="24" s="1"/>
  <c r="U20" i="2"/>
  <c r="G14" i="25"/>
  <c r="O26" i="2"/>
  <c r="M26" i="25"/>
  <c r="P25" i="24"/>
  <c r="J25" i="24"/>
  <c r="S26" i="2"/>
  <c r="M30" i="25"/>
  <c r="G18" i="25"/>
  <c r="P11" i="9"/>
  <c r="V10" i="2"/>
  <c r="V13" i="2"/>
  <c r="G13" i="25"/>
  <c r="N26" i="2"/>
  <c r="M25" i="25"/>
  <c r="G25" i="24"/>
  <c r="H25" i="24"/>
  <c r="F17" i="9"/>
  <c r="L17" i="9" s="1"/>
  <c r="D25" i="24"/>
  <c r="N25" i="24"/>
  <c r="I25" i="24"/>
  <c r="Q25" i="24"/>
  <c r="F25" i="24"/>
  <c r="O25" i="24"/>
  <c r="M11" i="9"/>
  <c r="G7" i="25"/>
  <c r="M19" i="25"/>
  <c r="H26" i="2"/>
  <c r="L25" i="24"/>
  <c r="E13" i="24"/>
  <c r="J13" i="24"/>
  <c r="Q13" i="24"/>
  <c r="H13" i="24"/>
  <c r="M22" i="25"/>
  <c r="G10" i="25"/>
  <c r="K26" i="2"/>
  <c r="F19" i="25"/>
  <c r="N11" i="25"/>
  <c r="N15" i="25"/>
  <c r="N14" i="25"/>
  <c r="N8" i="25"/>
  <c r="N12" i="25"/>
  <c r="N7" i="25"/>
  <c r="N13" i="25"/>
  <c r="N16" i="25"/>
  <c r="N9" i="25"/>
  <c r="N18" i="25"/>
  <c r="N17" i="25"/>
  <c r="N10" i="25"/>
  <c r="V15" i="2"/>
  <c r="Q10" i="24"/>
  <c r="F13" i="24" s="1"/>
  <c r="M25" i="24"/>
  <c r="K25" i="24"/>
  <c r="E25" i="24"/>
  <c r="N13" i="24" l="1"/>
  <c r="I13" i="24"/>
  <c r="D13" i="24"/>
  <c r="N23" i="25"/>
  <c r="N28" i="25"/>
  <c r="W8" i="2"/>
  <c r="N21" i="25"/>
  <c r="V20" i="2"/>
  <c r="N24" i="25"/>
  <c r="G19" i="25"/>
  <c r="N20" i="25"/>
  <c r="N30" i="25"/>
  <c r="N29" i="25"/>
  <c r="N27" i="25"/>
  <c r="N26" i="25"/>
  <c r="N22" i="25"/>
  <c r="N19" i="25"/>
  <c r="N25" i="25"/>
  <c r="W17" i="2"/>
  <c r="K13" i="24"/>
  <c r="G13" i="24"/>
  <c r="L13" i="24"/>
  <c r="W10" i="2"/>
  <c r="O13" i="24"/>
  <c r="M13" i="24"/>
</calcChain>
</file>

<file path=xl/comments1.xml><?xml version="1.0" encoding="utf-8"?>
<comments xmlns="http://schemas.openxmlformats.org/spreadsheetml/2006/main">
  <authors>
    <author>Madejon Con., Sonsoles</author>
  </authors>
  <commentList>
    <comment ref="J117" authorId="0" shapeId="0">
      <text>
        <r>
          <rPr>
            <b/>
            <sz val="9"/>
            <color indexed="81"/>
            <rFont val="Tahoma"/>
            <family val="2"/>
          </rPr>
          <t>He puesto el 2% de Fuel/Gas en Régimen especial porque durante 2015 no hubo generación con Fuel/Gas según los balances del Dpto. Estadistica</t>
        </r>
      </text>
    </comment>
  </commentList>
</comments>
</file>

<file path=xl/sharedStrings.xml><?xml version="1.0" encoding="utf-8"?>
<sst xmlns="http://schemas.openxmlformats.org/spreadsheetml/2006/main" count="7419" uniqueCount="416">
  <si>
    <t>Marzo</t>
  </si>
  <si>
    <t>GWh</t>
  </si>
  <si>
    <t>Abril</t>
  </si>
  <si>
    <t>Total</t>
  </si>
  <si>
    <t>Enero</t>
  </si>
  <si>
    <t>Febrero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</si>
  <si>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</si>
  <si>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</si>
  <si>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</si>
  <si>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</si>
  <si>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</si>
  <si>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</si>
  <si>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</si>
  <si>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</si>
  <si>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</si>
  <si>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</si>
  <si>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</si>
  <si>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</si>
  <si>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</si>
  <si>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</si>
  <si>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</si>
  <si>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</si>
  <si>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</si>
  <si>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</si>
  <si>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</si>
  <si>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</si>
  <si>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Mercado diario</t>
  </si>
  <si>
    <t>Mercado intradiario</t>
  </si>
  <si>
    <t>Energía</t>
  </si>
  <si>
    <t>Medio</t>
  </si>
  <si>
    <t>Regulación secundaria</t>
  </si>
  <si>
    <t>Regulación terciaria</t>
  </si>
  <si>
    <t>Energía a subir</t>
  </si>
  <si>
    <t>Energía a bajar</t>
  </si>
  <si>
    <t>Gestión de desvíos</t>
  </si>
  <si>
    <t xml:space="preserve"> </t>
  </si>
  <si>
    <t>Año</t>
  </si>
  <si>
    <t xml:space="preserve">• </t>
  </si>
  <si>
    <t xml:space="preserve">Mercados diario e intradiario </t>
  </si>
  <si>
    <t>E</t>
  </si>
  <si>
    <t>F</t>
  </si>
  <si>
    <t>M</t>
  </si>
  <si>
    <t>A</t>
  </si>
  <si>
    <t>J</t>
  </si>
  <si>
    <t>S</t>
  </si>
  <si>
    <t>O</t>
  </si>
  <si>
    <t>N</t>
  </si>
  <si>
    <t>D</t>
  </si>
  <si>
    <t>(GWh)</t>
  </si>
  <si>
    <t>Energías y precios medios mensuales</t>
  </si>
  <si>
    <t>Día</t>
  </si>
  <si>
    <t xml:space="preserve"> Enero</t>
  </si>
  <si>
    <t xml:space="preserve"> Febrero</t>
  </si>
  <si>
    <t xml:space="preserve"> Marzo</t>
  </si>
  <si>
    <t xml:space="preserve"> Abril</t>
  </si>
  <si>
    <t xml:space="preserve"> Mayo</t>
  </si>
  <si>
    <t xml:space="preserve"> Junio</t>
  </si>
  <si>
    <t xml:space="preserve"> Julio</t>
  </si>
  <si>
    <t xml:space="preserve"> Agosto</t>
  </si>
  <si>
    <t xml:space="preserve"> Septiembre</t>
  </si>
  <si>
    <t xml:space="preserve"> Octubre</t>
  </si>
  <si>
    <t xml:space="preserve"> Noviembre</t>
  </si>
  <si>
    <t xml:space="preserve"> Diciembre</t>
  </si>
  <si>
    <t>A subir</t>
  </si>
  <si>
    <t>A bajar</t>
  </si>
  <si>
    <t>Banda de regulación secundaria</t>
  </si>
  <si>
    <t>Medio mensual</t>
  </si>
  <si>
    <t>Máximo horario</t>
  </si>
  <si>
    <t>Precio medio</t>
  </si>
  <si>
    <t>Mínimo horario</t>
  </si>
  <si>
    <t>Energía gestionada (GWh)</t>
  </si>
  <si>
    <t>Restricciones en tiempo real</t>
  </si>
  <si>
    <t>Precio medio anual</t>
  </si>
  <si>
    <t>Máx.</t>
  </si>
  <si>
    <t>Mínimo</t>
  </si>
  <si>
    <t>Máximo</t>
  </si>
  <si>
    <t>Potencia y precios mensuales</t>
  </si>
  <si>
    <t>Precios (c€/kW)</t>
  </si>
  <si>
    <t>Banda de regulación</t>
  </si>
  <si>
    <t>Restricciones técnicas (PBF)</t>
  </si>
  <si>
    <t>El Sistema Eléctrico Español</t>
  </si>
  <si>
    <t xml:space="preserve">Máx. horario </t>
  </si>
  <si>
    <t>Medio (2)</t>
  </si>
  <si>
    <t>Precio (€/MWh)</t>
  </si>
  <si>
    <t>(€/MWh)</t>
  </si>
  <si>
    <t>Precio (€/MW)</t>
  </si>
  <si>
    <t>Precio medio  (€/MWh)</t>
  </si>
  <si>
    <t>Precios (€/MWh)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</si>
  <si>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</si>
  <si>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</si>
  <si>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</si>
  <si>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</si>
  <si>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</si>
  <si>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</si>
  <si>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</si>
  <si>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</si>
  <si>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</si>
  <si>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</si>
  <si>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</si>
  <si>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</si>
  <si>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Medio (3)</t>
  </si>
  <si>
    <t>Desvíos</t>
  </si>
  <si>
    <t>Excedente desvíos</t>
  </si>
  <si>
    <t>Fallos UPG</t>
  </si>
  <si>
    <t>Precio final</t>
  </si>
  <si>
    <t>subir</t>
  </si>
  <si>
    <t>bajar</t>
  </si>
  <si>
    <t>Subir</t>
  </si>
  <si>
    <t>Bajar</t>
  </si>
  <si>
    <t>Energía (MW)</t>
  </si>
  <si>
    <t xml:space="preserve"> negociada</t>
  </si>
  <si>
    <t>Precios €/MWh subir</t>
  </si>
  <si>
    <t>Precios €/MWh bajar</t>
  </si>
  <si>
    <t>Energía y precios mensuales</t>
  </si>
  <si>
    <t>Energía en el programa resultante de la casación m.intradiario por u.adquisición sin bombeo</t>
  </si>
  <si>
    <t>Energía en m.intradiario por u.adquisición de bombeo</t>
  </si>
  <si>
    <t>Energía en m.intradiario por u. de producción</t>
  </si>
  <si>
    <t>Restricciones Treal</t>
  </si>
  <si>
    <t>TOTAL</t>
  </si>
  <si>
    <t>Desvios netos medidos por tecnologías. GWh</t>
  </si>
  <si>
    <t>Mes</t>
  </si>
  <si>
    <t>Precio</t>
  </si>
  <si>
    <t>Energía y precios medios ponderados en el mercado diario</t>
  </si>
  <si>
    <t>Mercado diario. Precio medio ponderado diario y energía</t>
  </si>
  <si>
    <t>Energía y precios medios ponderados en el mercado intradiario</t>
  </si>
  <si>
    <t>Desvíos entre sistemas</t>
  </si>
  <si>
    <t>R.E. hidráulico</t>
  </si>
  <si>
    <t>R.E. térmico</t>
  </si>
  <si>
    <t>R.E. solar</t>
  </si>
  <si>
    <t>Horas de desvíos contrarios al sistema</t>
  </si>
  <si>
    <t>Servicios de ajuste</t>
  </si>
  <si>
    <t>(*) Incluye bombeo.</t>
  </si>
  <si>
    <t>Mercados de servicios de ajuste. Energía gestionada</t>
  </si>
  <si>
    <t>Pagos por capacidad</t>
  </si>
  <si>
    <t>Saldo PO 14.6</t>
  </si>
  <si>
    <t>Demanda diaria (GWh) (*)</t>
  </si>
  <si>
    <t>Precio medio diario (€/MWh)</t>
  </si>
  <si>
    <t>SUBIR</t>
  </si>
  <si>
    <t>BAJAR</t>
  </si>
  <si>
    <t>-</t>
  </si>
  <si>
    <t>Meses</t>
  </si>
  <si>
    <t>Energía total gestionada</t>
  </si>
  <si>
    <t>Servicios de ajuste del sistema</t>
  </si>
  <si>
    <t>Restricciones técnicas TReal</t>
  </si>
  <si>
    <t>Repercusión de los servicios de ajuste en el precio final (€/MWh)</t>
  </si>
  <si>
    <t>Precio medio ponderado diario y energía</t>
  </si>
  <si>
    <t>Horas de desvios contrarios al sistema (%)</t>
  </si>
  <si>
    <r>
      <t xml:space="preserve">Horas con desvío a </t>
    </r>
    <r>
      <rPr>
        <b/>
        <sz val="8"/>
        <color indexed="8"/>
        <rFont val="Arial"/>
        <family val="2"/>
      </rPr>
      <t>bajar</t>
    </r>
    <r>
      <rPr>
        <sz val="8"/>
        <color indexed="8"/>
        <rFont val="Arial"/>
        <family val="2"/>
      </rPr>
      <t xml:space="preserve"> cuando el sistema necesita </t>
    </r>
    <r>
      <rPr>
        <b/>
        <sz val="8"/>
        <color indexed="8"/>
        <rFont val="Arial"/>
        <family val="2"/>
      </rPr>
      <t>subir</t>
    </r>
    <r>
      <rPr>
        <sz val="8"/>
        <color indexed="8"/>
        <rFont val="Arial"/>
        <family val="2"/>
      </rPr>
      <t xml:space="preserve"> producción</t>
    </r>
  </si>
  <si>
    <r>
      <t xml:space="preserve">Horas con desvío a </t>
    </r>
    <r>
      <rPr>
        <b/>
        <sz val="8"/>
        <color indexed="8"/>
        <rFont val="Arial"/>
        <family val="2"/>
      </rPr>
      <t>subir</t>
    </r>
    <r>
      <rPr>
        <sz val="8"/>
        <color indexed="8"/>
        <rFont val="Arial"/>
        <family val="2"/>
      </rPr>
      <t xml:space="preserve"> cuando el sistema necesita </t>
    </r>
    <r>
      <rPr>
        <b/>
        <sz val="8"/>
        <color indexed="8"/>
        <rFont val="Arial"/>
        <family val="2"/>
      </rPr>
      <t>bajar</t>
    </r>
    <r>
      <rPr>
        <sz val="8"/>
        <color indexed="8"/>
        <rFont val="Arial"/>
        <family val="2"/>
      </rPr>
      <t xml:space="preserve"> producción</t>
    </r>
  </si>
  <si>
    <t>Desvío a bajar: menor producción o mayor consumo</t>
  </si>
  <si>
    <t>Desvío a subir: mayor producción o menor consumo</t>
  </si>
  <si>
    <t>Coste medio de los desvíos (€/MWh)</t>
  </si>
  <si>
    <t>Desvío a bajar</t>
  </si>
  <si>
    <t>Desvío a bajar contra el sistema</t>
  </si>
  <si>
    <t>Desvío a subir</t>
  </si>
  <si>
    <t>Desvío a subir contra el sistema</t>
  </si>
  <si>
    <t>Reserva insuficiente a subir</t>
  </si>
  <si>
    <t>Desglose por tipos (GWh)</t>
  </si>
  <si>
    <t>FASE I</t>
  </si>
  <si>
    <t>Carbón</t>
  </si>
  <si>
    <t>Nuclear</t>
  </si>
  <si>
    <t>Hidráulica</t>
  </si>
  <si>
    <t>Turbinación bombeo</t>
  </si>
  <si>
    <t>Consumo bombeo</t>
  </si>
  <si>
    <t>FASE II</t>
  </si>
  <si>
    <t>Desglose por tecnologías (%)</t>
  </si>
  <si>
    <t>Desglose por tecnologías (GW)</t>
  </si>
  <si>
    <t xml:space="preserve">Demanda nacional (Suministro último recurso + contratación libre). </t>
  </si>
  <si>
    <t>Evolución precios medios (€/MWh)</t>
  </si>
  <si>
    <t>Precio medio mensual</t>
  </si>
  <si>
    <t>Medio medio anual</t>
  </si>
  <si>
    <t>Medio ponderado</t>
  </si>
  <si>
    <t xml:space="preserve">  (GWh)</t>
  </si>
  <si>
    <t>Energía   (GWh)</t>
  </si>
  <si>
    <t>Red de transporte</t>
  </si>
  <si>
    <t>Red de distribución</t>
  </si>
  <si>
    <t>Ciclo combinado</t>
  </si>
  <si>
    <t>Intercambios internacionales</t>
  </si>
  <si>
    <t>Fuel / gas</t>
  </si>
  <si>
    <t>Energía (GWh )</t>
  </si>
  <si>
    <t>(GW)</t>
  </si>
  <si>
    <t xml:space="preserve">  (GWh )</t>
  </si>
  <si>
    <t>Regulación secundaria. Precios medios ponderados y energías</t>
  </si>
  <si>
    <t>Regulación terciaria. Precios medios ponderados y energías</t>
  </si>
  <si>
    <t>Regulación terciaria. Desglose por tecnologías. Total anual</t>
  </si>
  <si>
    <t>Gestión de desvíos. Precios medios ponderados y energías</t>
  </si>
  <si>
    <t>Gestión de desvíos. Desglose por tecnologías. Total anual</t>
  </si>
  <si>
    <t>Restricciones en tiempo real. Precios medios ponderados y energías</t>
  </si>
  <si>
    <t>Restricciones garantía suministro</t>
  </si>
  <si>
    <t>Resolución de restricciones garantía de suministro</t>
  </si>
  <si>
    <t>Energia gestionada en servicios de ajuste (GWh)</t>
  </si>
  <si>
    <t>Energía final (GWh)</t>
  </si>
  <si>
    <t>Mercados de Operación</t>
  </si>
  <si>
    <t>Restricciones técnicas PDBF</t>
  </si>
  <si>
    <t>Anual</t>
  </si>
  <si>
    <t xml:space="preserve"> Anual</t>
  </si>
  <si>
    <t>Reserva de potencia</t>
  </si>
  <si>
    <t>(1) Precio medio ponderado de venta.</t>
  </si>
  <si>
    <t>(2) Precio medio ponderado de recompra.</t>
  </si>
  <si>
    <t>(1) Incluye energía de regulación terciaria de emergencia.</t>
  </si>
  <si>
    <t>(2) Precio medio ponderado de venta.</t>
  </si>
  <si>
    <t>(3) Precio medio ponderado de recompra.</t>
  </si>
  <si>
    <t>Reserva de potencia adicional a asubir asignada</t>
  </si>
  <si>
    <t>Volumen y precios medios mensuales</t>
  </si>
  <si>
    <t>(€/MW)</t>
  </si>
  <si>
    <t>Reserva de potencia adicional a subir asignada</t>
  </si>
  <si>
    <t xml:space="preserve">Resolución de restricciones técnicas (PDBF) </t>
  </si>
  <si>
    <t xml:space="preserve">Regulación secundaria </t>
  </si>
  <si>
    <t>Banda de regulación secundaria. Precios medios ponderados y banda media</t>
  </si>
  <si>
    <t>Desvíos netos medidos. Precios medios ponderados mensuales y energía neta de los mercados de balance</t>
  </si>
  <si>
    <t>Precio medio ponderado diario (€/MWh)</t>
  </si>
  <si>
    <t>Liquidación</t>
  </si>
  <si>
    <t>(1) Incluye los redespachos de energía del enlace Sistema eléctrico peninsular-Sistema eléctrico balear.</t>
  </si>
  <si>
    <t xml:space="preserve">Restricciones en tiempo real </t>
  </si>
  <si>
    <r>
      <t xml:space="preserve">Energía </t>
    </r>
    <r>
      <rPr>
        <b/>
        <vertAlign val="superscript"/>
        <sz val="8"/>
        <color indexed="9"/>
        <rFont val="Arial"/>
        <family val="2"/>
      </rPr>
      <t>(*)</t>
    </r>
  </si>
  <si>
    <r>
      <t xml:space="preserve">Energía </t>
    </r>
    <r>
      <rPr>
        <b/>
        <vertAlign val="superscript"/>
        <sz val="8"/>
        <color indexed="9"/>
        <rFont val="Arial"/>
        <family val="2"/>
      </rPr>
      <t>(1)</t>
    </r>
  </si>
  <si>
    <r>
      <t xml:space="preserve">Medio </t>
    </r>
    <r>
      <rPr>
        <b/>
        <vertAlign val="superscript"/>
        <sz val="8"/>
        <color indexed="9"/>
        <rFont val="Arial"/>
        <family val="2"/>
      </rPr>
      <t>(1)</t>
    </r>
  </si>
  <si>
    <r>
      <t xml:space="preserve">Medio </t>
    </r>
    <r>
      <rPr>
        <b/>
        <vertAlign val="superscript"/>
        <sz val="8"/>
        <color indexed="9"/>
        <rFont val="Arial"/>
        <family val="2"/>
      </rPr>
      <t>(2)</t>
    </r>
  </si>
  <si>
    <r>
      <t xml:space="preserve">Medio </t>
    </r>
    <r>
      <rPr>
        <b/>
        <vertAlign val="superscript"/>
        <sz val="8"/>
        <color indexed="9"/>
        <rFont val="Arial"/>
        <family val="2"/>
      </rPr>
      <t>(3)</t>
    </r>
  </si>
  <si>
    <t>Comercializadores</t>
  </si>
  <si>
    <t>Desv Rég Ordinario sin zona</t>
  </si>
  <si>
    <t>Desv Zonas Regulación</t>
  </si>
  <si>
    <t>Importaciones</t>
  </si>
  <si>
    <t>Exportaciones</t>
  </si>
  <si>
    <t>Precio del desvio en relación al precio del mercado diario (%)</t>
  </si>
  <si>
    <t>Precio del desvío en relación al precio del mercado diario</t>
  </si>
  <si>
    <t>Resolución de restricciones técnicas (PDBF). Precios medios ponderados y energías</t>
  </si>
  <si>
    <t>Ventas de energía (GWh)</t>
  </si>
  <si>
    <t>Banda</t>
  </si>
  <si>
    <t>Potencia media (MW)</t>
  </si>
  <si>
    <t>Precio final 2014</t>
  </si>
  <si>
    <t>Saldo desvíos</t>
  </si>
  <si>
    <t>Control del factor de potencia</t>
  </si>
  <si>
    <t>Demanda nacional (Suministro de referencia + libre). Componentes del precio final medio y energía</t>
  </si>
  <si>
    <t>Enero-2014</t>
  </si>
  <si>
    <t xml:space="preserve">Demanda nacional (Suministro de referencia +  libre). </t>
  </si>
  <si>
    <t>Energía vendida 2014 (GWh)</t>
  </si>
  <si>
    <t>Energía comprada 2014 (GWh)</t>
  </si>
  <si>
    <t>Precio medio aritmético 2014 (€/MWh)</t>
  </si>
  <si>
    <t>Energía programada 2014</t>
  </si>
  <si>
    <t>mensual 2014 (€/MWh)</t>
  </si>
  <si>
    <t>Volumen mensual 2014</t>
  </si>
  <si>
    <t>Precio medio mensual 2014</t>
  </si>
  <si>
    <t>Potencia (MW) 2014</t>
  </si>
  <si>
    <t>Ciclo Combinado</t>
  </si>
  <si>
    <t>Energía a subir 2014 (GWh)</t>
  </si>
  <si>
    <t>Precio medio de venta 2014 (€/MWh)</t>
  </si>
  <si>
    <t>Energía a bajar 2014 (GWh)</t>
  </si>
  <si>
    <t>Precio medio de recompra 2014 (€/MWh)</t>
  </si>
  <si>
    <t>Generación Convencional</t>
  </si>
  <si>
    <t>Eólico</t>
  </si>
  <si>
    <t xml:space="preserve">Otras renovables, cogeneración y residuos (*) </t>
  </si>
  <si>
    <t>(*) Excepto instalaciones en zona de regulación, que están incluidas en generación convencional</t>
  </si>
  <si>
    <t>Energía y precios medios ponderados en el mercado Intradiario OMIE</t>
  </si>
  <si>
    <r>
      <t xml:space="preserve">Energía </t>
    </r>
    <r>
      <rPr>
        <b/>
        <vertAlign val="superscript"/>
        <sz val="8"/>
        <color indexed="9"/>
        <rFont val="Arial"/>
        <family val="2"/>
      </rPr>
      <t>(1)</t>
    </r>
    <r>
      <rPr>
        <b/>
        <sz val="8"/>
        <color indexed="9"/>
        <rFont val="Arial"/>
        <family val="2"/>
      </rPr>
      <t>(GWh)</t>
    </r>
  </si>
  <si>
    <t>(1) Resultado neto negociado de la energía de las unidades de producción.</t>
  </si>
  <si>
    <t>Renovables, cogeneración y residuos</t>
  </si>
  <si>
    <r>
      <t>Desvíos</t>
    </r>
    <r>
      <rPr>
        <vertAlign val="superscript"/>
        <sz val="8"/>
        <color indexed="8"/>
        <rFont val="Arial"/>
        <family val="2"/>
      </rPr>
      <t>(1)</t>
    </r>
  </si>
  <si>
    <t>Precio (€/MWh) (1)</t>
  </si>
  <si>
    <t>(1) Los precios están calculados con las últimas liquidaciones disponibles del Operador del sistema.</t>
  </si>
  <si>
    <t>Energía final (3) (GWh)</t>
  </si>
  <si>
    <t>Informe 2015</t>
  </si>
  <si>
    <t>Reserva de potencia adicional a subir</t>
  </si>
  <si>
    <t>Restricciones técnicas en tiempo real</t>
  </si>
  <si>
    <t>Servicio de interrumpibilidad</t>
  </si>
  <si>
    <t>Precio final medio 2015</t>
  </si>
  <si>
    <r>
      <rPr>
        <b/>
        <sz val="8"/>
        <color indexed="8"/>
        <rFont val="Arial"/>
        <family val="2"/>
      </rPr>
      <t>Energía final (GWh)</t>
    </r>
    <r>
      <rPr>
        <sz val="8"/>
        <color indexed="8"/>
        <rFont val="Arial"/>
        <family val="2"/>
      </rPr>
      <t xml:space="preserve"> </t>
    </r>
  </si>
  <si>
    <t>Repercusión media en 2015</t>
  </si>
  <si>
    <t xml:space="preserve">Mercados Diario e Intradiario </t>
  </si>
  <si>
    <t>Otros</t>
  </si>
  <si>
    <t xml:space="preserve">PRECIO FINAL </t>
  </si>
  <si>
    <t>CRITERIO OMEL</t>
  </si>
  <si>
    <t>ene-14</t>
  </si>
  <si>
    <t>feb-14</t>
  </si>
  <si>
    <t>mar-14</t>
  </si>
  <si>
    <t>abr-14</t>
  </si>
  <si>
    <t>may-14</t>
  </si>
  <si>
    <t>jun-14</t>
  </si>
  <si>
    <t>L</t>
  </si>
  <si>
    <t>jul-14</t>
  </si>
  <si>
    <t>ago-14</t>
  </si>
  <si>
    <t>sep-14</t>
  </si>
  <si>
    <t>oct-14</t>
  </si>
  <si>
    <t>nov-14</t>
  </si>
  <si>
    <t>dic-14</t>
  </si>
  <si>
    <t>ene-15</t>
  </si>
  <si>
    <t>feb-15</t>
  </si>
  <si>
    <t>mar-15</t>
  </si>
  <si>
    <t>abr-15</t>
  </si>
  <si>
    <t>may-15</t>
  </si>
  <si>
    <t>jun-15</t>
  </si>
  <si>
    <t>jul-15</t>
  </si>
  <si>
    <t>ago-15</t>
  </si>
  <si>
    <t>sep-15</t>
  </si>
  <si>
    <t>oct-15</t>
  </si>
  <si>
    <t>nov-15</t>
  </si>
  <si>
    <t>dic-15</t>
  </si>
  <si>
    <t xml:space="preserve">acumulado </t>
  </si>
  <si>
    <t>Periodo 2015</t>
  </si>
  <si>
    <t xml:space="preserve">Restricciones técnicas en tiempo real </t>
  </si>
  <si>
    <r>
      <t xml:space="preserve">% </t>
    </r>
    <r>
      <rPr>
        <b/>
        <sz val="8"/>
        <color indexed="9"/>
        <rFont val="Arial"/>
        <family val="2"/>
      </rPr>
      <t>15/14</t>
    </r>
  </si>
  <si>
    <t>Precio final 2015</t>
  </si>
  <si>
    <t>Periodo 2014</t>
  </si>
  <si>
    <t>Componentes del precio final medio (suministro de referencia +  libre) (€/MWh)</t>
  </si>
  <si>
    <r>
      <t>Desvíos</t>
    </r>
    <r>
      <rPr>
        <vertAlign val="superscript"/>
        <sz val="8"/>
        <color indexed="8"/>
        <rFont val="Arial"/>
        <family val="2"/>
      </rPr>
      <t>(2)</t>
    </r>
  </si>
  <si>
    <r>
      <t>Componentes del precio final medio</t>
    </r>
    <r>
      <rPr>
        <b/>
        <vertAlign val="superscript"/>
        <sz val="8"/>
        <color indexed="8"/>
        <rFont val="Arial"/>
        <family val="2"/>
      </rPr>
      <t>(1)</t>
    </r>
    <r>
      <rPr>
        <b/>
        <sz val="8"/>
        <color indexed="8"/>
        <rFont val="Arial"/>
        <family val="2"/>
      </rPr>
      <t xml:space="preserve"> (suministro de referencia + libre) (€/MWh)</t>
    </r>
  </si>
  <si>
    <t>Energía vendida 2015 (GWh)</t>
  </si>
  <si>
    <t>Energía comprada 2015 (GWh)</t>
  </si>
  <si>
    <t>Precio medio aritmético 2015 (€/MWh)</t>
  </si>
  <si>
    <t>Enero-2015</t>
  </si>
  <si>
    <t>Energía programada 2015</t>
  </si>
  <si>
    <t>mensual 2015 (€/MWh)</t>
  </si>
  <si>
    <t>(2) Energía incrementada o reducida en la fase 1 de resolución de restricciones técnicas del PDBF (P.O.3.2).</t>
  </si>
  <si>
    <t>(3) Incluye los redespachos de energía del enlace Sistema eléctrico peninsular-Sistema eléctrico balear.</t>
  </si>
  <si>
    <r>
      <t xml:space="preserve">Restricciones técnicas (PDBF) </t>
    </r>
    <r>
      <rPr>
        <vertAlign val="superscript"/>
        <sz val="8"/>
        <color indexed="8"/>
        <rFont val="Arial"/>
        <family val="2"/>
      </rPr>
      <t>(2)</t>
    </r>
  </si>
  <si>
    <r>
      <t xml:space="preserve">Restricciones en tiempo real </t>
    </r>
    <r>
      <rPr>
        <vertAlign val="superscript"/>
        <sz val="8"/>
        <color indexed="8"/>
        <rFont val="Arial"/>
        <family val="2"/>
      </rPr>
      <t>(3)</t>
    </r>
  </si>
  <si>
    <t>Volumen mensual 2015</t>
  </si>
  <si>
    <t>Precio medio mensual 2015</t>
  </si>
  <si>
    <t>Energías y precios medios mensuales. 2014-2015</t>
  </si>
  <si>
    <t>Precio medio de venta 2015(€/MWh)</t>
  </si>
  <si>
    <t>Energía a subir 2015 (GWh)</t>
  </si>
  <si>
    <t>Energía a bajar 2015 (GWh)</t>
  </si>
  <si>
    <t>Precio medio de recompra 2015 (€/MWh)</t>
  </si>
  <si>
    <t>Precio medio de venta 2015 (€/MWh)</t>
  </si>
  <si>
    <t>Precios medios mensuales de Desvíos (€/MWh). Año 2015</t>
  </si>
  <si>
    <t>2015 01</t>
  </si>
  <si>
    <t>2015 02</t>
  </si>
  <si>
    <t>2015 03</t>
  </si>
  <si>
    <t>2015 04</t>
  </si>
  <si>
    <t>2015 05</t>
  </si>
  <si>
    <t>2015 06</t>
  </si>
  <si>
    <t>2015 07</t>
  </si>
  <si>
    <t>2015 08</t>
  </si>
  <si>
    <t>2015 09</t>
  </si>
  <si>
    <t>2015 10</t>
  </si>
  <si>
    <t>2015 11</t>
  </si>
  <si>
    <t>2015 12</t>
  </si>
  <si>
    <t>% 15/14</t>
  </si>
  <si>
    <t>Restricciones garantía de suministro</t>
  </si>
  <si>
    <t>GME</t>
  </si>
  <si>
    <t>APX</t>
  </si>
  <si>
    <t>IPEX</t>
  </si>
  <si>
    <t>EPEX</t>
  </si>
  <si>
    <t>NordPool</t>
  </si>
  <si>
    <t>OMIE</t>
  </si>
  <si>
    <t>Netherlands</t>
  </si>
  <si>
    <t>Italy</t>
  </si>
  <si>
    <t>Germany</t>
  </si>
  <si>
    <t>France</t>
  </si>
  <si>
    <t>Austria</t>
  </si>
  <si>
    <t>€/MWh</t>
  </si>
  <si>
    <t>Precio Medio Ponderado (€/MWh) según Medidas</t>
  </si>
  <si>
    <t>SegDiario</t>
  </si>
  <si>
    <t>Banda 2ª</t>
  </si>
  <si>
    <t>Seg Intra</t>
  </si>
  <si>
    <t>R.Adi.Subir</t>
  </si>
  <si>
    <t>Balit</t>
  </si>
  <si>
    <t>PVPC</t>
  </si>
  <si>
    <t>Diferencia PVPC-MD</t>
  </si>
  <si>
    <t>Porcentaje de adquisiciones en el mercado diario</t>
  </si>
  <si>
    <t>Evolución de las compas en el PDBF de los comercializadores de referencia (COR) y resto de comercializadores  (TWh)</t>
  </si>
  <si>
    <t>Indicadores</t>
  </si>
  <si>
    <t>Composicion Demanda (Gráficos)</t>
  </si>
  <si>
    <t>Comercialización Mercado</t>
  </si>
  <si>
    <t>Comercialización Último Recurso</t>
  </si>
  <si>
    <t>Consumo Directo</t>
  </si>
  <si>
    <t>Servicios Auxiliares</t>
  </si>
  <si>
    <t>Ajustes</t>
  </si>
  <si>
    <t>Demanda</t>
  </si>
  <si>
    <t>Origen Oferta</t>
  </si>
  <si>
    <t>BIL</t>
  </si>
  <si>
    <t>DIA</t>
  </si>
  <si>
    <t>Comercializador-BIL</t>
  </si>
  <si>
    <t>Comercializador-MD</t>
  </si>
  <si>
    <t>COR- BIL</t>
  </si>
  <si>
    <t>COR-MD</t>
  </si>
  <si>
    <t>2011</t>
  </si>
  <si>
    <t>2012</t>
  </si>
  <si>
    <t>2013</t>
  </si>
  <si>
    <t>2014</t>
  </si>
  <si>
    <t>2015</t>
  </si>
  <si>
    <t>Generación en España y precios (€/MWh)</t>
  </si>
  <si>
    <t>ESPAÑA</t>
  </si>
  <si>
    <t>Renovable</t>
  </si>
  <si>
    <t>No renovable</t>
  </si>
  <si>
    <t>Media anual renovables</t>
  </si>
  <si>
    <t>Evolución del PVPC</t>
  </si>
  <si>
    <t>Comparación precios mercados europeos</t>
  </si>
  <si>
    <t>Precios medios ponderados</t>
  </si>
  <si>
    <t>Mercados eléctricos</t>
  </si>
  <si>
    <t>Repercusión de los servicios de ajuste del sistema en el precio final medio</t>
  </si>
  <si>
    <t>Evolución de las compas en el PDBF de los comercializadores de referencia (COR) y resto de comercializadores</t>
  </si>
  <si>
    <t>Total mensual de banda de regulación secundaria asignada. Desglose por tecnologías</t>
  </si>
  <si>
    <t>Fuentes: OMIE y REE.</t>
  </si>
  <si>
    <r>
      <t xml:space="preserve">Componentes del  precio final medio de la energía final peninsular. </t>
    </r>
    <r>
      <rPr>
        <sz val="8"/>
        <color indexed="8"/>
        <rFont val="Arial"/>
        <family val="2"/>
      </rPr>
      <t>(Suministro de referencia + libre)</t>
    </r>
  </si>
  <si>
    <t>(TWh)</t>
  </si>
  <si>
    <t>Precio de mercados europeos</t>
  </si>
  <si>
    <t>Generación en España y precios</t>
  </si>
  <si>
    <t xml:space="preserve">(1) No incluye reserva de potencia adicional a subir, banda de regulación secundaria, ni energías asociadas a los servicios transfronterizos de balance        </t>
  </si>
  <si>
    <r>
      <t>Energía gestionada en los servicios de ajuste del sistema peninsular</t>
    </r>
    <r>
      <rPr>
        <b/>
        <sz val="8"/>
        <color indexed="8"/>
        <rFont val="Arial"/>
        <family val="2"/>
      </rPr>
      <t xml:space="preserve">
</t>
    </r>
  </si>
  <si>
    <t>(%)</t>
  </si>
  <si>
    <t>Resolución de restricciones técnicas (PDBF) (Fase I)</t>
  </si>
  <si>
    <t>Resolución de restricciones técnicas (PDBF). Desglose por tipo de restricciones</t>
  </si>
  <si>
    <t>Resolución de restricciones técnicas (PDBF). Desglose por tecnologías. Total anual</t>
  </si>
  <si>
    <t>(*) No incluye restricciones técnicas (PDBF).</t>
  </si>
  <si>
    <t>Evolución medio anual del precio ponderado a subir  de los servicios de ajustes</t>
  </si>
  <si>
    <t>Evolución del PVPC frente al precio mercado diario</t>
  </si>
  <si>
    <t>Tarifa general 2.0 A
(€/MWh)</t>
  </si>
  <si>
    <t>Desvíos netos medidos</t>
  </si>
  <si>
    <t>Energía gestionada en los servicios de ajuste del sistema peninsular respecto a la energía final. (Suministro de referencia + libre)</t>
  </si>
  <si>
    <r>
      <t xml:space="preserve">Evolución del componente del  precio final medio. </t>
    </r>
    <r>
      <rPr>
        <b/>
        <sz val="8"/>
        <color indexed="8"/>
        <rFont val="Arial"/>
        <family val="2"/>
      </rPr>
      <t>(Suministro de referencia + libre)</t>
    </r>
  </si>
  <si>
    <t>(2) Incluye liquidación servicios transfronterizos de balance.</t>
  </si>
  <si>
    <t>(3) Incluye el cierre de energía del mercado y los consumos propios de los servicios auxiliares de generación.</t>
  </si>
  <si>
    <t>(1) Incluye liquidación servicios transfronterizos de balance.</t>
  </si>
  <si>
    <t>Peso de la energía gestionada en los servicios de ajuste sobre la energía final (%)</t>
  </si>
  <si>
    <t>Energía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</si>
</sst>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6">
    <numFmt numFmtId="164" formatCode="#,##0.0"/>
    <numFmt numFmtId="165" formatCode="0.00_)"/>
    <numFmt numFmtId="166" formatCode="0.000"/>
    <numFmt numFmtId="167" formatCode="#,##0\ \ \ \ \ \ \ \ _)"/>
    <numFmt numFmtId="168" formatCode="0.00\ \ \ \ \ \ _)"/>
    <numFmt numFmtId="169" formatCode="#,##0\ \ _)\ \ \ "/>
    <numFmt numFmtId="170" formatCode="#,##0_)"/>
    <numFmt numFmtId="171" formatCode="#,##0\ \ _)"/>
    <numFmt numFmtId="172" formatCode="#,##0\ \ \ \ \ _)"/>
    <numFmt numFmtId="173" formatCode="#,##0.000"/>
    <numFmt numFmtId="174" formatCode="#,##0.0000"/>
    <numFmt numFmtId="175" formatCode="0.0"/>
    <numFmt numFmtId="176" formatCode="#,##0\ \ \ _)"/>
    <numFmt numFmtId="177" formatCode="#,###_)"/>
    <numFmt numFmtId="178" formatCode="_-* #,##0.00[$€]_-;\-* #,##0.00[$€]_-;_-* &quot;-&quot;??[$€]_-;_-@_-"/>
    <numFmt numFmtId="179" formatCode="#,##0\ \ \ \ \ \ \ \ \ \ \ \ \ _)"/>
    <numFmt numFmtId="180" formatCode="#,##0.000000000000000000"/>
    <numFmt numFmtId="181" formatCode="0.0000000000"/>
    <numFmt numFmtId="182" formatCode="0.00\ \ \ \ \ \ \ \ _)"/>
    <numFmt numFmtId="183" formatCode="#,##0.00\ \ \ \ \ \ \ \ _)"/>
    <numFmt numFmtId="184" formatCode="0.0\ \ _)"/>
    <numFmt numFmtId="185" formatCode="#,##0.000000"/>
    <numFmt numFmtId="186" formatCode="0\ \ \ \ \ \ \ \ \ \ _)"/>
    <numFmt numFmtId="187" formatCode="0.00\ \ \ \ \ \ \ \ \ _)"/>
    <numFmt numFmtId="188" formatCode="#,##0;\-#,##0;0"/>
    <numFmt numFmtId="189" formatCode="#,##0.000;\-#,##0.000;0"/>
    <numFmt numFmtId="190" formatCode="#,##0.00\ \ \ \ \ _)"/>
    <numFmt numFmtId="191" formatCode="#,##0.0\ \ _)\ \ \ "/>
    <numFmt numFmtId="192" formatCode="#,##0.00\ \ _)\ \ \ "/>
    <numFmt numFmtId="193" formatCode="#,##0.00\ _)\ \ \ "/>
    <numFmt numFmtId="194" formatCode="0_)"/>
    <numFmt numFmtId="195" formatCode="#,###.0_)"/>
    <numFmt numFmtId="196" formatCode="0.0000"/>
    <numFmt numFmtId="197" formatCode="0.0%"/>
    <numFmt numFmtId="198" formatCode="#,##0;\(#,##0\)"/>
    <numFmt numFmtId="199" formatCode="#,##0.00;\-#,##0.00;0"/>
  </numFmts>
  <fonts count="79">
    <font>
      <sz val="10"/>
      <name val="Geneva"/>
    </font>
    <font>
      <sz val="10"/>
      <name val="Geneva"/>
      <family val="2"/>
    </font>
    <font>
      <sz val="9"/>
      <name val="Futura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u/>
      <sz val="10"/>
      <color indexed="12"/>
      <name val="Geneva"/>
      <family val="2"/>
    </font>
    <font>
      <sz val="10"/>
      <color indexed="56"/>
      <name val="Geneva"/>
      <family val="2"/>
    </font>
    <font>
      <sz val="10"/>
      <color indexed="8"/>
      <name val="Geneva"/>
      <family val="2"/>
    </font>
    <font>
      <sz val="10"/>
      <color indexed="21"/>
      <name val="Symbol"/>
      <family val="1"/>
      <charset val="2"/>
    </font>
    <font>
      <sz val="14"/>
      <color indexed="21"/>
      <name val="Arial"/>
      <family val="2"/>
    </font>
    <font>
      <sz val="8"/>
      <color indexed="8"/>
      <name val="Arial Black"/>
      <family val="2"/>
    </font>
    <font>
      <sz val="8"/>
      <color indexed="9"/>
      <name val="Arial"/>
      <family val="2"/>
    </font>
    <font>
      <sz val="10"/>
      <color indexed="32"/>
      <name val="Avant Garde"/>
    </font>
    <font>
      <b/>
      <sz val="10"/>
      <color indexed="8"/>
      <name val="Geneva"/>
      <family val="2"/>
    </font>
    <font>
      <b/>
      <sz val="8"/>
      <color indexed="9"/>
      <name val="Symbol"/>
      <family val="1"/>
      <charset val="2"/>
    </font>
    <font>
      <sz val="8"/>
      <color indexed="56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sz val="8"/>
      <color indexed="9"/>
      <name val="Arial Black"/>
      <family val="2"/>
    </font>
    <font>
      <b/>
      <sz val="8"/>
      <color indexed="9"/>
      <name val="Arial Black"/>
      <family val="2"/>
    </font>
    <font>
      <sz val="10"/>
      <color indexed="9"/>
      <name val="Arial"/>
      <family val="2"/>
    </font>
    <font>
      <b/>
      <sz val="8"/>
      <color indexed="10"/>
      <name val="Arial"/>
      <family val="2"/>
    </font>
    <font>
      <sz val="10"/>
      <color indexed="44"/>
      <name val="Arial"/>
      <family val="2"/>
    </font>
    <font>
      <sz val="8"/>
      <color indexed="44"/>
      <name val="Arial"/>
      <family val="2"/>
    </font>
    <font>
      <strike/>
      <sz val="8"/>
      <color indexed="44"/>
      <name val="Arial"/>
      <family val="2"/>
    </font>
    <font>
      <sz val="8"/>
      <color indexed="44"/>
      <name val="Arial Black"/>
      <family val="2"/>
    </font>
    <font>
      <sz val="9"/>
      <color indexed="44"/>
      <name val="Arial"/>
      <family val="2"/>
    </font>
    <font>
      <sz val="11"/>
      <color indexed="56"/>
      <name val="Geneva"/>
      <family val="2"/>
    </font>
    <font>
      <sz val="10"/>
      <color indexed="10"/>
      <name val="Arial"/>
      <family val="2"/>
    </font>
    <font>
      <sz val="10"/>
      <color indexed="16"/>
      <name val="Arial"/>
      <family val="2"/>
    </font>
    <font>
      <sz val="8"/>
      <color indexed="16"/>
      <name val="Arial"/>
      <family val="2"/>
    </font>
    <font>
      <sz val="10"/>
      <color indexed="10"/>
      <name val="Geneva"/>
      <family val="2"/>
    </font>
    <font>
      <sz val="8"/>
      <name val="Geneva"/>
      <family val="2"/>
    </font>
    <font>
      <sz val="10"/>
      <color indexed="58"/>
      <name val="Geneva"/>
      <family val="2"/>
    </font>
    <font>
      <sz val="8"/>
      <color indexed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8"/>
      <name val="Arial Black"/>
      <family val="2"/>
    </font>
    <font>
      <sz val="8"/>
      <name val="Arial Black"/>
      <family val="2"/>
    </font>
    <font>
      <b/>
      <vertAlign val="superscript"/>
      <sz val="8"/>
      <color indexed="9"/>
      <name val="Arial"/>
      <family val="2"/>
    </font>
    <font>
      <b/>
      <vertAlign val="superscript"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1"/>
      <name val="Tahoma"/>
      <family val="2"/>
    </font>
    <font>
      <sz val="10"/>
      <name val="Geneva"/>
    </font>
    <font>
      <sz val="7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sz val="10"/>
      <color rgb="FFFF0000"/>
      <name val="Geneva"/>
      <family val="2"/>
    </font>
    <font>
      <sz val="8"/>
      <color theme="0"/>
      <name val="Arial"/>
      <family val="2"/>
    </font>
    <font>
      <sz val="8"/>
      <color rgb="FF004563"/>
      <name val="Arial Black"/>
      <family val="2"/>
    </font>
    <font>
      <b/>
      <sz val="8"/>
      <color rgb="FFFF0000"/>
      <name val="Arial Black"/>
      <family val="2"/>
    </font>
    <font>
      <sz val="8"/>
      <color rgb="FFFF0000"/>
      <name val="Arial"/>
      <family val="2"/>
    </font>
    <font>
      <sz val="8"/>
      <color theme="0"/>
      <name val="Arial Black"/>
      <family val="2"/>
    </font>
    <font>
      <sz val="10"/>
      <color theme="0"/>
      <name val="Geneva"/>
      <family val="2"/>
    </font>
    <font>
      <sz val="10"/>
      <color theme="0"/>
      <name val="Arial"/>
      <family val="2"/>
    </font>
    <font>
      <b/>
      <sz val="8"/>
      <color theme="0"/>
      <name val="Arial"/>
      <family val="2"/>
    </font>
    <font>
      <sz val="10"/>
      <color theme="0"/>
      <name val="Geneva"/>
    </font>
    <font>
      <sz val="8"/>
      <color rgb="FFFF0000"/>
      <name val="Arial Black"/>
      <family val="2"/>
    </font>
    <font>
      <b/>
      <sz val="8"/>
      <color rgb="FF004563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Geneva"/>
    </font>
    <font>
      <sz val="10"/>
      <color rgb="FFFF0000"/>
      <name val="Arial"/>
      <family val="2"/>
    </font>
    <font>
      <sz val="8"/>
      <color rgb="FF004563"/>
      <name val="Arial"/>
      <family val="2"/>
    </font>
    <font>
      <b/>
      <sz val="8"/>
      <color rgb="FFFF0000"/>
      <name val="Arial"/>
      <family val="2"/>
    </font>
    <font>
      <sz val="8"/>
      <color rgb="FFF5F5F5"/>
      <name val="Arial"/>
      <family val="2"/>
    </font>
    <font>
      <sz val="10"/>
      <color rgb="FF004563"/>
      <name val="Geneva"/>
    </font>
    <font>
      <b/>
      <sz val="10"/>
      <color rgb="FF004563"/>
      <name val="Arial"/>
      <family val="2"/>
    </font>
    <font>
      <b/>
      <sz val="10"/>
      <color rgb="FF004563"/>
      <name val="Geneva"/>
    </font>
    <font>
      <sz val="10"/>
      <color rgb="FF004563"/>
      <name val="Arial"/>
      <family val="2"/>
    </font>
    <font>
      <b/>
      <sz val="10"/>
      <color theme="0"/>
      <name val="Geneva"/>
    </font>
    <font>
      <b/>
      <sz val="8"/>
      <color theme="0" tint="-4.9989318521683403E-2"/>
      <name val="Arial"/>
      <family val="2"/>
    </font>
    <font>
      <sz val="8"/>
      <color theme="0" tint="-4.9989318521683403E-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34839D"/>
        <bgColor rgb="FFFFFFFF"/>
      </patternFill>
    </fill>
    <fill>
      <patternFill patternType="solid">
        <fgColor rgb="FFFFF9E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5F5F5"/>
      </patternFill>
    </fill>
    <fill>
      <patternFill patternType="solid">
        <fgColor rgb="FFF5F5F5"/>
        <bgColor rgb="FFFFFFFF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/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indexed="63"/>
      </bottom>
      <diagonal/>
    </border>
    <border>
      <left/>
      <right/>
      <top style="thin">
        <color rgb="FFA6A6A6"/>
      </top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/>
      <bottom style="thin">
        <color rgb="FFBFBFBF"/>
      </bottom>
      <diagonal/>
    </border>
    <border>
      <left/>
      <right/>
      <top style="thin">
        <color rgb="FFBFBFBF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/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</borders>
  <cellStyleXfs count="15">
    <xf numFmtId="0" fontId="0" fillId="0" borderId="0"/>
    <xf numFmtId="178" fontId="1" fillId="0" borderId="0" applyFont="0" applyFill="0" applyBorder="0" applyAlignment="0" applyProtection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" fontId="52" fillId="5" borderId="7">
      <alignment horizontal="right" vertical="center"/>
    </xf>
    <xf numFmtId="0" fontId="53" fillId="6" borderId="7">
      <alignment vertical="center" wrapText="1"/>
    </xf>
    <xf numFmtId="0" fontId="53" fillId="6" borderId="7">
      <alignment horizontal="center" wrapText="1"/>
    </xf>
    <xf numFmtId="0" fontId="3" fillId="0" borderId="0"/>
    <xf numFmtId="0" fontId="3" fillId="0" borderId="0"/>
    <xf numFmtId="0" fontId="51" fillId="0" borderId="0"/>
    <xf numFmtId="0" fontId="51" fillId="0" borderId="0"/>
    <xf numFmtId="0" fontId="23" fillId="0" borderId="0"/>
    <xf numFmtId="194" fontId="1" fillId="0" borderId="0"/>
    <xf numFmtId="9" fontId="49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789">
    <xf numFmtId="0" fontId="0" fillId="0" borderId="0" xfId="0"/>
    <xf numFmtId="3" fontId="3" fillId="2" borderId="0" xfId="0" applyNumberFormat="1" applyFont="1" applyFill="1" applyAlignment="1">
      <alignment horizontal="center"/>
    </xf>
    <xf numFmtId="3" fontId="8" fillId="0" borderId="0" xfId="0" applyNumberFormat="1" applyFont="1" applyFill="1"/>
    <xf numFmtId="3" fontId="8" fillId="2" borderId="0" xfId="0" applyNumberFormat="1" applyFont="1" applyFill="1"/>
    <xf numFmtId="3" fontId="3" fillId="2" borderId="0" xfId="0" applyNumberFormat="1" applyFont="1" applyFill="1" applyAlignment="1"/>
    <xf numFmtId="3" fontId="5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/>
    <xf numFmtId="0" fontId="3" fillId="0" borderId="0" xfId="0" applyFont="1" applyAlignment="1"/>
    <xf numFmtId="3" fontId="8" fillId="2" borderId="0" xfId="0" applyNumberFormat="1" applyFont="1" applyFill="1" applyAlignment="1"/>
    <xf numFmtId="3" fontId="7" fillId="3" borderId="0" xfId="0" applyNumberFormat="1" applyFont="1" applyFill="1" applyBorder="1" applyAlignment="1">
      <alignment horizontal="left" vertical="center"/>
    </xf>
    <xf numFmtId="3" fontId="5" fillId="3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 applyProtection="1">
      <alignment horizontal="left"/>
    </xf>
    <xf numFmtId="3" fontId="6" fillId="0" borderId="0" xfId="0" applyNumberFormat="1" applyFont="1" applyFill="1" applyAlignment="1"/>
    <xf numFmtId="3" fontId="3" fillId="0" borderId="0" xfId="0" applyNumberFormat="1" applyFont="1" applyFill="1" applyAlignment="1"/>
    <xf numFmtId="0" fontId="4" fillId="0" borderId="0" xfId="0" applyFont="1"/>
    <xf numFmtId="0" fontId="10" fillId="0" borderId="0" xfId="0" applyFont="1"/>
    <xf numFmtId="0" fontId="0" fillId="0" borderId="0" xfId="0" applyFill="1" applyProtection="1"/>
    <xf numFmtId="0" fontId="1" fillId="0" borderId="0" xfId="0" applyFont="1" applyFill="1" applyProtection="1"/>
    <xf numFmtId="0" fontId="9" fillId="0" borderId="0" xfId="0" applyFont="1" applyFill="1" applyAlignment="1" applyProtection="1">
      <alignment horizontal="right"/>
    </xf>
    <xf numFmtId="0" fontId="12" fillId="0" borderId="0" xfId="0" applyFont="1" applyFill="1" applyBorder="1" applyProtection="1"/>
    <xf numFmtId="0" fontId="13" fillId="0" borderId="0" xfId="0" applyFont="1" applyFill="1" applyBorder="1" applyProtection="1"/>
    <xf numFmtId="0" fontId="9" fillId="0" borderId="0" xfId="0" applyFont="1" applyFill="1" applyBorder="1" applyAlignment="1" applyProtection="1"/>
    <xf numFmtId="0" fontId="10" fillId="0" borderId="0" xfId="0" applyFont="1" applyFill="1" applyBorder="1" applyAlignment="1" applyProtection="1"/>
    <xf numFmtId="0" fontId="10" fillId="0" borderId="0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right"/>
    </xf>
    <xf numFmtId="0" fontId="10" fillId="0" borderId="0" xfId="0" applyFont="1" applyFill="1" applyBorder="1" applyAlignment="1" applyProtection="1">
      <alignment horizontal="left" vertical="center" indent="1"/>
    </xf>
    <xf numFmtId="3" fontId="8" fillId="4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Protection="1"/>
    <xf numFmtId="0" fontId="10" fillId="0" borderId="0" xfId="0" applyFont="1" applyFill="1" applyBorder="1" applyAlignment="1" applyProtection="1">
      <alignment horizontal="right"/>
    </xf>
    <xf numFmtId="3" fontId="10" fillId="2" borderId="0" xfId="0" applyNumberFormat="1" applyFont="1" applyFill="1" applyAlignment="1">
      <alignment horizontal="right"/>
    </xf>
    <xf numFmtId="0" fontId="8" fillId="0" borderId="1" xfId="0" applyFont="1" applyFill="1" applyBorder="1" applyProtection="1"/>
    <xf numFmtId="14" fontId="10" fillId="0" borderId="1" xfId="0" applyNumberFormat="1" applyFont="1" applyFill="1" applyBorder="1" applyAlignment="1" applyProtection="1">
      <alignment horizontal="center"/>
    </xf>
    <xf numFmtId="164" fontId="8" fillId="0" borderId="1" xfId="0" applyNumberFormat="1" applyFont="1" applyFill="1" applyBorder="1" applyProtection="1"/>
    <xf numFmtId="165" fontId="8" fillId="0" borderId="0" xfId="0" applyNumberFormat="1" applyFont="1" applyFill="1" applyBorder="1" applyProtection="1"/>
    <xf numFmtId="3" fontId="8" fillId="0" borderId="0" xfId="0" applyNumberFormat="1" applyFont="1" applyFill="1" applyBorder="1" applyProtection="1"/>
    <xf numFmtId="14" fontId="10" fillId="0" borderId="0" xfId="0" applyNumberFormat="1" applyFont="1" applyFill="1" applyBorder="1" applyAlignment="1" applyProtection="1">
      <alignment horizontal="center"/>
    </xf>
    <xf numFmtId="164" fontId="8" fillId="0" borderId="0" xfId="0" applyNumberFormat="1" applyFont="1" applyFill="1" applyBorder="1" applyProtection="1"/>
    <xf numFmtId="0" fontId="10" fillId="0" borderId="1" xfId="0" applyFont="1" applyFill="1" applyBorder="1" applyProtection="1"/>
    <xf numFmtId="3" fontId="8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 applyProtection="1">
      <alignment horizontal="left" indent="1"/>
    </xf>
    <xf numFmtId="0" fontId="10" fillId="0" borderId="0" xfId="0" applyFont="1" applyFill="1" applyBorder="1" applyAlignment="1" applyProtection="1">
      <alignment horizontal="left"/>
    </xf>
    <xf numFmtId="0" fontId="10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Protection="1"/>
    <xf numFmtId="164" fontId="10" fillId="0" borderId="0" xfId="0" applyNumberFormat="1" applyFont="1" applyFill="1" applyBorder="1" applyAlignment="1" applyProtection="1">
      <alignment horizontal="left"/>
    </xf>
    <xf numFmtId="164" fontId="8" fillId="0" borderId="0" xfId="0" quotePrefix="1" applyNumberFormat="1" applyFont="1" applyFill="1" applyBorder="1" applyProtection="1"/>
    <xf numFmtId="0" fontId="19" fillId="0" borderId="0" xfId="0" applyFont="1" applyFill="1" applyAlignment="1" applyProtection="1">
      <alignment horizontal="right"/>
    </xf>
    <xf numFmtId="0" fontId="12" fillId="0" borderId="0" xfId="0" applyFont="1" applyFill="1" applyBorder="1" applyAlignment="1" applyProtection="1"/>
    <xf numFmtId="0" fontId="0" fillId="0" borderId="0" xfId="0" applyFill="1" applyAlignment="1" applyProtection="1"/>
    <xf numFmtId="0" fontId="13" fillId="0" borderId="0" xfId="0" applyFont="1" applyFill="1" applyBorder="1" applyAlignment="1" applyProtection="1"/>
    <xf numFmtId="164" fontId="8" fillId="0" borderId="0" xfId="0" quotePrefix="1" applyNumberFormat="1" applyFont="1" applyFill="1" applyBorder="1" applyAlignment="1" applyProtection="1"/>
    <xf numFmtId="0" fontId="7" fillId="3" borderId="0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7" fillId="3" borderId="1" xfId="0" applyNumberFormat="1" applyFont="1" applyFill="1" applyBorder="1" applyAlignment="1">
      <alignment horizontal="right"/>
    </xf>
    <xf numFmtId="1" fontId="7" fillId="3" borderId="1" xfId="0" quotePrefix="1" applyNumberFormat="1" applyFont="1" applyFill="1" applyBorder="1" applyAlignment="1">
      <alignment horizontal="left" vertical="center"/>
    </xf>
    <xf numFmtId="1" fontId="7" fillId="3" borderId="1" xfId="0" applyNumberFormat="1" applyFont="1" applyFill="1" applyBorder="1" applyAlignment="1">
      <alignment horizontal="right"/>
    </xf>
    <xf numFmtId="3" fontId="5" fillId="2" borderId="0" xfId="0" applyNumberFormat="1" applyFont="1" applyFill="1" applyBorder="1" applyAlignment="1">
      <alignment horizontal="center"/>
    </xf>
    <xf numFmtId="3" fontId="8" fillId="0" borderId="0" xfId="0" applyNumberFormat="1" applyFont="1" applyFill="1" applyAlignment="1"/>
    <xf numFmtId="3" fontId="10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/>
    <xf numFmtId="3" fontId="8" fillId="2" borderId="0" xfId="0" applyNumberFormat="1" applyFont="1" applyFill="1" applyAlignment="1">
      <alignment vertical="center"/>
    </xf>
    <xf numFmtId="3" fontId="8" fillId="2" borderId="0" xfId="0" applyNumberFormat="1" applyFont="1" applyFill="1" applyAlignment="1">
      <alignment vertical="top"/>
    </xf>
    <xf numFmtId="0" fontId="10" fillId="0" borderId="1" xfId="0" applyNumberFormat="1" applyFont="1" applyFill="1" applyBorder="1"/>
    <xf numFmtId="14" fontId="10" fillId="0" borderId="0" xfId="0" applyNumberFormat="1" applyFont="1" applyFill="1" applyBorder="1"/>
    <xf numFmtId="4" fontId="8" fillId="2" borderId="0" xfId="0" applyNumberFormat="1" applyFont="1" applyFill="1" applyAlignment="1"/>
    <xf numFmtId="3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4" fillId="0" borderId="0" xfId="0" applyFont="1" applyFill="1" applyProtection="1"/>
    <xf numFmtId="0" fontId="10" fillId="0" borderId="0" xfId="0" applyFont="1" applyFill="1" applyAlignment="1" applyProtection="1">
      <alignment horizontal="right"/>
    </xf>
    <xf numFmtId="0" fontId="21" fillId="0" borderId="0" xfId="0" applyFont="1" applyFill="1" applyBorder="1" applyProtection="1"/>
    <xf numFmtId="3" fontId="4" fillId="0" borderId="0" xfId="0" applyNumberFormat="1" applyFont="1" applyFill="1" applyAlignment="1"/>
    <xf numFmtId="3" fontId="8" fillId="0" borderId="0" xfId="0" applyNumberFormat="1" applyFont="1"/>
    <xf numFmtId="164" fontId="22" fillId="2" borderId="0" xfId="0" applyNumberFormat="1" applyFont="1" applyFill="1" applyAlignment="1"/>
    <xf numFmtId="3" fontId="8" fillId="0" borderId="0" xfId="0" applyNumberFormat="1" applyFont="1" applyFill="1" applyBorder="1" applyAlignment="1" applyProtection="1">
      <alignment horizontal="right"/>
    </xf>
    <xf numFmtId="4" fontId="8" fillId="0" borderId="0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/>
    </xf>
    <xf numFmtId="0" fontId="8" fillId="0" borderId="0" xfId="0" applyFont="1" applyFill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4" fontId="4" fillId="2" borderId="0" xfId="0" applyNumberFormat="1" applyFont="1" applyFill="1" applyAlignment="1"/>
    <xf numFmtId="0" fontId="13" fillId="0" borderId="0" xfId="0" applyFont="1" applyFill="1"/>
    <xf numFmtId="3" fontId="0" fillId="0" borderId="0" xfId="0" applyNumberFormat="1"/>
    <xf numFmtId="3" fontId="21" fillId="0" borderId="0" xfId="0" applyNumberFormat="1" applyFont="1" applyFill="1" applyBorder="1" applyProtection="1"/>
    <xf numFmtId="0" fontId="7" fillId="0" borderId="1" xfId="0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/>
    <xf numFmtId="3" fontId="10" fillId="0" borderId="0" xfId="0" applyNumberFormat="1" applyFont="1" applyFill="1" applyAlignment="1">
      <alignment horizontal="center"/>
    </xf>
    <xf numFmtId="4" fontId="8" fillId="0" borderId="0" xfId="0" applyNumberFormat="1" applyFont="1" applyFill="1" applyAlignment="1"/>
    <xf numFmtId="3" fontId="8" fillId="0" borderId="1" xfId="0" applyNumberFormat="1" applyFont="1" applyFill="1" applyBorder="1" applyAlignment="1"/>
    <xf numFmtId="3" fontId="8" fillId="0" borderId="1" xfId="0" applyNumberFormat="1" applyFont="1" applyFill="1" applyBorder="1" applyAlignment="1">
      <alignment horizontal="center"/>
    </xf>
    <xf numFmtId="3" fontId="10" fillId="0" borderId="0" xfId="0" applyNumberFormat="1" applyFont="1" applyFill="1" applyAlignment="1"/>
    <xf numFmtId="3" fontId="10" fillId="0" borderId="0" xfId="0" applyNumberFormat="1" applyFont="1" applyFill="1" applyAlignment="1">
      <alignment horizontal="left"/>
    </xf>
    <xf numFmtId="3" fontId="16" fillId="0" borderId="0" xfId="0" applyNumberFormat="1" applyFont="1" applyFill="1" applyAlignment="1"/>
    <xf numFmtId="164" fontId="8" fillId="0" borderId="0" xfId="0" applyNumberFormat="1" applyFont="1" applyFill="1" applyAlignment="1"/>
    <xf numFmtId="0" fontId="7" fillId="3" borderId="2" xfId="0" applyNumberFormat="1" applyFont="1" applyFill="1" applyBorder="1" applyAlignment="1">
      <alignment horizontal="center"/>
    </xf>
    <xf numFmtId="177" fontId="0" fillId="0" borderId="0" xfId="0" applyNumberFormat="1"/>
    <xf numFmtId="0" fontId="9" fillId="0" borderId="0" xfId="11" applyFont="1" applyFill="1" applyAlignment="1" applyProtection="1">
      <alignment horizontal="right"/>
    </xf>
    <xf numFmtId="0" fontId="0" fillId="0" borderId="0" xfId="0" applyFill="1" applyBorder="1" applyProtection="1"/>
    <xf numFmtId="0" fontId="0" fillId="0" borderId="0" xfId="0" applyFill="1" applyBorder="1" applyAlignment="1" applyProtection="1"/>
    <xf numFmtId="0" fontId="17" fillId="0" borderId="0" xfId="0" applyFont="1" applyFill="1" applyBorder="1" applyProtection="1"/>
    <xf numFmtId="3" fontId="17" fillId="0" borderId="0" xfId="0" applyNumberFormat="1" applyFont="1" applyFill="1" applyAlignment="1"/>
    <xf numFmtId="3" fontId="17" fillId="0" borderId="0" xfId="0" applyNumberFormat="1" applyFont="1" applyFill="1" applyBorder="1" applyAlignment="1" applyProtection="1">
      <alignment horizontal="left"/>
    </xf>
    <xf numFmtId="3" fontId="7" fillId="0" borderId="0" xfId="0" applyNumberFormat="1" applyFont="1" applyFill="1" applyAlignment="1">
      <alignment horizontal="center"/>
    </xf>
    <xf numFmtId="3" fontId="24" fillId="0" borderId="0" xfId="0" applyNumberFormat="1" applyFont="1" applyFill="1" applyAlignment="1"/>
    <xf numFmtId="3" fontId="25" fillId="0" borderId="0" xfId="0" applyNumberFormat="1" applyFont="1" applyFill="1" applyAlignment="1">
      <alignment horizontal="center"/>
    </xf>
    <xf numFmtId="3" fontId="7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 applyProtection="1">
      <alignment horizontal="left"/>
    </xf>
    <xf numFmtId="173" fontId="8" fillId="0" borderId="0" xfId="0" applyNumberFormat="1" applyFont="1" applyFill="1" applyAlignment="1">
      <alignment horizontal="right"/>
    </xf>
    <xf numFmtId="173" fontId="8" fillId="0" borderId="0" xfId="0" applyNumberFormat="1" applyFont="1" applyFill="1" applyAlignment="1"/>
    <xf numFmtId="173" fontId="8" fillId="2" borderId="0" xfId="0" applyNumberFormat="1" applyFont="1" applyFill="1" applyAlignment="1"/>
    <xf numFmtId="173" fontId="8" fillId="0" borderId="0" xfId="0" applyNumberFormat="1" applyFont="1" applyFill="1" applyBorder="1" applyAlignment="1">
      <alignment horizontal="right"/>
    </xf>
    <xf numFmtId="173" fontId="26" fillId="0" borderId="0" xfId="0" applyNumberFormat="1" applyFont="1" applyFill="1" applyAlignment="1"/>
    <xf numFmtId="2" fontId="8" fillId="4" borderId="0" xfId="0" applyNumberFormat="1" applyFont="1" applyFill="1" applyBorder="1" applyAlignment="1" applyProtection="1">
      <alignment horizontal="right"/>
    </xf>
    <xf numFmtId="4" fontId="3" fillId="0" borderId="0" xfId="0" applyNumberFormat="1" applyFont="1" applyAlignment="1">
      <alignment horizontal="center"/>
    </xf>
    <xf numFmtId="173" fontId="4" fillId="0" borderId="0" xfId="0" applyNumberFormat="1" applyFont="1" applyFill="1" applyAlignment="1"/>
    <xf numFmtId="0" fontId="8" fillId="0" borderId="0" xfId="0" applyFont="1" applyFill="1" applyBorder="1" applyAlignment="1" applyProtection="1">
      <alignment horizontal="center"/>
    </xf>
    <xf numFmtId="3" fontId="16" fillId="0" borderId="0" xfId="0" applyNumberFormat="1" applyFont="1" applyFill="1" applyAlignment="1">
      <alignment horizontal="center"/>
    </xf>
    <xf numFmtId="3" fontId="27" fillId="0" borderId="0" xfId="0" applyNumberFormat="1" applyFont="1" applyFill="1" applyBorder="1" applyAlignment="1"/>
    <xf numFmtId="3" fontId="22" fillId="0" borderId="0" xfId="0" applyNumberFormat="1" applyFont="1" applyFill="1" applyBorder="1" applyAlignment="1"/>
    <xf numFmtId="4" fontId="27" fillId="0" borderId="0" xfId="0" applyNumberFormat="1" applyFont="1" applyFill="1" applyBorder="1" applyAlignment="1" applyProtection="1">
      <alignment horizontal="left"/>
    </xf>
    <xf numFmtId="2" fontId="8" fillId="0" borderId="0" xfId="0" applyNumberFormat="1" applyFont="1" applyFill="1" applyBorder="1" applyAlignment="1" applyProtection="1">
      <alignment horizontal="right"/>
    </xf>
    <xf numFmtId="2" fontId="10" fillId="0" borderId="0" xfId="0" applyNumberFormat="1" applyFont="1" applyFill="1" applyBorder="1" applyAlignment="1" applyProtection="1">
      <alignment horizontal="right"/>
    </xf>
    <xf numFmtId="0" fontId="1" fillId="0" borderId="0" xfId="0" applyFont="1" applyFill="1" applyBorder="1" applyProtection="1"/>
    <xf numFmtId="3" fontId="8" fillId="0" borderId="0" xfId="0" applyNumberFormat="1" applyFont="1" applyFill="1" applyAlignment="1">
      <alignment vertical="top"/>
    </xf>
    <xf numFmtId="3" fontId="17" fillId="0" borderId="0" xfId="0" applyNumberFormat="1" applyFont="1" applyFill="1" applyBorder="1" applyAlignment="1" applyProtection="1">
      <alignment horizontal="right"/>
    </xf>
    <xf numFmtId="173" fontId="29" fillId="0" borderId="0" xfId="0" applyNumberFormat="1" applyFont="1" applyFill="1" applyAlignment="1"/>
    <xf numFmtId="3" fontId="29" fillId="0" borderId="0" xfId="0" applyNumberFormat="1" applyFont="1" applyFill="1" applyAlignment="1">
      <alignment horizontal="center"/>
    </xf>
    <xf numFmtId="3" fontId="31" fillId="0" borderId="0" xfId="0" applyNumberFormat="1" applyFont="1" applyFill="1" applyAlignment="1"/>
    <xf numFmtId="3" fontId="31" fillId="0" borderId="0" xfId="0" applyNumberFormat="1" applyFont="1" applyFill="1" applyAlignment="1">
      <alignment horizontal="center"/>
    </xf>
    <xf numFmtId="3" fontId="28" fillId="0" borderId="0" xfId="0" applyNumberFormat="1" applyFont="1" applyFill="1" applyAlignment="1"/>
    <xf numFmtId="173" fontId="32" fillId="0" borderId="0" xfId="0" applyNumberFormat="1" applyFont="1" applyFill="1" applyAlignment="1"/>
    <xf numFmtId="0" fontId="33" fillId="0" borderId="0" xfId="0" applyFont="1" applyFill="1" applyBorder="1" applyProtection="1"/>
    <xf numFmtId="4" fontId="6" fillId="0" borderId="0" xfId="0" applyNumberFormat="1" applyFont="1" applyFill="1" applyAlignment="1"/>
    <xf numFmtId="4" fontId="8" fillId="0" borderId="0" xfId="0" applyNumberFormat="1" applyFont="1" applyFill="1" applyAlignment="1">
      <alignment horizontal="center"/>
    </xf>
    <xf numFmtId="185" fontId="16" fillId="0" borderId="0" xfId="0" applyNumberFormat="1" applyFont="1" applyFill="1" applyAlignment="1"/>
    <xf numFmtId="185" fontId="16" fillId="0" borderId="0" xfId="0" applyNumberFormat="1" applyFont="1" applyFill="1" applyAlignment="1">
      <alignment horizontal="center"/>
    </xf>
    <xf numFmtId="173" fontId="3" fillId="0" borderId="0" xfId="0" applyNumberFormat="1" applyFont="1" applyFill="1" applyAlignment="1"/>
    <xf numFmtId="3" fontId="27" fillId="0" borderId="0" xfId="0" applyNumberFormat="1" applyFont="1" applyFill="1" applyBorder="1" applyAlignment="1" applyProtection="1">
      <alignment horizontal="right"/>
    </xf>
    <xf numFmtId="166" fontId="37" fillId="0" borderId="0" xfId="0" applyNumberFormat="1" applyFont="1" applyFill="1" applyBorder="1" applyAlignment="1"/>
    <xf numFmtId="173" fontId="6" fillId="0" borderId="0" xfId="0" applyNumberFormat="1" applyFont="1" applyFill="1" applyAlignment="1"/>
    <xf numFmtId="3" fontId="0" fillId="0" borderId="0" xfId="0" applyNumberFormat="1" applyFill="1" applyBorder="1" applyAlignment="1">
      <alignment horizontal="center"/>
    </xf>
    <xf numFmtId="0" fontId="0" fillId="0" borderId="0" xfId="0" applyBorder="1"/>
    <xf numFmtId="0" fontId="8" fillId="0" borderId="0" xfId="0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/>
    <xf numFmtId="186" fontId="10" fillId="0" borderId="0" xfId="0" applyNumberFormat="1" applyFont="1" applyFill="1" applyBorder="1" applyAlignment="1">
      <alignment horizontal="right"/>
    </xf>
    <xf numFmtId="0" fontId="20" fillId="3" borderId="1" xfId="0" applyNumberFormat="1" applyFont="1" applyFill="1" applyBorder="1" applyAlignment="1">
      <alignment horizontal="right" wrapText="1"/>
    </xf>
    <xf numFmtId="4" fontId="8" fillId="0" borderId="0" xfId="0" applyNumberFormat="1" applyFont="1" applyFill="1" applyBorder="1" applyAlignment="1" applyProtection="1">
      <alignment horizontal="center"/>
    </xf>
    <xf numFmtId="173" fontId="10" fillId="0" borderId="0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right"/>
    </xf>
    <xf numFmtId="4" fontId="10" fillId="0" borderId="0" xfId="0" applyNumberFormat="1" applyFont="1" applyFill="1" applyAlignment="1">
      <alignment horizontal="center"/>
    </xf>
    <xf numFmtId="0" fontId="8" fillId="0" borderId="0" xfId="0" applyNumberFormat="1" applyFont="1" applyFill="1" applyBorder="1"/>
    <xf numFmtId="2" fontId="8" fillId="0" borderId="0" xfId="0" applyNumberFormat="1" applyFont="1" applyFill="1" applyBorder="1"/>
    <xf numFmtId="3" fontId="16" fillId="0" borderId="0" xfId="0" applyNumberFormat="1" applyFont="1" applyFill="1" applyBorder="1" applyAlignment="1"/>
    <xf numFmtId="188" fontId="0" fillId="0" borderId="0" xfId="0" applyNumberFormat="1"/>
    <xf numFmtId="3" fontId="8" fillId="0" borderId="0" xfId="0" applyNumberFormat="1" applyFont="1" applyFill="1" applyBorder="1" applyAlignment="1" applyProtection="1">
      <alignment horizontal="left"/>
    </xf>
    <xf numFmtId="188" fontId="0" fillId="0" borderId="0" xfId="0" applyNumberFormat="1" applyFill="1" applyBorder="1"/>
    <xf numFmtId="189" fontId="0" fillId="0" borderId="0" xfId="0" applyNumberFormat="1" applyFill="1" applyBorder="1"/>
    <xf numFmtId="3" fontId="8" fillId="0" borderId="0" xfId="0" applyNumberFormat="1" applyFont="1" applyFill="1" applyBorder="1"/>
    <xf numFmtId="3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Border="1" applyAlignment="1" applyProtection="1">
      <alignment horizontal="center"/>
    </xf>
    <xf numFmtId="188" fontId="0" fillId="0" borderId="0" xfId="0" applyNumberFormat="1" applyFill="1"/>
    <xf numFmtId="2" fontId="38" fillId="0" borderId="0" xfId="0" applyNumberFormat="1" applyFont="1"/>
    <xf numFmtId="2" fontId="8" fillId="0" borderId="0" xfId="0" applyNumberFormat="1" applyFont="1" applyFill="1" applyBorder="1" applyAlignment="1" applyProtection="1">
      <alignment horizontal="center"/>
    </xf>
    <xf numFmtId="3" fontId="7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Border="1" applyAlignment="1">
      <alignment horizontal="center"/>
    </xf>
    <xf numFmtId="1" fontId="7" fillId="0" borderId="0" xfId="0" quotePrefix="1" applyNumberFormat="1" applyFont="1" applyFill="1" applyBorder="1" applyAlignment="1">
      <alignment horizontal="left" vertical="center"/>
    </xf>
    <xf numFmtId="0" fontId="39" fillId="0" borderId="0" xfId="0" applyFont="1" applyFill="1" applyBorder="1" applyProtection="1"/>
    <xf numFmtId="3" fontId="6" fillId="0" borderId="0" xfId="0" applyNumberFormat="1" applyFont="1" applyFill="1" applyBorder="1" applyAlignment="1"/>
    <xf numFmtId="0" fontId="0" fillId="0" borderId="0" xfId="0" applyFill="1" applyBorder="1" applyAlignment="1"/>
    <xf numFmtId="0" fontId="20" fillId="3" borderId="0" xfId="0" applyNumberFormat="1" applyFont="1" applyFill="1" applyBorder="1" applyAlignment="1">
      <alignment horizontal="right"/>
    </xf>
    <xf numFmtId="166" fontId="40" fillId="0" borderId="0" xfId="0" applyNumberFormat="1" applyFont="1" applyFill="1"/>
    <xf numFmtId="0" fontId="0" fillId="0" borderId="0" xfId="0" applyFill="1"/>
    <xf numFmtId="0" fontId="40" fillId="0" borderId="0" xfId="0" applyFont="1" applyFill="1"/>
    <xf numFmtId="3" fontId="4" fillId="0" borderId="0" xfId="0" applyNumberFormat="1" applyFont="1" applyFill="1" applyBorder="1" applyAlignment="1" applyProtection="1">
      <alignment horizontal="right"/>
    </xf>
    <xf numFmtId="0" fontId="7" fillId="3" borderId="0" xfId="0" applyNumberFormat="1" applyFont="1" applyFill="1" applyBorder="1" applyAlignment="1">
      <alignment horizontal="center" wrapText="1"/>
    </xf>
    <xf numFmtId="3" fontId="26" fillId="0" borderId="0" xfId="0" applyNumberFormat="1" applyFont="1" applyFill="1" applyAlignment="1"/>
    <xf numFmtId="1" fontId="7" fillId="3" borderId="0" xfId="0" applyNumberFormat="1" applyFont="1" applyFill="1" applyBorder="1" applyAlignment="1">
      <alignment horizontal="left" vertical="center"/>
    </xf>
    <xf numFmtId="3" fontId="34" fillId="0" borderId="0" xfId="0" applyNumberFormat="1" applyFont="1" applyFill="1" applyAlignment="1"/>
    <xf numFmtId="3" fontId="34" fillId="0" borderId="0" xfId="0" applyNumberFormat="1" applyFont="1" applyFill="1" applyBorder="1" applyAlignment="1"/>
    <xf numFmtId="3" fontId="7" fillId="0" borderId="0" xfId="0" applyNumberFormat="1" applyFont="1" applyFill="1" applyBorder="1" applyAlignment="1"/>
    <xf numFmtId="3" fontId="17" fillId="0" borderId="0" xfId="0" applyNumberFormat="1" applyFont="1" applyFill="1" applyBorder="1" applyAlignment="1"/>
    <xf numFmtId="4" fontId="8" fillId="0" borderId="0" xfId="0" applyNumberFormat="1" applyFont="1" applyFill="1"/>
    <xf numFmtId="0" fontId="26" fillId="0" borderId="0" xfId="0" applyFont="1" applyAlignment="1"/>
    <xf numFmtId="175" fontId="6" fillId="0" borderId="0" xfId="0" applyNumberFormat="1" applyFont="1" applyAlignment="1"/>
    <xf numFmtId="3" fontId="8" fillId="7" borderId="0" xfId="0" applyNumberFormat="1" applyFont="1" applyFill="1" applyBorder="1" applyAlignment="1" applyProtection="1">
      <alignment horizontal="right"/>
    </xf>
    <xf numFmtId="164" fontId="8" fillId="7" borderId="0" xfId="0" applyNumberFormat="1" applyFont="1" applyFill="1" applyBorder="1" applyAlignment="1" applyProtection="1"/>
    <xf numFmtId="2" fontId="4" fillId="0" borderId="0" xfId="0" applyNumberFormat="1" applyFont="1" applyFill="1" applyBorder="1" applyProtection="1"/>
    <xf numFmtId="2" fontId="4" fillId="0" borderId="0" xfId="0" applyNumberFormat="1" applyFont="1"/>
    <xf numFmtId="2" fontId="4" fillId="0" borderId="0" xfId="0" applyNumberFormat="1" applyFont="1" applyBorder="1"/>
    <xf numFmtId="4" fontId="0" fillId="0" borderId="0" xfId="0" applyNumberForma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right" vertical="center"/>
    </xf>
    <xf numFmtId="187" fontId="10" fillId="0" borderId="0" xfId="0" applyNumberFormat="1" applyFont="1" applyFill="1" applyBorder="1" applyAlignment="1" applyProtection="1">
      <alignment horizontal="right"/>
    </xf>
    <xf numFmtId="0" fontId="54" fillId="0" borderId="0" xfId="0" applyFont="1" applyFill="1" applyBorder="1" applyProtection="1"/>
    <xf numFmtId="166" fontId="8" fillId="0" borderId="0" xfId="0" applyNumberFormat="1" applyFont="1" applyFill="1"/>
    <xf numFmtId="0" fontId="8" fillId="0" borderId="0" xfId="0" applyFont="1" applyFill="1"/>
    <xf numFmtId="4" fontId="10" fillId="0" borderId="0" xfId="0" applyNumberFormat="1" applyFont="1" applyFill="1" applyAlignment="1"/>
    <xf numFmtId="4" fontId="10" fillId="0" borderId="0" xfId="0" applyNumberFormat="1" applyFont="1" applyFill="1" applyAlignment="1">
      <alignment horizontal="right"/>
    </xf>
    <xf numFmtId="3" fontId="10" fillId="0" borderId="0" xfId="0" applyNumberFormat="1" applyFont="1" applyFill="1" applyAlignment="1">
      <alignment horizontal="right"/>
    </xf>
    <xf numFmtId="4" fontId="10" fillId="0" borderId="0" xfId="0" applyNumberFormat="1" applyFont="1" applyFill="1" applyBorder="1" applyAlignment="1" applyProtection="1">
      <alignment horizontal="right"/>
    </xf>
    <xf numFmtId="3" fontId="8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 applyProtection="1">
      <alignment horizontal="center"/>
    </xf>
    <xf numFmtId="3" fontId="10" fillId="0" borderId="0" xfId="0" applyNumberFormat="1" applyFont="1" applyFill="1" applyBorder="1" applyAlignment="1">
      <alignment horizontal="center"/>
    </xf>
    <xf numFmtId="1" fontId="10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 applyProtection="1">
      <alignment horizontal="center"/>
    </xf>
    <xf numFmtId="0" fontId="41" fillId="0" borderId="0" xfId="0" applyFont="1" applyFill="1" applyAlignment="1" applyProtection="1">
      <alignment wrapText="1"/>
    </xf>
    <xf numFmtId="3" fontId="55" fillId="0" borderId="0" xfId="0" applyNumberFormat="1" applyFont="1" applyFill="1" applyBorder="1" applyAlignment="1" applyProtection="1">
      <alignment horizontal="right"/>
    </xf>
    <xf numFmtId="0" fontId="7" fillId="3" borderId="1" xfId="0" applyNumberFormat="1" applyFont="1" applyFill="1" applyBorder="1" applyAlignment="1">
      <alignment horizontal="center" wrapText="1"/>
    </xf>
    <xf numFmtId="3" fontId="55" fillId="0" borderId="0" xfId="0" applyNumberFormat="1" applyFont="1" applyFill="1" applyBorder="1" applyAlignment="1" applyProtection="1">
      <alignment horizontal="left"/>
    </xf>
    <xf numFmtId="175" fontId="3" fillId="0" borderId="0" xfId="0" applyNumberFormat="1" applyFont="1" applyAlignment="1"/>
    <xf numFmtId="0" fontId="7" fillId="0" borderId="0" xfId="0" applyNumberFormat="1" applyFont="1" applyFill="1" applyBorder="1" applyAlignment="1">
      <alignment horizontal="right" vertical="center"/>
    </xf>
    <xf numFmtId="4" fontId="8" fillId="8" borderId="0" xfId="0" applyNumberFormat="1" applyFont="1" applyFill="1" applyBorder="1" applyAlignment="1" applyProtection="1">
      <alignment horizontal="right"/>
    </xf>
    <xf numFmtId="3" fontId="10" fillId="8" borderId="0" xfId="0" applyNumberFormat="1" applyFont="1" applyFill="1" applyBorder="1" applyAlignment="1">
      <alignment horizontal="right"/>
    </xf>
    <xf numFmtId="164" fontId="8" fillId="8" borderId="0" xfId="0" applyNumberFormat="1" applyFont="1" applyFill="1" applyBorder="1" applyAlignment="1" applyProtection="1">
      <alignment horizontal="right"/>
    </xf>
    <xf numFmtId="2" fontId="0" fillId="0" borderId="0" xfId="0" applyNumberFormat="1"/>
    <xf numFmtId="2" fontId="16" fillId="0" borderId="0" xfId="0" applyNumberFormat="1" applyFont="1" applyFill="1" applyAlignment="1"/>
    <xf numFmtId="3" fontId="10" fillId="0" borderId="0" xfId="0" applyNumberFormat="1" applyFont="1" applyFill="1" applyBorder="1" applyAlignment="1">
      <alignment vertical="center" wrapText="1"/>
    </xf>
    <xf numFmtId="0" fontId="7" fillId="3" borderId="8" xfId="0" applyNumberFormat="1" applyFont="1" applyFill="1" applyBorder="1" applyAlignment="1">
      <alignment horizontal="center"/>
    </xf>
    <xf numFmtId="0" fontId="20" fillId="3" borderId="8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left" vertical="top"/>
    </xf>
    <xf numFmtId="3" fontId="3" fillId="0" borderId="0" xfId="0" applyNumberFormat="1" applyFont="1" applyFill="1" applyAlignment="1">
      <alignment horizontal="left"/>
    </xf>
    <xf numFmtId="173" fontId="36" fillId="0" borderId="0" xfId="0" applyNumberFormat="1" applyFont="1" applyFill="1" applyAlignment="1">
      <alignment horizontal="center"/>
    </xf>
    <xf numFmtId="173" fontId="36" fillId="0" borderId="0" xfId="0" applyNumberFormat="1" applyFont="1" applyFill="1" applyAlignment="1"/>
    <xf numFmtId="173" fontId="35" fillId="0" borderId="0" xfId="0" applyNumberFormat="1" applyFont="1" applyFill="1" applyAlignment="1">
      <alignment horizontal="center"/>
    </xf>
    <xf numFmtId="173" fontId="17" fillId="0" borderId="0" xfId="0" applyNumberFormat="1" applyFont="1" applyFill="1" applyAlignment="1"/>
    <xf numFmtId="3" fontId="3" fillId="0" borderId="0" xfId="0" applyNumberFormat="1" applyFont="1" applyFill="1" applyAlignment="1">
      <alignment horizontal="center"/>
    </xf>
    <xf numFmtId="174" fontId="3" fillId="0" borderId="0" xfId="0" applyNumberFormat="1" applyFont="1" applyFill="1" applyBorder="1" applyAlignment="1">
      <alignment horizontal="center"/>
    </xf>
    <xf numFmtId="174" fontId="3" fillId="0" borderId="0" xfId="0" applyNumberFormat="1" applyFont="1" applyFill="1" applyAlignment="1"/>
    <xf numFmtId="3" fontId="8" fillId="0" borderId="0" xfId="0" applyNumberFormat="1" applyFont="1" applyFill="1" applyBorder="1" applyAlignment="1" applyProtection="1">
      <alignment horizontal="centerContinuous"/>
    </xf>
    <xf numFmtId="164" fontId="10" fillId="0" borderId="1" xfId="0" applyNumberFormat="1" applyFont="1" applyFill="1" applyBorder="1" applyAlignment="1" applyProtection="1">
      <alignment horizontal="left"/>
    </xf>
    <xf numFmtId="3" fontId="17" fillId="0" borderId="1" xfId="0" applyNumberFormat="1" applyFont="1" applyFill="1" applyBorder="1" applyAlignment="1" applyProtection="1">
      <alignment horizontal="left"/>
    </xf>
    <xf numFmtId="3" fontId="8" fillId="0" borderId="1" xfId="0" applyNumberFormat="1" applyFont="1" applyFill="1" applyBorder="1"/>
    <xf numFmtId="4" fontId="22" fillId="0" borderId="0" xfId="0" applyNumberFormat="1" applyFont="1" applyFill="1"/>
    <xf numFmtId="164" fontId="8" fillId="0" borderId="0" xfId="0" applyNumberFormat="1" applyFont="1" applyFill="1"/>
    <xf numFmtId="3" fontId="10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73" fontId="0" fillId="0" borderId="0" xfId="0" applyNumberFormat="1" applyFill="1" applyBorder="1"/>
    <xf numFmtId="3" fontId="28" fillId="0" borderId="0" xfId="0" applyNumberFormat="1" applyFont="1" applyFill="1" applyAlignment="1">
      <alignment horizontal="center"/>
    </xf>
    <xf numFmtId="3" fontId="34" fillId="0" borderId="0" xfId="0" applyNumberFormat="1" applyFont="1" applyFill="1" applyAlignment="1">
      <alignment horizontal="center"/>
    </xf>
    <xf numFmtId="173" fontId="29" fillId="0" borderId="0" xfId="0" applyNumberFormat="1" applyFont="1" applyFill="1" applyAlignment="1">
      <alignment horizontal="center"/>
    </xf>
    <xf numFmtId="177" fontId="0" fillId="0" borderId="0" xfId="0" applyNumberFormat="1" applyFill="1"/>
    <xf numFmtId="3" fontId="0" fillId="0" borderId="0" xfId="0" applyNumberFormat="1" applyFill="1"/>
    <xf numFmtId="9" fontId="8" fillId="0" borderId="0" xfId="0" applyNumberFormat="1" applyFont="1" applyFill="1" applyAlignment="1"/>
    <xf numFmtId="0" fontId="11" fillId="0" borderId="0" xfId="3" applyAlignment="1" applyProtection="1">
      <alignment horizontal="left" readingOrder="1"/>
    </xf>
    <xf numFmtId="3" fontId="22" fillId="0" borderId="0" xfId="0" applyNumberFormat="1" applyFont="1" applyFill="1" applyAlignment="1">
      <alignment horizontal="center"/>
    </xf>
    <xf numFmtId="0" fontId="3" fillId="0" borderId="0" xfId="0" applyFont="1" applyFill="1" applyAlignment="1"/>
    <xf numFmtId="181" fontId="3" fillId="0" borderId="0" xfId="0" applyNumberFormat="1" applyFont="1" applyFill="1" applyAlignment="1"/>
    <xf numFmtId="4" fontId="22" fillId="0" borderId="0" xfId="0" applyNumberFormat="1" applyFont="1" applyFill="1" applyAlignment="1"/>
    <xf numFmtId="4" fontId="4" fillId="0" borderId="0" xfId="0" applyNumberFormat="1" applyFont="1" applyFill="1" applyAlignment="1"/>
    <xf numFmtId="164" fontId="8" fillId="0" borderId="0" xfId="0" applyNumberFormat="1" applyFont="1" applyFill="1" applyBorder="1" applyAlignment="1" applyProtection="1">
      <alignment horizontal="right"/>
    </xf>
    <xf numFmtId="4" fontId="3" fillId="0" borderId="0" xfId="0" applyNumberFormat="1" applyFont="1" applyFill="1" applyAlignment="1">
      <alignment horizontal="center"/>
    </xf>
    <xf numFmtId="164" fontId="10" fillId="0" borderId="0" xfId="0" applyNumberFormat="1" applyFont="1" applyFill="1" applyBorder="1" applyAlignment="1" applyProtection="1">
      <alignment wrapText="1"/>
    </xf>
    <xf numFmtId="164" fontId="22" fillId="0" borderId="0" xfId="0" applyNumberFormat="1" applyFont="1" applyFill="1" applyAlignment="1"/>
    <xf numFmtId="4" fontId="0" fillId="0" borderId="0" xfId="0" applyNumberFormat="1" applyFill="1"/>
    <xf numFmtId="4" fontId="3" fillId="0" borderId="0" xfId="0" applyNumberFormat="1" applyFont="1" applyFill="1" applyAlignment="1"/>
    <xf numFmtId="3" fontId="4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/>
    <xf numFmtId="173" fontId="3" fillId="0" borderId="0" xfId="0" applyNumberFormat="1" applyFont="1" applyFill="1" applyAlignment="1">
      <alignment horizontal="center"/>
    </xf>
    <xf numFmtId="173" fontId="4" fillId="0" borderId="0" xfId="0" applyNumberFormat="1" applyFont="1" applyFill="1" applyAlignment="1">
      <alignment horizontal="center"/>
    </xf>
    <xf numFmtId="4" fontId="29" fillId="0" borderId="0" xfId="0" applyNumberFormat="1" applyFont="1" applyFill="1" applyAlignment="1">
      <alignment horizontal="center"/>
    </xf>
    <xf numFmtId="4" fontId="30" fillId="0" borderId="0" xfId="0" applyNumberFormat="1" applyFont="1" applyFill="1" applyAlignment="1">
      <alignment horizontal="center"/>
    </xf>
    <xf numFmtId="164" fontId="10" fillId="0" borderId="0" xfId="0" applyNumberFormat="1" applyFont="1" applyFill="1" applyBorder="1" applyAlignment="1" applyProtection="1">
      <alignment vertical="top" wrapText="1"/>
    </xf>
    <xf numFmtId="0" fontId="10" fillId="0" borderId="0" xfId="0" applyFont="1" applyAlignment="1">
      <alignment vertical="top" wrapText="1"/>
    </xf>
    <xf numFmtId="4" fontId="4" fillId="0" borderId="0" xfId="0" applyNumberFormat="1" applyFont="1" applyFill="1" applyBorder="1" applyAlignment="1" applyProtection="1">
      <alignment horizontal="right"/>
    </xf>
    <xf numFmtId="4" fontId="4" fillId="0" borderId="0" xfId="0" applyNumberFormat="1" applyFont="1" applyFill="1" applyAlignment="1">
      <alignment horizontal="right"/>
    </xf>
    <xf numFmtId="4" fontId="4" fillId="0" borderId="0" xfId="0" applyNumberFormat="1" applyFont="1" applyFill="1" applyBorder="1" applyAlignment="1">
      <alignment horizontal="right"/>
    </xf>
    <xf numFmtId="184" fontId="4" fillId="0" borderId="0" xfId="0" applyNumberFormat="1" applyFont="1" applyFill="1" applyBorder="1" applyAlignment="1" applyProtection="1">
      <alignment horizontal="right"/>
    </xf>
    <xf numFmtId="184" fontId="42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 horizontal="right" indent="2"/>
    </xf>
    <xf numFmtId="3" fontId="56" fillId="0" borderId="0" xfId="0" applyNumberFormat="1" applyFont="1" applyFill="1" applyBorder="1" applyAlignment="1"/>
    <xf numFmtId="3" fontId="57" fillId="0" borderId="0" xfId="0" applyNumberFormat="1" applyFont="1" applyFill="1" applyAlignment="1">
      <alignment horizontal="center"/>
    </xf>
    <xf numFmtId="3" fontId="58" fillId="0" borderId="0" xfId="0" applyNumberFormat="1" applyFont="1" applyFill="1" applyBorder="1" applyAlignment="1" applyProtection="1">
      <alignment horizontal="left"/>
    </xf>
    <xf numFmtId="3" fontId="4" fillId="0" borderId="0" xfId="0" applyNumberFormat="1" applyFont="1" applyFill="1" applyBorder="1" applyAlignment="1" applyProtection="1">
      <alignment horizontal="left"/>
    </xf>
    <xf numFmtId="3" fontId="43" fillId="0" borderId="0" xfId="0" applyNumberFormat="1" applyFont="1" applyFill="1" applyAlignment="1">
      <alignment horizontal="center"/>
    </xf>
    <xf numFmtId="3" fontId="44" fillId="0" borderId="0" xfId="0" applyNumberFormat="1" applyFont="1" applyFill="1" applyAlignment="1"/>
    <xf numFmtId="3" fontId="55" fillId="0" borderId="0" xfId="0" applyNumberFormat="1" applyFont="1" applyFill="1" applyAlignment="1"/>
    <xf numFmtId="3" fontId="59" fillId="0" borderId="0" xfId="0" applyNumberFormat="1" applyFont="1" applyFill="1" applyAlignment="1"/>
    <xf numFmtId="4" fontId="10" fillId="0" borderId="0" xfId="0" applyNumberFormat="1" applyFont="1" applyFill="1" applyBorder="1" applyAlignment="1">
      <alignment horizontal="right"/>
    </xf>
    <xf numFmtId="164" fontId="8" fillId="0" borderId="0" xfId="0" applyNumberFormat="1" applyFont="1" applyFill="1" applyAlignment="1">
      <alignment horizontal="right"/>
    </xf>
    <xf numFmtId="4" fontId="3" fillId="2" borderId="0" xfId="0" applyNumberFormat="1" applyFont="1" applyFill="1" applyAlignment="1"/>
    <xf numFmtId="2" fontId="0" fillId="0" borderId="0" xfId="0" applyNumberFormat="1" applyFill="1"/>
    <xf numFmtId="172" fontId="12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right"/>
    </xf>
    <xf numFmtId="0" fontId="10" fillId="0" borderId="0" xfId="0" applyFont="1" applyFill="1"/>
    <xf numFmtId="2" fontId="55" fillId="0" borderId="0" xfId="0" applyNumberFormat="1" applyFont="1" applyFill="1" applyBorder="1" applyAlignment="1" applyProtection="1">
      <alignment horizontal="right"/>
    </xf>
    <xf numFmtId="0" fontId="60" fillId="0" borderId="0" xfId="0" applyFont="1" applyFill="1" applyBorder="1" applyProtection="1"/>
    <xf numFmtId="3" fontId="61" fillId="0" borderId="0" xfId="0" applyNumberFormat="1" applyFont="1" applyFill="1" applyAlignment="1"/>
    <xf numFmtId="164" fontId="61" fillId="0" borderId="0" xfId="0" applyNumberFormat="1" applyFont="1" applyFill="1" applyAlignment="1"/>
    <xf numFmtId="173" fontId="61" fillId="0" borderId="0" xfId="0" applyNumberFormat="1" applyFont="1" applyFill="1" applyAlignment="1"/>
    <xf numFmtId="2" fontId="62" fillId="0" borderId="0" xfId="0" applyNumberFormat="1" applyFont="1" applyFill="1" applyBorder="1" applyAlignment="1" applyProtection="1">
      <alignment horizontal="right"/>
    </xf>
    <xf numFmtId="0" fontId="63" fillId="0" borderId="0" xfId="0" applyFont="1" applyFill="1" applyBorder="1" applyProtection="1"/>
    <xf numFmtId="177" fontId="55" fillId="0" borderId="0" xfId="0" applyNumberFormat="1" applyFont="1" applyFill="1" applyBorder="1" applyProtection="1"/>
    <xf numFmtId="195" fontId="55" fillId="0" borderId="0" xfId="0" applyNumberFormat="1" applyFont="1" applyFill="1" applyBorder="1" applyProtection="1"/>
    <xf numFmtId="3" fontId="63" fillId="0" borderId="0" xfId="0" applyNumberFormat="1" applyFont="1" applyFill="1" applyBorder="1" applyAlignment="1">
      <alignment horizontal="center"/>
    </xf>
    <xf numFmtId="3" fontId="50" fillId="2" borderId="0" xfId="0" applyNumberFormat="1" applyFont="1" applyFill="1" applyBorder="1" applyAlignment="1"/>
    <xf numFmtId="197" fontId="8" fillId="0" borderId="0" xfId="13" applyNumberFormat="1" applyFont="1" applyFill="1" applyAlignment="1"/>
    <xf numFmtId="3" fontId="63" fillId="0" borderId="0" xfId="0" applyNumberFormat="1" applyFont="1" applyFill="1" applyBorder="1" applyAlignment="1">
      <alignment horizontal="center"/>
    </xf>
    <xf numFmtId="164" fontId="58" fillId="0" borderId="0" xfId="0" applyNumberFormat="1" applyFont="1" applyFill="1" applyBorder="1" applyAlignment="1" applyProtection="1">
      <alignment horizontal="center"/>
    </xf>
    <xf numFmtId="164" fontId="58" fillId="0" borderId="0" xfId="0" applyNumberFormat="1" applyFont="1" applyFill="1" applyAlignment="1">
      <alignment horizontal="center"/>
    </xf>
    <xf numFmtId="3" fontId="64" fillId="0" borderId="0" xfId="0" applyNumberFormat="1" applyFont="1" applyFill="1" applyBorder="1" applyAlignment="1"/>
    <xf numFmtId="164" fontId="65" fillId="0" borderId="0" xfId="0" applyNumberFormat="1" applyFont="1" applyFill="1" applyBorder="1" applyAlignment="1" applyProtection="1">
      <alignment vertical="top" wrapText="1"/>
    </xf>
    <xf numFmtId="4" fontId="66" fillId="0" borderId="0" xfId="0" applyNumberFormat="1" applyFont="1" applyFill="1" applyAlignment="1">
      <alignment horizontal="center"/>
    </xf>
    <xf numFmtId="0" fontId="67" fillId="0" borderId="0" xfId="0" applyFont="1" applyFill="1" applyProtection="1"/>
    <xf numFmtId="3" fontId="68" fillId="0" borderId="0" xfId="0" applyNumberFormat="1" applyFont="1" applyFill="1" applyBorder="1" applyAlignment="1" applyProtection="1">
      <alignment horizontal="center"/>
    </xf>
    <xf numFmtId="0" fontId="12" fillId="9" borderId="0" xfId="0" applyFont="1" applyFill="1" applyBorder="1" applyAlignment="1" applyProtection="1">
      <alignment horizontal="left" indent="1"/>
    </xf>
    <xf numFmtId="0" fontId="15" fillId="9" borderId="0" xfId="0" applyFont="1" applyFill="1" applyBorder="1" applyAlignment="1" applyProtection="1">
      <alignment horizontal="right" vertical="center"/>
    </xf>
    <xf numFmtId="0" fontId="10" fillId="9" borderId="0" xfId="3" applyFont="1" applyFill="1" applyBorder="1" applyAlignment="1" applyProtection="1">
      <alignment horizontal="left"/>
    </xf>
    <xf numFmtId="0" fontId="69" fillId="0" borderId="0" xfId="0" applyFont="1" applyFill="1" applyProtection="1"/>
    <xf numFmtId="0" fontId="9" fillId="0" borderId="0" xfId="11" applyFont="1" applyFill="1" applyAlignment="1" applyProtection="1"/>
    <xf numFmtId="0" fontId="9" fillId="0" borderId="0" xfId="0" applyFont="1" applyFill="1" applyAlignment="1" applyProtection="1"/>
    <xf numFmtId="3" fontId="10" fillId="0" borderId="0" xfId="0" applyNumberFormat="1" applyFont="1" applyFill="1" applyAlignment="1">
      <alignment horizontal="left" vertical="top" wrapText="1"/>
    </xf>
    <xf numFmtId="4" fontId="8" fillId="0" borderId="0" xfId="0" applyNumberFormat="1" applyFont="1" applyFill="1" applyAlignment="1">
      <alignment horizontal="left" vertical="center"/>
    </xf>
    <xf numFmtId="3" fontId="10" fillId="9" borderId="0" xfId="3" applyNumberFormat="1" applyFont="1" applyFill="1" applyBorder="1" applyAlignment="1" applyProtection="1">
      <alignment horizontal="left"/>
    </xf>
    <xf numFmtId="0" fontId="10" fillId="0" borderId="0" xfId="0" applyFont="1" applyAlignment="1">
      <alignment wrapText="1"/>
    </xf>
    <xf numFmtId="3" fontId="10" fillId="0" borderId="0" xfId="0" applyNumberFormat="1" applyFont="1" applyFill="1" applyBorder="1" applyAlignment="1">
      <alignment vertical="top" wrapText="1"/>
    </xf>
    <xf numFmtId="3" fontId="10" fillId="0" borderId="0" xfId="0" applyNumberFormat="1" applyFont="1" applyFill="1" applyBorder="1" applyAlignment="1">
      <alignment wrapText="1"/>
    </xf>
    <xf numFmtId="3" fontId="10" fillId="0" borderId="0" xfId="0" applyNumberFormat="1" applyFont="1" applyFill="1" applyAlignment="1">
      <alignment vertical="top" wrapText="1"/>
    </xf>
    <xf numFmtId="3" fontId="10" fillId="0" borderId="0" xfId="0" applyNumberFormat="1" applyFont="1" applyFill="1" applyAlignment="1">
      <alignment wrapText="1"/>
    </xf>
    <xf numFmtId="3" fontId="8" fillId="0" borderId="0" xfId="0" applyNumberFormat="1" applyFont="1" applyFill="1" applyAlignment="1">
      <alignment horizontal="justify" wrapText="1"/>
    </xf>
    <xf numFmtId="3" fontId="10" fillId="9" borderId="1" xfId="0" applyNumberFormat="1" applyFont="1" applyFill="1" applyBorder="1" applyAlignment="1"/>
    <xf numFmtId="164" fontId="10" fillId="9" borderId="1" xfId="0" applyNumberFormat="1" applyFont="1" applyFill="1" applyBorder="1" applyAlignment="1" applyProtection="1">
      <alignment horizontal="left"/>
    </xf>
    <xf numFmtId="2" fontId="10" fillId="9" borderId="3" xfId="0" applyNumberFormat="1" applyFont="1" applyFill="1" applyBorder="1" applyAlignment="1" applyProtection="1">
      <alignment horizontal="right"/>
    </xf>
    <xf numFmtId="3" fontId="8" fillId="9" borderId="0" xfId="0" applyNumberFormat="1" applyFont="1" applyFill="1" applyAlignment="1"/>
    <xf numFmtId="164" fontId="8" fillId="9" borderId="0" xfId="0" applyNumberFormat="1" applyFont="1" applyFill="1" applyBorder="1" applyAlignment="1" applyProtection="1">
      <alignment horizontal="left"/>
    </xf>
    <xf numFmtId="2" fontId="8" fillId="9" borderId="2" xfId="0" applyNumberFormat="1" applyFont="1" applyFill="1" applyBorder="1" applyAlignment="1" applyProtection="1">
      <alignment horizontal="right"/>
    </xf>
    <xf numFmtId="2" fontId="8" fillId="9" borderId="0" xfId="0" applyNumberFormat="1" applyFont="1" applyFill="1" applyBorder="1" applyAlignment="1" applyProtection="1">
      <alignment horizontal="right"/>
    </xf>
    <xf numFmtId="4" fontId="8" fillId="9" borderId="0" xfId="0" applyNumberFormat="1" applyFont="1" applyFill="1" applyAlignment="1"/>
    <xf numFmtId="2" fontId="10" fillId="9" borderId="3" xfId="0" applyNumberFormat="1" applyFont="1" applyFill="1" applyBorder="1" applyAlignment="1" applyProtection="1">
      <alignment horizontal="left"/>
    </xf>
    <xf numFmtId="2" fontId="10" fillId="9" borderId="1" xfId="0" applyNumberFormat="1" applyFont="1" applyFill="1" applyBorder="1" applyAlignment="1" applyProtection="1">
      <alignment horizontal="left"/>
    </xf>
    <xf numFmtId="3" fontId="8" fillId="9" borderId="1" xfId="0" applyNumberFormat="1" applyFont="1" applyFill="1" applyBorder="1" applyAlignment="1"/>
    <xf numFmtId="4" fontId="10" fillId="9" borderId="1" xfId="0" applyNumberFormat="1" applyFont="1" applyFill="1" applyBorder="1" applyAlignment="1" applyProtection="1">
      <alignment horizontal="left"/>
    </xf>
    <xf numFmtId="2" fontId="10" fillId="9" borderId="1" xfId="0" applyNumberFormat="1" applyFont="1" applyFill="1" applyBorder="1" applyAlignment="1" applyProtection="1">
      <alignment horizontal="right"/>
    </xf>
    <xf numFmtId="175" fontId="10" fillId="9" borderId="1" xfId="0" applyNumberFormat="1" applyFont="1" applyFill="1" applyBorder="1" applyAlignment="1" applyProtection="1">
      <alignment horizontal="right"/>
    </xf>
    <xf numFmtId="175" fontId="10" fillId="9" borderId="3" xfId="0" applyNumberFormat="1" applyFont="1" applyFill="1" applyBorder="1" applyAlignment="1" applyProtection="1">
      <alignment horizontal="right"/>
    </xf>
    <xf numFmtId="175" fontId="8" fillId="9" borderId="0" xfId="0" applyNumberFormat="1" applyFont="1" applyFill="1" applyBorder="1" applyAlignment="1" applyProtection="1">
      <alignment horizontal="right"/>
    </xf>
    <xf numFmtId="173" fontId="26" fillId="8" borderId="0" xfId="0" applyNumberFormat="1" applyFont="1" applyFill="1" applyAlignment="1"/>
    <xf numFmtId="0" fontId="0" fillId="0" borderId="0" xfId="0" applyFill="1" applyAlignment="1" applyProtection="1">
      <alignment vertical="top"/>
    </xf>
    <xf numFmtId="3" fontId="22" fillId="0" borderId="0" xfId="0" applyNumberFormat="1" applyFont="1" applyFill="1" applyBorder="1" applyAlignment="1">
      <alignment vertical="top"/>
    </xf>
    <xf numFmtId="4" fontId="27" fillId="0" borderId="0" xfId="0" applyNumberFormat="1" applyFont="1" applyFill="1" applyBorder="1" applyAlignment="1" applyProtection="1">
      <alignment horizontal="left" vertical="top"/>
    </xf>
    <xf numFmtId="4" fontId="27" fillId="0" borderId="0" xfId="0" applyNumberFormat="1" applyFont="1" applyFill="1" applyBorder="1" applyAlignment="1" applyProtection="1">
      <alignment horizontal="right" vertical="top"/>
    </xf>
    <xf numFmtId="166" fontId="37" fillId="0" borderId="0" xfId="0" applyNumberFormat="1" applyFont="1" applyFill="1" applyBorder="1" applyAlignment="1">
      <alignment vertical="top"/>
    </xf>
    <xf numFmtId="3" fontId="27" fillId="0" borderId="0" xfId="0" applyNumberFormat="1" applyFont="1" applyFill="1" applyBorder="1" applyAlignment="1" applyProtection="1">
      <alignment horizontal="right" vertical="top"/>
    </xf>
    <xf numFmtId="0" fontId="0" fillId="0" borderId="0" xfId="0" applyFill="1" applyBorder="1" applyAlignment="1">
      <alignment vertical="top"/>
    </xf>
    <xf numFmtId="3" fontId="26" fillId="0" borderId="0" xfId="0" applyNumberFormat="1" applyFont="1" applyFill="1" applyAlignment="1">
      <alignment vertical="top"/>
    </xf>
    <xf numFmtId="173" fontId="26" fillId="0" borderId="0" xfId="0" applyNumberFormat="1" applyFont="1" applyFill="1" applyAlignment="1">
      <alignment vertical="top"/>
    </xf>
    <xf numFmtId="3" fontId="6" fillId="0" borderId="0" xfId="0" applyNumberFormat="1" applyFont="1" applyFill="1" applyAlignment="1">
      <alignment vertical="top"/>
    </xf>
    <xf numFmtId="3" fontId="10" fillId="9" borderId="3" xfId="0" applyNumberFormat="1" applyFont="1" applyFill="1" applyBorder="1" applyAlignment="1"/>
    <xf numFmtId="3" fontId="22" fillId="9" borderId="3" xfId="0" applyNumberFormat="1" applyFont="1" applyFill="1" applyBorder="1" applyAlignment="1"/>
    <xf numFmtId="4" fontId="10" fillId="9" borderId="3" xfId="0" applyNumberFormat="1" applyFont="1" applyFill="1" applyBorder="1" applyAlignment="1" applyProtection="1">
      <alignment horizontal="left"/>
    </xf>
    <xf numFmtId="3" fontId="10" fillId="9" borderId="3" xfId="0" applyNumberFormat="1" applyFont="1" applyFill="1" applyBorder="1" applyAlignment="1" applyProtection="1">
      <alignment horizontal="right"/>
    </xf>
    <xf numFmtId="0" fontId="10" fillId="9" borderId="0" xfId="0" applyFont="1" applyFill="1" applyBorder="1" applyAlignment="1" applyProtection="1">
      <alignment horizontal="left"/>
    </xf>
    <xf numFmtId="0" fontId="0" fillId="9" borderId="0" xfId="0" applyFill="1" applyProtection="1"/>
    <xf numFmtId="0" fontId="0" fillId="9" borderId="0" xfId="0" applyFill="1"/>
    <xf numFmtId="3" fontId="8" fillId="9" borderId="0" xfId="0" applyNumberFormat="1" applyFont="1" applyFill="1" applyBorder="1" applyAlignment="1" applyProtection="1">
      <alignment horizontal="left"/>
    </xf>
    <xf numFmtId="167" fontId="8" fillId="9" borderId="0" xfId="0" applyNumberFormat="1" applyFont="1" applyFill="1" applyBorder="1" applyAlignment="1" applyProtection="1">
      <alignment horizontal="right"/>
    </xf>
    <xf numFmtId="182" fontId="8" fillId="9" borderId="0" xfId="0" applyNumberFormat="1" applyFont="1" applyFill="1" applyBorder="1" applyAlignment="1" applyProtection="1">
      <alignment horizontal="right"/>
    </xf>
    <xf numFmtId="183" fontId="8" fillId="9" borderId="0" xfId="0" applyNumberFormat="1" applyFont="1" applyFill="1" applyBorder="1" applyAlignment="1" applyProtection="1">
      <alignment horizontal="right"/>
    </xf>
    <xf numFmtId="3" fontId="8" fillId="9" borderId="1" xfId="0" applyNumberFormat="1" applyFont="1" applyFill="1" applyBorder="1" applyAlignment="1" applyProtection="1">
      <alignment horizontal="left"/>
    </xf>
    <xf numFmtId="167" fontId="8" fillId="9" borderId="4" xfId="0" applyNumberFormat="1" applyFont="1" applyFill="1" applyBorder="1" applyAlignment="1" applyProtection="1">
      <alignment horizontal="right"/>
    </xf>
    <xf numFmtId="3" fontId="10" fillId="9" borderId="1" xfId="0" applyNumberFormat="1" applyFont="1" applyFill="1" applyBorder="1" applyAlignment="1">
      <alignment horizontal="left"/>
    </xf>
    <xf numFmtId="167" fontId="10" fillId="9" borderId="1" xfId="0" applyNumberFormat="1" applyFont="1" applyFill="1" applyBorder="1" applyAlignment="1">
      <alignment horizontal="right"/>
    </xf>
    <xf numFmtId="183" fontId="10" fillId="9" borderId="3" xfId="0" applyNumberFormat="1" applyFont="1" applyFill="1" applyBorder="1" applyAlignment="1">
      <alignment horizontal="right"/>
    </xf>
    <xf numFmtId="169" fontId="8" fillId="9" borderId="0" xfId="0" applyNumberFormat="1" applyFont="1" applyFill="1" applyBorder="1" applyAlignment="1" applyProtection="1">
      <alignment horizontal="right"/>
    </xf>
    <xf numFmtId="3" fontId="8" fillId="9" borderId="0" xfId="0" applyNumberFormat="1" applyFont="1" applyFill="1" applyBorder="1" applyAlignment="1" applyProtection="1">
      <alignment horizontal="center"/>
    </xf>
    <xf numFmtId="168" fontId="8" fillId="9" borderId="0" xfId="0" applyNumberFormat="1" applyFont="1" applyFill="1" applyBorder="1" applyAlignment="1" applyProtection="1">
      <alignment horizontal="right"/>
    </xf>
    <xf numFmtId="3" fontId="8" fillId="9" borderId="1" xfId="0" applyNumberFormat="1" applyFont="1" applyFill="1" applyBorder="1" applyAlignment="1" applyProtection="1">
      <alignment horizontal="center"/>
    </xf>
    <xf numFmtId="169" fontId="10" fillId="9" borderId="3" xfId="0" applyNumberFormat="1" applyFont="1" applyFill="1" applyBorder="1" applyAlignment="1">
      <alignment horizontal="right"/>
    </xf>
    <xf numFmtId="168" fontId="10" fillId="9" borderId="3" xfId="0" applyNumberFormat="1" applyFont="1" applyFill="1" applyBorder="1" applyAlignment="1" applyProtection="1">
      <alignment horizontal="right"/>
    </xf>
    <xf numFmtId="3" fontId="8" fillId="2" borderId="0" xfId="0" applyNumberFormat="1" applyFont="1" applyFill="1" applyBorder="1" applyAlignment="1"/>
    <xf numFmtId="3" fontId="8" fillId="2" borderId="0" xfId="0" applyNumberFormat="1" applyFont="1" applyFill="1" applyBorder="1" applyAlignment="1">
      <alignment vertical="top"/>
    </xf>
    <xf numFmtId="3" fontId="8" fillId="9" borderId="0" xfId="0" applyNumberFormat="1" applyFont="1" applyFill="1" applyBorder="1" applyAlignment="1" applyProtection="1"/>
    <xf numFmtId="3" fontId="8" fillId="9" borderId="0" xfId="0" applyNumberFormat="1" applyFont="1" applyFill="1" applyBorder="1" applyAlignment="1" applyProtection="1">
      <alignment horizontal="right"/>
    </xf>
    <xf numFmtId="164" fontId="8" fillId="9" borderId="0" xfId="0" applyNumberFormat="1" applyFont="1" applyFill="1" applyBorder="1" applyAlignment="1" applyProtection="1"/>
    <xf numFmtId="177" fontId="8" fillId="9" borderId="0" xfId="0" applyNumberFormat="1" applyFont="1" applyFill="1" applyBorder="1" applyAlignment="1" applyProtection="1">
      <alignment horizontal="right"/>
    </xf>
    <xf numFmtId="3" fontId="69" fillId="9" borderId="0" xfId="0" applyNumberFormat="1" applyFont="1" applyFill="1" applyBorder="1" applyAlignment="1" applyProtection="1">
      <alignment horizontal="left"/>
    </xf>
    <xf numFmtId="3" fontId="69" fillId="9" borderId="1" xfId="0" applyNumberFormat="1" applyFont="1" applyFill="1" applyBorder="1" applyAlignment="1" applyProtection="1">
      <alignment horizontal="left"/>
    </xf>
    <xf numFmtId="3" fontId="8" fillId="9" borderId="1" xfId="0" applyNumberFormat="1" applyFont="1" applyFill="1" applyBorder="1" applyAlignment="1" applyProtection="1"/>
    <xf numFmtId="177" fontId="8" fillId="9" borderId="1" xfId="0" applyNumberFormat="1" applyFont="1" applyFill="1" applyBorder="1" applyAlignment="1" applyProtection="1">
      <alignment horizontal="right"/>
    </xf>
    <xf numFmtId="164" fontId="8" fillId="9" borderId="4" xfId="0" applyNumberFormat="1" applyFont="1" applyFill="1" applyBorder="1" applyAlignment="1" applyProtection="1"/>
    <xf numFmtId="3" fontId="10" fillId="9" borderId="3" xfId="0" applyNumberFormat="1" applyFont="1" applyFill="1" applyBorder="1" applyAlignment="1">
      <alignment horizontal="left" vertical="center"/>
    </xf>
    <xf numFmtId="3" fontId="10" fillId="9" borderId="3" xfId="0" applyNumberFormat="1" applyFont="1" applyFill="1" applyBorder="1" applyAlignment="1">
      <alignment horizontal="right" vertical="center"/>
    </xf>
    <xf numFmtId="172" fontId="8" fillId="9" borderId="0" xfId="0" applyNumberFormat="1" applyFont="1" applyFill="1" applyBorder="1" applyAlignment="1" applyProtection="1">
      <alignment horizontal="right"/>
    </xf>
    <xf numFmtId="190" fontId="8" fillId="9" borderId="0" xfId="0" applyNumberFormat="1" applyFont="1" applyFill="1" applyBorder="1" applyAlignment="1" applyProtection="1">
      <alignment horizontal="right"/>
    </xf>
    <xf numFmtId="172" fontId="8" fillId="9" borderId="1" xfId="0" applyNumberFormat="1" applyFont="1" applyFill="1" applyBorder="1" applyAlignment="1" applyProtection="1">
      <alignment horizontal="right"/>
    </xf>
    <xf numFmtId="190" fontId="8" fillId="9" borderId="8" xfId="0" applyNumberFormat="1" applyFont="1" applyFill="1" applyBorder="1" applyAlignment="1" applyProtection="1">
      <alignment horizontal="right"/>
    </xf>
    <xf numFmtId="190" fontId="8" fillId="9" borderId="1" xfId="0" applyNumberFormat="1" applyFont="1" applyFill="1" applyBorder="1" applyAlignment="1" applyProtection="1">
      <alignment horizontal="right"/>
    </xf>
    <xf numFmtId="169" fontId="10" fillId="9" borderId="1" xfId="0" applyNumberFormat="1" applyFont="1" applyFill="1" applyBorder="1" applyAlignment="1">
      <alignment horizontal="right"/>
    </xf>
    <xf numFmtId="192" fontId="10" fillId="9" borderId="1" xfId="0" applyNumberFormat="1" applyFont="1" applyFill="1" applyBorder="1" applyAlignment="1">
      <alignment horizontal="right"/>
    </xf>
    <xf numFmtId="190" fontId="10" fillId="9" borderId="1" xfId="0" applyNumberFormat="1" applyFont="1" applyFill="1" applyBorder="1" applyAlignment="1">
      <alignment horizontal="right"/>
    </xf>
    <xf numFmtId="191" fontId="10" fillId="9" borderId="1" xfId="0" applyNumberFormat="1" applyFont="1" applyFill="1" applyBorder="1" applyAlignment="1">
      <alignment horizontal="right"/>
    </xf>
    <xf numFmtId="170" fontId="8" fillId="9" borderId="0" xfId="0" applyNumberFormat="1" applyFont="1" applyFill="1" applyBorder="1" applyAlignment="1" applyProtection="1">
      <alignment horizontal="right"/>
    </xf>
    <xf numFmtId="171" fontId="8" fillId="9" borderId="0" xfId="0" applyNumberFormat="1" applyFont="1" applyFill="1" applyBorder="1" applyAlignment="1" applyProtection="1">
      <alignment horizontal="right"/>
    </xf>
    <xf numFmtId="180" fontId="8" fillId="9" borderId="0" xfId="0" applyNumberFormat="1" applyFont="1" applyFill="1" applyBorder="1" applyAlignment="1" applyProtection="1">
      <alignment horizontal="right"/>
    </xf>
    <xf numFmtId="4" fontId="8" fillId="9" borderId="0" xfId="0" applyNumberFormat="1" applyFont="1" applyFill="1" applyBorder="1" applyAlignment="1" applyProtection="1">
      <alignment horizontal="right"/>
    </xf>
    <xf numFmtId="2" fontId="8" fillId="9" borderId="0" xfId="0" applyNumberFormat="1" applyFont="1" applyFill="1" applyBorder="1" applyAlignment="1" applyProtection="1">
      <alignment horizontal="center"/>
    </xf>
    <xf numFmtId="170" fontId="8" fillId="9" borderId="4" xfId="0" applyNumberFormat="1" applyFont="1" applyFill="1" applyBorder="1" applyAlignment="1" applyProtection="1">
      <alignment horizontal="right"/>
    </xf>
    <xf numFmtId="3" fontId="8" fillId="9" borderId="4" xfId="0" applyNumberFormat="1" applyFont="1" applyFill="1" applyBorder="1" applyAlignment="1" applyProtection="1">
      <alignment horizontal="right"/>
    </xf>
    <xf numFmtId="171" fontId="8" fillId="9" borderId="1" xfId="0" applyNumberFormat="1" applyFont="1" applyFill="1" applyBorder="1" applyAlignment="1" applyProtection="1">
      <alignment horizontal="right"/>
    </xf>
    <xf numFmtId="190" fontId="8" fillId="9" borderId="4" xfId="0" applyNumberFormat="1" applyFont="1" applyFill="1" applyBorder="1" applyAlignment="1" applyProtection="1">
      <alignment horizontal="right"/>
    </xf>
    <xf numFmtId="4" fontId="8" fillId="9" borderId="4" xfId="0" applyNumberFormat="1" applyFont="1" applyFill="1" applyBorder="1" applyAlignment="1" applyProtection="1">
      <alignment horizontal="right"/>
    </xf>
    <xf numFmtId="2" fontId="8" fillId="9" borderId="1" xfId="0" applyNumberFormat="1" applyFont="1" applyFill="1" applyBorder="1" applyAlignment="1" applyProtection="1">
      <alignment horizontal="center"/>
    </xf>
    <xf numFmtId="171" fontId="8" fillId="9" borderId="4" xfId="0" applyNumberFormat="1" applyFont="1" applyFill="1" applyBorder="1" applyAlignment="1" applyProtection="1">
      <alignment horizontal="right"/>
    </xf>
    <xf numFmtId="170" fontId="10" fillId="9" borderId="1" xfId="0" applyNumberFormat="1" applyFont="1" applyFill="1" applyBorder="1" applyAlignment="1">
      <alignment horizontal="right"/>
    </xf>
    <xf numFmtId="3" fontId="10" fillId="9" borderId="1" xfId="0" applyNumberFormat="1" applyFont="1" applyFill="1" applyBorder="1" applyAlignment="1" applyProtection="1">
      <alignment horizontal="right"/>
    </xf>
    <xf numFmtId="171" fontId="10" fillId="9" borderId="1" xfId="0" applyNumberFormat="1" applyFont="1" applyFill="1" applyBorder="1" applyAlignment="1">
      <alignment horizontal="right"/>
    </xf>
    <xf numFmtId="4" fontId="10" fillId="9" borderId="1" xfId="0" applyNumberFormat="1" applyFont="1" applyFill="1" applyBorder="1" applyAlignment="1" applyProtection="1">
      <alignment horizontal="right"/>
    </xf>
    <xf numFmtId="4" fontId="8" fillId="9" borderId="1" xfId="0" applyNumberFormat="1" applyFont="1" applyFill="1" applyBorder="1" applyAlignment="1">
      <alignment horizontal="center"/>
    </xf>
    <xf numFmtId="0" fontId="10" fillId="9" borderId="1" xfId="0" applyNumberFormat="1" applyFont="1" applyFill="1" applyBorder="1" applyAlignment="1">
      <alignment horizontal="center"/>
    </xf>
    <xf numFmtId="176" fontId="8" fillId="9" borderId="0" xfId="0" applyNumberFormat="1" applyFont="1" applyFill="1" applyBorder="1" applyAlignment="1" applyProtection="1">
      <alignment horizontal="right"/>
    </xf>
    <xf numFmtId="165" fontId="8" fillId="9" borderId="0" xfId="0" applyNumberFormat="1" applyFont="1" applyFill="1" applyBorder="1" applyAlignment="1" applyProtection="1">
      <alignment horizontal="right"/>
    </xf>
    <xf numFmtId="176" fontId="8" fillId="9" borderId="4" xfId="0" applyNumberFormat="1" applyFont="1" applyFill="1" applyBorder="1" applyAlignment="1" applyProtection="1">
      <alignment horizontal="right"/>
    </xf>
    <xf numFmtId="165" fontId="8" fillId="9" borderId="4" xfId="0" applyNumberFormat="1" applyFont="1" applyFill="1" applyBorder="1" applyAlignment="1" applyProtection="1">
      <alignment horizontal="right"/>
    </xf>
    <xf numFmtId="176" fontId="10" fillId="9" borderId="1" xfId="0" applyNumberFormat="1" applyFont="1" applyFill="1" applyBorder="1" applyAlignment="1">
      <alignment horizontal="right"/>
    </xf>
    <xf numFmtId="165" fontId="10" fillId="9" borderId="1" xfId="0" applyNumberFormat="1" applyFont="1" applyFill="1" applyBorder="1" applyAlignment="1">
      <alignment horizontal="right"/>
    </xf>
    <xf numFmtId="2" fontId="8" fillId="9" borderId="4" xfId="0" applyNumberFormat="1" applyFont="1" applyFill="1" applyBorder="1" applyAlignment="1" applyProtection="1">
      <alignment horizontal="center"/>
    </xf>
    <xf numFmtId="3" fontId="10" fillId="9" borderId="1" xfId="0" applyNumberFormat="1" applyFont="1" applyFill="1" applyBorder="1" applyAlignment="1">
      <alignment horizontal="center"/>
    </xf>
    <xf numFmtId="193" fontId="8" fillId="9" borderId="0" xfId="0" applyNumberFormat="1" applyFont="1" applyFill="1" applyBorder="1" applyAlignment="1" applyProtection="1">
      <alignment horizontal="right"/>
    </xf>
    <xf numFmtId="193" fontId="8" fillId="9" borderId="4" xfId="0" applyNumberFormat="1" applyFont="1" applyFill="1" applyBorder="1" applyAlignment="1" applyProtection="1">
      <alignment horizontal="right"/>
    </xf>
    <xf numFmtId="193" fontId="10" fillId="9" borderId="1" xfId="0" applyNumberFormat="1" applyFont="1" applyFill="1" applyBorder="1" applyAlignment="1">
      <alignment horizontal="right"/>
    </xf>
    <xf numFmtId="2" fontId="4" fillId="0" borderId="0" xfId="0" applyNumberFormat="1" applyFont="1" applyAlignment="1"/>
    <xf numFmtId="2" fontId="4" fillId="0" borderId="0" xfId="0" applyNumberFormat="1" applyFont="1" applyBorder="1" applyAlignment="1"/>
    <xf numFmtId="0" fontId="0" fillId="0" borderId="0" xfId="0" applyBorder="1" applyAlignment="1"/>
    <xf numFmtId="0" fontId="0" fillId="0" borderId="0" xfId="0" applyAlignment="1"/>
    <xf numFmtId="4" fontId="8" fillId="9" borderId="0" xfId="0" applyNumberFormat="1" applyFont="1" applyFill="1" applyBorder="1" applyAlignment="1" applyProtection="1">
      <alignment horizontal="center"/>
    </xf>
    <xf numFmtId="3" fontId="8" fillId="9" borderId="4" xfId="0" applyNumberFormat="1" applyFont="1" applyFill="1" applyBorder="1" applyAlignment="1" applyProtection="1">
      <alignment horizontal="left"/>
    </xf>
    <xf numFmtId="169" fontId="8" fillId="9" borderId="4" xfId="0" applyNumberFormat="1" applyFont="1" applyFill="1" applyBorder="1" applyAlignment="1" applyProtection="1">
      <alignment horizontal="right"/>
    </xf>
    <xf numFmtId="4" fontId="8" fillId="9" borderId="4" xfId="0" applyNumberFormat="1" applyFont="1" applyFill="1" applyBorder="1" applyAlignment="1" applyProtection="1">
      <alignment horizontal="center"/>
    </xf>
    <xf numFmtId="177" fontId="8" fillId="9" borderId="4" xfId="0" applyNumberFormat="1" applyFont="1" applyFill="1" applyBorder="1" applyAlignment="1" applyProtection="1">
      <alignment horizontal="right"/>
    </xf>
    <xf numFmtId="3" fontId="10" fillId="9" borderId="3" xfId="0" applyNumberFormat="1" applyFont="1" applyFill="1" applyBorder="1" applyAlignment="1">
      <alignment horizontal="left"/>
    </xf>
    <xf numFmtId="4" fontId="10" fillId="9" borderId="3" xfId="0" applyNumberFormat="1" applyFont="1" applyFill="1" applyBorder="1" applyAlignment="1">
      <alignment horizontal="center"/>
    </xf>
    <xf numFmtId="3" fontId="10" fillId="9" borderId="3" xfId="0" applyNumberFormat="1" applyFont="1" applyFill="1" applyBorder="1" applyAlignment="1">
      <alignment horizontal="right"/>
    </xf>
    <xf numFmtId="0" fontId="0" fillId="8" borderId="0" xfId="0" applyFill="1"/>
    <xf numFmtId="0" fontId="12" fillId="8" borderId="0" xfId="0" applyFont="1" applyFill="1" applyBorder="1" applyAlignment="1" applyProtection="1">
      <alignment horizontal="left" indent="1"/>
    </xf>
    <xf numFmtId="0" fontId="10" fillId="8" borderId="0" xfId="0" applyFont="1" applyFill="1" applyBorder="1" applyAlignment="1" applyProtection="1">
      <alignment horizontal="left"/>
    </xf>
    <xf numFmtId="0" fontId="0" fillId="8" borderId="0" xfId="0" applyFill="1" applyProtection="1"/>
    <xf numFmtId="0" fontId="18" fillId="8" borderId="0" xfId="0" applyFont="1" applyFill="1" applyProtection="1"/>
    <xf numFmtId="194" fontId="8" fillId="9" borderId="0" xfId="12" applyFont="1" applyFill="1" applyAlignment="1" applyProtection="1">
      <alignment horizontal="justify" wrapText="1"/>
    </xf>
    <xf numFmtId="0" fontId="10" fillId="9" borderId="0" xfId="0" applyFont="1" applyFill="1" applyBorder="1" applyAlignment="1" applyProtection="1">
      <alignment horizontal="center"/>
    </xf>
    <xf numFmtId="0" fontId="70" fillId="0" borderId="0" xfId="0" applyFont="1" applyFill="1" applyBorder="1" applyAlignment="1" applyProtection="1">
      <alignment horizontal="center"/>
    </xf>
    <xf numFmtId="3" fontId="10" fillId="9" borderId="1" xfId="0" applyNumberFormat="1" applyFont="1" applyFill="1" applyBorder="1" applyAlignment="1">
      <alignment horizontal="left" vertical="center"/>
    </xf>
    <xf numFmtId="0" fontId="10" fillId="9" borderId="1" xfId="0" applyNumberFormat="1" applyFont="1" applyFill="1" applyBorder="1" applyAlignment="1">
      <alignment horizontal="right" vertical="center"/>
    </xf>
    <xf numFmtId="3" fontId="10" fillId="9" borderId="0" xfId="0" applyNumberFormat="1" applyFont="1" applyFill="1" applyBorder="1" applyAlignment="1">
      <alignment horizontal="left" vertical="center"/>
    </xf>
    <xf numFmtId="4" fontId="8" fillId="9" borderId="0" xfId="0" applyNumberFormat="1" applyFont="1" applyFill="1" applyBorder="1" applyAlignment="1" applyProtection="1">
      <alignment horizontal="right" vertical="center"/>
    </xf>
    <xf numFmtId="164" fontId="8" fillId="9" borderId="0" xfId="0" applyNumberFormat="1" applyFont="1" applyFill="1" applyBorder="1" applyAlignment="1" applyProtection="1">
      <alignment horizontal="left" vertical="center"/>
    </xf>
    <xf numFmtId="3" fontId="10" fillId="9" borderId="0" xfId="0" applyNumberFormat="1" applyFont="1" applyFill="1" applyBorder="1" applyAlignment="1">
      <alignment horizontal="left"/>
    </xf>
    <xf numFmtId="4" fontId="10" fillId="9" borderId="0" xfId="0" applyNumberFormat="1" applyFont="1" applyFill="1" applyBorder="1" applyAlignment="1" applyProtection="1">
      <alignment horizontal="right" vertical="center"/>
    </xf>
    <xf numFmtId="3" fontId="8" fillId="9" borderId="1" xfId="0" applyNumberFormat="1" applyFont="1" applyFill="1" applyBorder="1" applyAlignment="1">
      <alignment horizontal="left"/>
    </xf>
    <xf numFmtId="3" fontId="10" fillId="9" borderId="1" xfId="0" applyNumberFormat="1" applyFont="1" applyFill="1" applyBorder="1" applyAlignment="1">
      <alignment horizontal="right"/>
    </xf>
    <xf numFmtId="0" fontId="10" fillId="9" borderId="3" xfId="0" applyNumberFormat="1" applyFont="1" applyFill="1" applyBorder="1" applyAlignment="1">
      <alignment horizontal="right" vertical="center"/>
    </xf>
    <xf numFmtId="4" fontId="8" fillId="9" borderId="0" xfId="0" applyNumberFormat="1" applyFont="1" applyFill="1" applyBorder="1" applyAlignment="1">
      <alignment horizontal="right" vertical="center"/>
    </xf>
    <xf numFmtId="0" fontId="8" fillId="9" borderId="0" xfId="0" applyNumberFormat="1" applyFont="1" applyFill="1" applyBorder="1" applyAlignment="1">
      <alignment horizontal="right" vertical="center"/>
    </xf>
    <xf numFmtId="2" fontId="8" fillId="9" borderId="0" xfId="0" applyNumberFormat="1" applyFont="1" applyFill="1" applyBorder="1" applyAlignment="1">
      <alignment horizontal="right" vertical="center"/>
    </xf>
    <xf numFmtId="0" fontId="10" fillId="9" borderId="0" xfId="0" applyNumberFormat="1" applyFont="1" applyFill="1" applyBorder="1" applyAlignment="1">
      <alignment horizontal="right" vertical="center"/>
    </xf>
    <xf numFmtId="2" fontId="10" fillId="9" borderId="0" xfId="0" applyNumberFormat="1" applyFont="1" applyFill="1" applyBorder="1" applyAlignment="1">
      <alignment horizontal="right" vertical="center"/>
    </xf>
    <xf numFmtId="164" fontId="8" fillId="9" borderId="8" xfId="0" applyNumberFormat="1" applyFont="1" applyFill="1" applyBorder="1" applyAlignment="1" applyProtection="1">
      <alignment horizontal="left" vertical="center"/>
    </xf>
    <xf numFmtId="2" fontId="8" fillId="9" borderId="8" xfId="0" applyNumberFormat="1" applyFont="1" applyFill="1" applyBorder="1" applyAlignment="1">
      <alignment horizontal="right" vertical="center"/>
    </xf>
    <xf numFmtId="0" fontId="10" fillId="9" borderId="8" xfId="0" applyNumberFormat="1" applyFont="1" applyFill="1" applyBorder="1" applyAlignment="1">
      <alignment horizontal="right" vertical="center"/>
    </xf>
    <xf numFmtId="2" fontId="10" fillId="9" borderId="8" xfId="0" applyNumberFormat="1" applyFont="1" applyFill="1" applyBorder="1" applyAlignment="1">
      <alignment horizontal="right" vertical="center"/>
    </xf>
    <xf numFmtId="164" fontId="10" fillId="9" borderId="9" xfId="0" applyNumberFormat="1" applyFont="1" applyFill="1" applyBorder="1" applyAlignment="1" applyProtection="1">
      <alignment horizontal="left" vertical="center"/>
    </xf>
    <xf numFmtId="4" fontId="10" fillId="9" borderId="9" xfId="0" applyNumberFormat="1" applyFont="1" applyFill="1" applyBorder="1" applyAlignment="1" applyProtection="1">
      <alignment horizontal="right" vertical="center"/>
    </xf>
    <xf numFmtId="3" fontId="10" fillId="9" borderId="10" xfId="0" applyNumberFormat="1" applyFont="1" applyFill="1" applyBorder="1" applyAlignment="1">
      <alignment horizontal="left" vertical="center"/>
    </xf>
    <xf numFmtId="0" fontId="10" fillId="9" borderId="10" xfId="0" applyNumberFormat="1" applyFont="1" applyFill="1" applyBorder="1" applyAlignment="1">
      <alignment horizontal="right" vertical="center"/>
    </xf>
    <xf numFmtId="164" fontId="10" fillId="9" borderId="0" xfId="0" applyNumberFormat="1" applyFont="1" applyFill="1" applyBorder="1" applyAlignment="1" applyProtection="1">
      <alignment horizontal="left" vertical="center"/>
    </xf>
    <xf numFmtId="3" fontId="10" fillId="9" borderId="9" xfId="0" applyNumberFormat="1" applyFont="1" applyFill="1" applyBorder="1" applyAlignment="1" applyProtection="1">
      <alignment horizontal="right" vertical="center"/>
    </xf>
    <xf numFmtId="0" fontId="10" fillId="9" borderId="9" xfId="0" applyNumberFormat="1" applyFont="1" applyFill="1" applyBorder="1" applyAlignment="1">
      <alignment horizontal="right" vertical="center"/>
    </xf>
    <xf numFmtId="3" fontId="10" fillId="9" borderId="3" xfId="0" applyNumberFormat="1" applyFont="1" applyFill="1" applyBorder="1" applyAlignment="1">
      <alignment vertical="center" wrapText="1"/>
    </xf>
    <xf numFmtId="3" fontId="8" fillId="9" borderId="0" xfId="0" applyNumberFormat="1" applyFont="1" applyFill="1" applyBorder="1" applyAlignment="1" applyProtection="1">
      <alignment horizontal="right" indent="2"/>
    </xf>
    <xf numFmtId="4" fontId="8" fillId="9" borderId="0" xfId="0" applyNumberFormat="1" applyFont="1" applyFill="1" applyBorder="1" applyAlignment="1" applyProtection="1">
      <alignment horizontal="right" indent="2"/>
    </xf>
    <xf numFmtId="3" fontId="8" fillId="9" borderId="4" xfId="0" applyNumberFormat="1" applyFont="1" applyFill="1" applyBorder="1" applyAlignment="1" applyProtection="1">
      <alignment horizontal="right" indent="2"/>
    </xf>
    <xf numFmtId="4" fontId="8" fillId="9" borderId="4" xfId="0" applyNumberFormat="1" applyFont="1" applyFill="1" applyBorder="1" applyAlignment="1" applyProtection="1">
      <alignment horizontal="right" indent="2"/>
    </xf>
    <xf numFmtId="3" fontId="8" fillId="9" borderId="0" xfId="0" applyNumberFormat="1" applyFont="1" applyFill="1" applyBorder="1" applyAlignment="1">
      <alignment vertical="center" wrapText="1"/>
    </xf>
    <xf numFmtId="1" fontId="10" fillId="9" borderId="3" xfId="0" applyNumberFormat="1" applyFont="1" applyFill="1" applyBorder="1" applyAlignment="1">
      <alignment horizontal="left" vertical="center"/>
    </xf>
    <xf numFmtId="0" fontId="10" fillId="9" borderId="3" xfId="0" applyNumberFormat="1" applyFont="1" applyFill="1" applyBorder="1" applyAlignment="1">
      <alignment horizontal="center"/>
    </xf>
    <xf numFmtId="4" fontId="10" fillId="9" borderId="1" xfId="0" applyNumberFormat="1" applyFont="1" applyFill="1" applyBorder="1" applyAlignment="1">
      <alignment horizontal="center"/>
    </xf>
    <xf numFmtId="3" fontId="10" fillId="9" borderId="5" xfId="0" applyNumberFormat="1" applyFont="1" applyFill="1" applyBorder="1" applyAlignment="1"/>
    <xf numFmtId="3" fontId="10" fillId="9" borderId="4" xfId="0" applyNumberFormat="1" applyFont="1" applyFill="1" applyBorder="1" applyAlignment="1"/>
    <xf numFmtId="0" fontId="10" fillId="9" borderId="4" xfId="0" applyNumberFormat="1" applyFont="1" applyFill="1" applyBorder="1" applyAlignment="1">
      <alignment horizontal="center"/>
    </xf>
    <xf numFmtId="3" fontId="10" fillId="9" borderId="1" xfId="0" applyNumberFormat="1" applyFont="1" applyFill="1" applyBorder="1" applyAlignment="1">
      <alignment horizontal="right" indent="2"/>
    </xf>
    <xf numFmtId="3" fontId="10" fillId="9" borderId="11" xfId="0" applyNumberFormat="1" applyFont="1" applyFill="1" applyBorder="1" applyAlignment="1">
      <alignment horizontal="center" vertical="center"/>
    </xf>
    <xf numFmtId="3" fontId="10" fillId="9" borderId="8" xfId="0" applyNumberFormat="1" applyFont="1" applyFill="1" applyBorder="1" applyAlignment="1">
      <alignment horizontal="center" vertical="center"/>
    </xf>
    <xf numFmtId="3" fontId="8" fillId="9" borderId="0" xfId="0" applyNumberFormat="1" applyFont="1" applyFill="1" applyBorder="1" applyAlignment="1">
      <alignment horizontal="right" indent="2"/>
    </xf>
    <xf numFmtId="3" fontId="8" fillId="9" borderId="0" xfId="0" applyNumberFormat="1" applyFont="1" applyFill="1" applyAlignment="1">
      <alignment horizontal="right" indent="2"/>
    </xf>
    <xf numFmtId="3" fontId="8" fillId="9" borderId="9" xfId="0" applyNumberFormat="1" applyFont="1" applyFill="1" applyBorder="1" applyAlignment="1" applyProtection="1">
      <alignment horizontal="left"/>
    </xf>
    <xf numFmtId="3" fontId="10" fillId="9" borderId="9" xfId="0" applyNumberFormat="1" applyFont="1" applyFill="1" applyBorder="1" applyAlignment="1">
      <alignment horizontal="right" indent="2"/>
    </xf>
    <xf numFmtId="1" fontId="10" fillId="9" borderId="0" xfId="0" applyNumberFormat="1" applyFont="1" applyFill="1" applyBorder="1" applyAlignment="1">
      <alignment horizontal="left" vertical="center"/>
    </xf>
    <xf numFmtId="0" fontId="10" fillId="9" borderId="1" xfId="0" applyNumberFormat="1" applyFont="1" applyFill="1" applyBorder="1" applyAlignment="1">
      <alignment horizontal="right"/>
    </xf>
    <xf numFmtId="2" fontId="8" fillId="9" borderId="4" xfId="0" applyNumberFormat="1" applyFont="1" applyFill="1" applyBorder="1" applyAlignment="1" applyProtection="1">
      <alignment horizontal="right"/>
    </xf>
    <xf numFmtId="164" fontId="8" fillId="9" borderId="0" xfId="0" applyNumberFormat="1" applyFont="1" applyFill="1" applyBorder="1" applyAlignment="1" applyProtection="1">
      <alignment horizontal="right"/>
    </xf>
    <xf numFmtId="164" fontId="8" fillId="9" borderId="4" xfId="0" applyNumberFormat="1" applyFont="1" applyFill="1" applyBorder="1" applyAlignment="1" applyProtection="1">
      <alignment horizontal="right"/>
    </xf>
    <xf numFmtId="0" fontId="10" fillId="9" borderId="0" xfId="0" applyNumberFormat="1" applyFont="1" applyFill="1" applyBorder="1" applyAlignment="1"/>
    <xf numFmtId="3" fontId="69" fillId="9" borderId="0" xfId="0" applyNumberFormat="1" applyFont="1" applyFill="1" applyBorder="1" applyAlignment="1" applyProtection="1">
      <alignment horizontal="right" indent="2"/>
    </xf>
    <xf numFmtId="3" fontId="10" fillId="9" borderId="12" xfId="0" applyNumberFormat="1" applyFont="1" applyFill="1" applyBorder="1" applyAlignment="1">
      <alignment horizontal="right"/>
    </xf>
    <xf numFmtId="3" fontId="10" fillId="9" borderId="12" xfId="0" applyNumberFormat="1" applyFont="1" applyFill="1" applyBorder="1" applyAlignment="1"/>
    <xf numFmtId="9" fontId="8" fillId="9" borderId="0" xfId="0" applyNumberFormat="1" applyFont="1" applyFill="1" applyAlignment="1">
      <alignment horizontal="right"/>
    </xf>
    <xf numFmtId="3" fontId="8" fillId="9" borderId="0" xfId="0" applyNumberFormat="1" applyFont="1" applyFill="1" applyBorder="1" applyAlignment="1"/>
    <xf numFmtId="9" fontId="8" fillId="9" borderId="0" xfId="0" applyNumberFormat="1" applyFont="1" applyFill="1" applyBorder="1" applyAlignment="1">
      <alignment horizontal="right"/>
    </xf>
    <xf numFmtId="3" fontId="8" fillId="9" borderId="13" xfId="0" applyNumberFormat="1" applyFont="1" applyFill="1" applyBorder="1" applyAlignment="1"/>
    <xf numFmtId="9" fontId="8" fillId="9" borderId="12" xfId="0" applyNumberFormat="1" applyFont="1" applyFill="1" applyBorder="1" applyAlignment="1">
      <alignment horizontal="right"/>
    </xf>
    <xf numFmtId="3" fontId="8" fillId="9" borderId="12" xfId="0" applyNumberFormat="1" applyFont="1" applyFill="1" applyBorder="1" applyAlignment="1"/>
    <xf numFmtId="3" fontId="8" fillId="9" borderId="14" xfId="0" applyNumberFormat="1" applyFont="1" applyFill="1" applyBorder="1" applyAlignment="1"/>
    <xf numFmtId="9" fontId="8" fillId="9" borderId="14" xfId="0" applyNumberFormat="1" applyFont="1" applyFill="1" applyBorder="1" applyAlignment="1">
      <alignment horizontal="right"/>
    </xf>
    <xf numFmtId="3" fontId="10" fillId="9" borderId="15" xfId="0" applyNumberFormat="1" applyFont="1" applyFill="1" applyBorder="1" applyAlignment="1">
      <alignment horizontal="center"/>
    </xf>
    <xf numFmtId="3" fontId="10" fillId="9" borderId="12" xfId="0" applyNumberFormat="1" applyFont="1" applyFill="1" applyBorder="1" applyAlignment="1">
      <alignment horizontal="center"/>
    </xf>
    <xf numFmtId="0" fontId="10" fillId="9" borderId="2" xfId="0" applyNumberFormat="1" applyFont="1" applyFill="1" applyBorder="1" applyAlignment="1">
      <alignment horizontal="right" wrapText="1"/>
    </xf>
    <xf numFmtId="1" fontId="10" fillId="9" borderId="8" xfId="0" applyNumberFormat="1" applyFont="1" applyFill="1" applyBorder="1" applyAlignment="1">
      <alignment horizontal="left" vertical="center"/>
    </xf>
    <xf numFmtId="0" fontId="10" fillId="9" borderId="8" xfId="0" applyNumberFormat="1" applyFont="1" applyFill="1" applyBorder="1" applyAlignment="1">
      <alignment horizontal="right" wrapText="1"/>
    </xf>
    <xf numFmtId="0" fontId="10" fillId="9" borderId="0" xfId="0" applyNumberFormat="1" applyFont="1" applyFill="1" applyBorder="1" applyAlignment="1">
      <alignment horizontal="center"/>
    </xf>
    <xf numFmtId="1" fontId="10" fillId="9" borderId="1" xfId="0" applyNumberFormat="1" applyFont="1" applyFill="1" applyBorder="1" applyAlignment="1">
      <alignment horizontal="left" vertical="center"/>
    </xf>
    <xf numFmtId="1" fontId="10" fillId="9" borderId="1" xfId="0" applyNumberFormat="1" applyFont="1" applyFill="1" applyBorder="1" applyAlignment="1">
      <alignment horizontal="center"/>
    </xf>
    <xf numFmtId="0" fontId="10" fillId="9" borderId="1" xfId="0" applyNumberFormat="1" applyFont="1" applyFill="1" applyBorder="1" applyAlignment="1">
      <alignment horizontal="center" wrapText="1"/>
    </xf>
    <xf numFmtId="3" fontId="8" fillId="9" borderId="4" xfId="0" applyNumberFormat="1" applyFont="1" applyFill="1" applyBorder="1" applyAlignment="1" applyProtection="1">
      <alignment horizontal="center"/>
    </xf>
    <xf numFmtId="1" fontId="8" fillId="9" borderId="2" xfId="0" applyNumberFormat="1" applyFont="1" applyFill="1" applyBorder="1" applyAlignment="1" applyProtection="1">
      <alignment horizontal="center"/>
    </xf>
    <xf numFmtId="1" fontId="8" fillId="9" borderId="0" xfId="0" applyNumberFormat="1" applyFont="1" applyFill="1" applyBorder="1" applyAlignment="1" applyProtection="1">
      <alignment horizontal="center"/>
    </xf>
    <xf numFmtId="1" fontId="8" fillId="9" borderId="1" xfId="0" applyNumberFormat="1" applyFont="1" applyFill="1" applyBorder="1" applyAlignment="1" applyProtection="1">
      <alignment horizontal="center"/>
    </xf>
    <xf numFmtId="1" fontId="10" fillId="9" borderId="1" xfId="0" applyNumberFormat="1" applyFont="1" applyFill="1" applyBorder="1" applyAlignment="1">
      <alignment horizontal="center" vertical="center"/>
    </xf>
    <xf numFmtId="187" fontId="8" fillId="9" borderId="0" xfId="0" applyNumberFormat="1" applyFont="1" applyFill="1" applyBorder="1" applyAlignment="1" applyProtection="1">
      <alignment horizontal="right"/>
    </xf>
    <xf numFmtId="187" fontId="8" fillId="9" borderId="1" xfId="0" applyNumberFormat="1" applyFont="1" applyFill="1" applyBorder="1" applyAlignment="1" applyProtection="1">
      <alignment horizontal="right"/>
    </xf>
    <xf numFmtId="3" fontId="8" fillId="9" borderId="16" xfId="0" applyNumberFormat="1" applyFont="1" applyFill="1" applyBorder="1" applyAlignment="1"/>
    <xf numFmtId="3" fontId="10" fillId="9" borderId="13" xfId="0" applyNumberFormat="1" applyFont="1" applyFill="1" applyBorder="1" applyAlignment="1">
      <alignment horizontal="center"/>
    </xf>
    <xf numFmtId="9" fontId="8" fillId="9" borderId="13" xfId="0" applyNumberFormat="1" applyFont="1" applyFill="1" applyBorder="1" applyAlignment="1">
      <alignment horizontal="right"/>
    </xf>
    <xf numFmtId="1" fontId="8" fillId="9" borderId="0" xfId="0" applyNumberFormat="1" applyFont="1" applyFill="1"/>
    <xf numFmtId="1" fontId="8" fillId="9" borderId="1" xfId="0" applyNumberFormat="1" applyFont="1" applyFill="1" applyBorder="1"/>
    <xf numFmtId="14" fontId="8" fillId="9" borderId="0" xfId="0" applyNumberFormat="1" applyFont="1" applyFill="1" applyAlignment="1">
      <alignment horizontal="left"/>
    </xf>
    <xf numFmtId="3" fontId="8" fillId="9" borderId="0" xfId="0" applyNumberFormat="1" applyFont="1" applyFill="1" applyAlignment="1">
      <alignment horizontal="center"/>
    </xf>
    <xf numFmtId="4" fontId="8" fillId="9" borderId="0" xfId="0" applyNumberFormat="1" applyFont="1" applyFill="1" applyAlignment="1">
      <alignment horizontal="center"/>
    </xf>
    <xf numFmtId="4" fontId="8" fillId="9" borderId="8" xfId="0" applyNumberFormat="1" applyFont="1" applyFill="1" applyBorder="1" applyAlignment="1">
      <alignment horizontal="center"/>
    </xf>
    <xf numFmtId="14" fontId="8" fillId="9" borderId="13" xfId="0" applyNumberFormat="1" applyFont="1" applyFill="1" applyBorder="1" applyAlignment="1">
      <alignment horizontal="left"/>
    </xf>
    <xf numFmtId="3" fontId="8" fillId="9" borderId="13" xfId="0" applyNumberFormat="1" applyFont="1" applyFill="1" applyBorder="1" applyAlignment="1">
      <alignment horizontal="center"/>
    </xf>
    <xf numFmtId="179" fontId="8" fillId="9" borderId="0" xfId="0" applyNumberFormat="1" applyFont="1" applyFill="1" applyBorder="1" applyAlignment="1" applyProtection="1">
      <alignment horizontal="right"/>
    </xf>
    <xf numFmtId="179" fontId="8" fillId="9" borderId="1" xfId="0" applyNumberFormat="1" applyFont="1" applyFill="1" applyBorder="1" applyAlignment="1" applyProtection="1">
      <alignment horizontal="right"/>
    </xf>
    <xf numFmtId="179" fontId="8" fillId="9" borderId="4" xfId="0" applyNumberFormat="1" applyFont="1" applyFill="1" applyBorder="1" applyAlignment="1" applyProtection="1">
      <alignment horizontal="right"/>
    </xf>
    <xf numFmtId="179" fontId="10" fillId="9" borderId="0" xfId="0" applyNumberFormat="1" applyFont="1" applyFill="1" applyBorder="1" applyAlignment="1" applyProtection="1">
      <alignment horizontal="right"/>
    </xf>
    <xf numFmtId="4" fontId="10" fillId="9" borderId="0" xfId="0" applyNumberFormat="1" applyFont="1" applyFill="1" applyBorder="1" applyAlignment="1" applyProtection="1">
      <alignment horizontal="center"/>
    </xf>
    <xf numFmtId="0" fontId="10" fillId="9" borderId="3" xfId="0" applyNumberFormat="1" applyFont="1" applyFill="1" applyBorder="1" applyAlignment="1">
      <alignment horizontal="center" wrapText="1"/>
    </xf>
    <xf numFmtId="3" fontId="8" fillId="9" borderId="0" xfId="0" quotePrefix="1" applyNumberFormat="1" applyFont="1" applyFill="1" applyBorder="1" applyAlignment="1" applyProtection="1">
      <alignment horizontal="left"/>
    </xf>
    <xf numFmtId="4" fontId="8" fillId="9" borderId="13" xfId="0" applyNumberFormat="1" applyFont="1" applyFill="1" applyBorder="1" applyAlignment="1" applyProtection="1">
      <alignment horizontal="center"/>
    </xf>
    <xf numFmtId="3" fontId="8" fillId="9" borderId="6" xfId="0" applyNumberFormat="1" applyFont="1" applyFill="1" applyBorder="1" applyAlignment="1">
      <alignment wrapText="1"/>
    </xf>
    <xf numFmtId="3" fontId="8" fillId="9" borderId="6" xfId="0" applyNumberFormat="1" applyFont="1" applyFill="1" applyBorder="1" applyAlignment="1">
      <alignment horizontal="center" wrapText="1"/>
    </xf>
    <xf numFmtId="3" fontId="8" fillId="9" borderId="0" xfId="0" applyNumberFormat="1" applyFont="1" applyFill="1" applyAlignment="1">
      <alignment horizontal="right"/>
    </xf>
    <xf numFmtId="3" fontId="10" fillId="9" borderId="6" xfId="0" applyNumberFormat="1" applyFont="1" applyFill="1" applyBorder="1" applyAlignment="1"/>
    <xf numFmtId="3" fontId="10" fillId="9" borderId="6" xfId="0" applyNumberFormat="1" applyFont="1" applyFill="1" applyBorder="1" applyAlignment="1">
      <alignment horizontal="right"/>
    </xf>
    <xf numFmtId="3" fontId="8" fillId="9" borderId="4" xfId="0" applyNumberFormat="1" applyFont="1" applyFill="1" applyBorder="1" applyAlignment="1"/>
    <xf numFmtId="4" fontId="8" fillId="9" borderId="4" xfId="0" applyNumberFormat="1" applyFont="1" applyFill="1" applyBorder="1" applyAlignment="1">
      <alignment horizontal="center"/>
    </xf>
    <xf numFmtId="1" fontId="10" fillId="9" borderId="6" xfId="0" applyNumberFormat="1" applyFont="1" applyFill="1" applyBorder="1" applyAlignment="1">
      <alignment horizontal="left"/>
    </xf>
    <xf numFmtId="4" fontId="10" fillId="9" borderId="6" xfId="0" applyNumberFormat="1" applyFont="1" applyFill="1" applyBorder="1" applyAlignment="1">
      <alignment horizontal="center"/>
    </xf>
    <xf numFmtId="1" fontId="65" fillId="9" borderId="3" xfId="0" applyNumberFormat="1" applyFont="1" applyFill="1" applyBorder="1" applyAlignment="1"/>
    <xf numFmtId="0" fontId="65" fillId="9" borderId="3" xfId="0" applyNumberFormat="1" applyFont="1" applyFill="1" applyBorder="1" applyAlignment="1">
      <alignment horizontal="right"/>
    </xf>
    <xf numFmtId="166" fontId="8" fillId="9" borderId="2" xfId="0" applyNumberFormat="1" applyFont="1" applyFill="1" applyBorder="1"/>
    <xf numFmtId="166" fontId="8" fillId="9" borderId="0" xfId="0" applyNumberFormat="1" applyFont="1" applyFill="1" applyBorder="1" applyAlignment="1">
      <alignment wrapText="1"/>
    </xf>
    <xf numFmtId="1" fontId="8" fillId="9" borderId="0" xfId="0" applyNumberFormat="1" applyFont="1" applyFill="1" applyAlignment="1">
      <alignment vertical="center"/>
    </xf>
    <xf numFmtId="166" fontId="8" fillId="9" borderId="0" xfId="0" applyNumberFormat="1" applyFont="1" applyFill="1"/>
    <xf numFmtId="166" fontId="8" fillId="9" borderId="8" xfId="0" applyNumberFormat="1" applyFont="1" applyFill="1" applyBorder="1" applyAlignment="1">
      <alignment wrapText="1"/>
    </xf>
    <xf numFmtId="1" fontId="8" fillId="9" borderId="12" xfId="0" applyNumberFormat="1" applyFont="1" applyFill="1" applyBorder="1" applyAlignment="1">
      <alignment vertical="center"/>
    </xf>
    <xf numFmtId="166" fontId="8" fillId="9" borderId="2" xfId="0" applyNumberFormat="1" applyFont="1" applyFill="1" applyBorder="1" applyAlignment="1">
      <alignment wrapText="1"/>
    </xf>
    <xf numFmtId="166" fontId="40" fillId="9" borderId="0" xfId="0" applyNumberFormat="1" applyFont="1" applyFill="1" applyAlignment="1">
      <alignment vertical="center"/>
    </xf>
    <xf numFmtId="166" fontId="40" fillId="9" borderId="8" xfId="0" applyNumberFormat="1" applyFont="1" applyFill="1" applyBorder="1" applyAlignment="1">
      <alignment vertical="center"/>
    </xf>
    <xf numFmtId="0" fontId="65" fillId="9" borderId="9" xfId="0" applyFont="1" applyFill="1" applyBorder="1"/>
    <xf numFmtId="0" fontId="8" fillId="9" borderId="0" xfId="0" applyFont="1" applyFill="1"/>
    <xf numFmtId="1" fontId="40" fillId="9" borderId="0" xfId="0" applyNumberFormat="1" applyFont="1" applyFill="1"/>
    <xf numFmtId="0" fontId="40" fillId="9" borderId="0" xfId="0" applyFont="1" applyFill="1"/>
    <xf numFmtId="0" fontId="8" fillId="9" borderId="8" xfId="0" applyFont="1" applyFill="1" applyBorder="1"/>
    <xf numFmtId="1" fontId="40" fillId="9" borderId="8" xfId="0" applyNumberFormat="1" applyFont="1" applyFill="1" applyBorder="1"/>
    <xf numFmtId="0" fontId="40" fillId="9" borderId="8" xfId="0" applyFont="1" applyFill="1" applyBorder="1"/>
    <xf numFmtId="0" fontId="69" fillId="0" borderId="0" xfId="0" applyFont="1"/>
    <xf numFmtId="0" fontId="69" fillId="0" borderId="0" xfId="10" applyFont="1"/>
    <xf numFmtId="2" fontId="69" fillId="9" borderId="0" xfId="9" applyNumberFormat="1" applyFont="1" applyFill="1" applyAlignment="1">
      <alignment horizontal="center"/>
    </xf>
    <xf numFmtId="0" fontId="65" fillId="10" borderId="7" xfId="0" applyFont="1" applyFill="1" applyBorder="1" applyAlignment="1">
      <alignment horizontal="center" wrapText="1"/>
    </xf>
    <xf numFmtId="0" fontId="69" fillId="10" borderId="7" xfId="0" applyFont="1" applyFill="1" applyBorder="1" applyAlignment="1">
      <alignment vertical="center" wrapText="1"/>
    </xf>
    <xf numFmtId="198" fontId="69" fillId="10" borderId="7" xfId="0" applyNumberFormat="1" applyFont="1" applyFill="1" applyBorder="1" applyAlignment="1">
      <alignment horizontal="right" vertical="center"/>
    </xf>
    <xf numFmtId="198" fontId="69" fillId="10" borderId="17" xfId="0" applyNumberFormat="1" applyFont="1" applyFill="1" applyBorder="1" applyAlignment="1">
      <alignment horizontal="right" vertical="center"/>
    </xf>
    <xf numFmtId="0" fontId="69" fillId="9" borderId="0" xfId="0" applyFont="1" applyFill="1"/>
    <xf numFmtId="199" fontId="69" fillId="9" borderId="0" xfId="0" applyNumberFormat="1" applyFont="1" applyFill="1"/>
    <xf numFmtId="188" fontId="69" fillId="9" borderId="0" xfId="0" applyNumberFormat="1" applyFont="1" applyFill="1"/>
    <xf numFmtId="17" fontId="69" fillId="9" borderId="0" xfId="0" applyNumberFormat="1" applyFont="1" applyFill="1" applyAlignment="1">
      <alignment horizontal="left"/>
    </xf>
    <xf numFmtId="17" fontId="71" fillId="9" borderId="0" xfId="0" applyNumberFormat="1" applyFont="1" applyFill="1"/>
    <xf numFmtId="0" fontId="69" fillId="9" borderId="0" xfId="10" applyFont="1" applyFill="1"/>
    <xf numFmtId="2" fontId="69" fillId="9" borderId="0" xfId="0" applyNumberFormat="1" applyFont="1" applyFill="1"/>
    <xf numFmtId="166" fontId="69" fillId="9" borderId="0" xfId="10" applyNumberFormat="1" applyFont="1" applyFill="1"/>
    <xf numFmtId="0" fontId="69" fillId="9" borderId="16" xfId="9" applyFont="1" applyFill="1" applyBorder="1"/>
    <xf numFmtId="2" fontId="65" fillId="9" borderId="16" xfId="9" applyNumberFormat="1" applyFont="1" applyFill="1" applyBorder="1" applyAlignment="1">
      <alignment horizontal="center"/>
    </xf>
    <xf numFmtId="0" fontId="69" fillId="9" borderId="0" xfId="9" applyFont="1" applyFill="1" applyBorder="1"/>
    <xf numFmtId="2" fontId="65" fillId="9" borderId="0" xfId="9" applyNumberFormat="1" applyFont="1" applyFill="1" applyBorder="1" applyAlignment="1">
      <alignment horizontal="center"/>
    </xf>
    <xf numFmtId="2" fontId="69" fillId="9" borderId="0" xfId="9" applyNumberFormat="1" applyFont="1" applyFill="1" applyBorder="1" applyAlignment="1">
      <alignment horizontal="center"/>
    </xf>
    <xf numFmtId="0" fontId="69" fillId="9" borderId="13" xfId="9" applyFont="1" applyFill="1" applyBorder="1"/>
    <xf numFmtId="2" fontId="65" fillId="9" borderId="13" xfId="9" applyNumberFormat="1" applyFont="1" applyFill="1" applyBorder="1" applyAlignment="1">
      <alignment horizontal="center"/>
    </xf>
    <xf numFmtId="2" fontId="69" fillId="9" borderId="13" xfId="9" applyNumberFormat="1" applyFont="1" applyFill="1" applyBorder="1" applyAlignment="1">
      <alignment horizontal="center"/>
    </xf>
    <xf numFmtId="0" fontId="65" fillId="9" borderId="18" xfId="10" applyFont="1" applyFill="1" applyBorder="1" applyAlignment="1">
      <alignment vertical="center" wrapText="1"/>
    </xf>
    <xf numFmtId="0" fontId="65" fillId="9" borderId="18" xfId="10" applyFont="1" applyFill="1" applyBorder="1" applyAlignment="1">
      <alignment wrapText="1"/>
    </xf>
    <xf numFmtId="0" fontId="69" fillId="9" borderId="0" xfId="10" applyFont="1" applyFill="1" applyBorder="1" applyAlignment="1">
      <alignment horizontal="left" vertical="center" wrapText="1"/>
    </xf>
    <xf numFmtId="4" fontId="69" fillId="9" borderId="0" xfId="10" applyNumberFormat="1" applyFont="1" applyFill="1" applyBorder="1" applyAlignment="1">
      <alignment horizontal="right" vertical="center"/>
    </xf>
    <xf numFmtId="0" fontId="69" fillId="9" borderId="19" xfId="10" applyFont="1" applyFill="1" applyBorder="1" applyAlignment="1">
      <alignment horizontal="left" vertical="center" wrapText="1"/>
    </xf>
    <xf numFmtId="4" fontId="69" fillId="9" borderId="19" xfId="10" applyNumberFormat="1" applyFont="1" applyFill="1" applyBorder="1" applyAlignment="1">
      <alignment horizontal="right" vertical="center"/>
    </xf>
    <xf numFmtId="0" fontId="65" fillId="9" borderId="13" xfId="10" applyFont="1" applyFill="1" applyBorder="1" applyAlignment="1">
      <alignment vertical="center" wrapText="1"/>
    </xf>
    <xf numFmtId="0" fontId="65" fillId="9" borderId="13" xfId="10" applyFont="1" applyFill="1" applyBorder="1" applyAlignment="1">
      <alignment horizontal="center" wrapText="1"/>
    </xf>
    <xf numFmtId="0" fontId="65" fillId="9" borderId="20" xfId="0" applyFont="1" applyFill="1" applyBorder="1"/>
    <xf numFmtId="0" fontId="69" fillId="9" borderId="13" xfId="0" applyFont="1" applyFill="1" applyBorder="1"/>
    <xf numFmtId="166" fontId="69" fillId="9" borderId="13" xfId="10" applyNumberFormat="1" applyFont="1" applyFill="1" applyBorder="1"/>
    <xf numFmtId="2" fontId="69" fillId="9" borderId="13" xfId="0" applyNumberFormat="1" applyFont="1" applyFill="1" applyBorder="1"/>
    <xf numFmtId="17" fontId="69" fillId="9" borderId="0" xfId="10" applyNumberFormat="1" applyFont="1" applyFill="1" applyAlignment="1">
      <alignment horizontal="left"/>
    </xf>
    <xf numFmtId="17" fontId="69" fillId="9" borderId="13" xfId="10" applyNumberFormat="1" applyFont="1" applyFill="1" applyBorder="1" applyAlignment="1">
      <alignment horizontal="left"/>
    </xf>
    <xf numFmtId="0" fontId="71" fillId="9" borderId="0" xfId="0" applyFont="1" applyFill="1"/>
    <xf numFmtId="0" fontId="71" fillId="9" borderId="13" xfId="0" applyFont="1" applyFill="1" applyBorder="1"/>
    <xf numFmtId="0" fontId="65" fillId="9" borderId="20" xfId="0" applyFont="1" applyFill="1" applyBorder="1" applyAlignment="1">
      <alignment horizontal="right"/>
    </xf>
    <xf numFmtId="0" fontId="65" fillId="11" borderId="21" xfId="5" applyFont="1" applyFill="1" applyBorder="1" applyAlignment="1">
      <alignment vertical="center"/>
    </xf>
    <xf numFmtId="0" fontId="65" fillId="11" borderId="7" xfId="6" quotePrefix="1" applyFont="1" applyFill="1" applyBorder="1" applyAlignment="1">
      <alignment horizontal="center"/>
    </xf>
    <xf numFmtId="0" fontId="65" fillId="11" borderId="7" xfId="6" applyFont="1" applyFill="1" applyBorder="1" applyAlignment="1">
      <alignment horizontal="center"/>
    </xf>
    <xf numFmtId="0" fontId="65" fillId="11" borderId="22" xfId="5" applyFont="1" applyFill="1" applyBorder="1" applyAlignment="1">
      <alignment vertical="center"/>
    </xf>
    <xf numFmtId="0" fontId="69" fillId="10" borderId="23" xfId="0" applyFont="1" applyFill="1" applyBorder="1" applyAlignment="1">
      <alignment vertical="center" wrapText="1"/>
    </xf>
    <xf numFmtId="198" fontId="69" fillId="10" borderId="23" xfId="0" applyNumberFormat="1" applyFont="1" applyFill="1" applyBorder="1" applyAlignment="1">
      <alignment horizontal="right" vertical="center"/>
    </xf>
    <xf numFmtId="198" fontId="69" fillId="10" borderId="24" xfId="0" applyNumberFormat="1" applyFont="1" applyFill="1" applyBorder="1" applyAlignment="1">
      <alignment horizontal="right" vertical="center"/>
    </xf>
    <xf numFmtId="0" fontId="69" fillId="10" borderId="25" xfId="0" applyFont="1" applyFill="1" applyBorder="1" applyAlignment="1">
      <alignment vertical="center" wrapText="1"/>
    </xf>
    <xf numFmtId="198" fontId="69" fillId="10" borderId="25" xfId="0" applyNumberFormat="1" applyFont="1" applyFill="1" applyBorder="1" applyAlignment="1">
      <alignment horizontal="right" vertical="center"/>
    </xf>
    <xf numFmtId="198" fontId="69" fillId="10" borderId="26" xfId="0" applyNumberFormat="1" applyFont="1" applyFill="1" applyBorder="1" applyAlignment="1">
      <alignment horizontal="right" vertical="center"/>
    </xf>
    <xf numFmtId="0" fontId="65" fillId="9" borderId="20" xfId="0" applyFont="1" applyFill="1" applyBorder="1" applyAlignment="1">
      <alignment horizontal="right" wrapText="1"/>
    </xf>
    <xf numFmtId="17" fontId="69" fillId="9" borderId="13" xfId="0" applyNumberFormat="1" applyFont="1" applyFill="1" applyBorder="1" applyAlignment="1">
      <alignment horizontal="left"/>
    </xf>
    <xf numFmtId="17" fontId="71" fillId="9" borderId="13" xfId="0" applyNumberFormat="1" applyFont="1" applyFill="1" applyBorder="1"/>
    <xf numFmtId="188" fontId="69" fillId="9" borderId="13" xfId="0" applyNumberFormat="1" applyFont="1" applyFill="1" applyBorder="1"/>
    <xf numFmtId="0" fontId="61" fillId="0" borderId="0" xfId="0" applyFont="1"/>
    <xf numFmtId="0" fontId="72" fillId="0" borderId="0" xfId="0" applyFont="1"/>
    <xf numFmtId="0" fontId="73" fillId="0" borderId="0" xfId="11" applyFont="1" applyFill="1" applyAlignment="1" applyProtection="1">
      <alignment horizontal="right"/>
    </xf>
    <xf numFmtId="0" fontId="73" fillId="0" borderId="0" xfId="0" applyFont="1" applyFill="1" applyAlignment="1" applyProtection="1">
      <alignment horizontal="right"/>
    </xf>
    <xf numFmtId="0" fontId="72" fillId="9" borderId="16" xfId="0" applyFont="1" applyFill="1" applyBorder="1"/>
    <xf numFmtId="0" fontId="74" fillId="0" borderId="0" xfId="0" applyFont="1"/>
    <xf numFmtId="0" fontId="74" fillId="9" borderId="13" xfId="0" applyFont="1" applyFill="1" applyBorder="1"/>
    <xf numFmtId="49" fontId="69" fillId="9" borderId="0" xfId="0" applyNumberFormat="1" applyFont="1" applyFill="1"/>
    <xf numFmtId="166" fontId="65" fillId="9" borderId="0" xfId="0" applyNumberFormat="1" applyFont="1" applyFill="1" applyBorder="1" applyAlignment="1" applyProtection="1">
      <alignment horizontal="right" vertical="center"/>
    </xf>
    <xf numFmtId="166" fontId="69" fillId="9" borderId="0" xfId="0" applyNumberFormat="1" applyFont="1" applyFill="1" applyBorder="1" applyAlignment="1" applyProtection="1">
      <alignment horizontal="right" vertical="center"/>
    </xf>
    <xf numFmtId="166" fontId="65" fillId="9" borderId="0" xfId="0" applyNumberFormat="1" applyFont="1" applyFill="1" applyBorder="1" applyAlignment="1" applyProtection="1">
      <alignment horizontal="right"/>
    </xf>
    <xf numFmtId="164" fontId="69" fillId="9" borderId="0" xfId="0" applyNumberFormat="1" applyFont="1" applyFill="1"/>
    <xf numFmtId="166" fontId="72" fillId="0" borderId="0" xfId="0" applyNumberFormat="1" applyFont="1"/>
    <xf numFmtId="166" fontId="65" fillId="9" borderId="0" xfId="7" applyNumberFormat="1" applyFont="1" applyFill="1" applyBorder="1" applyAlignment="1" applyProtection="1">
      <alignment horizontal="right" vertical="center"/>
    </xf>
    <xf numFmtId="166" fontId="65" fillId="9" borderId="0" xfId="7" applyNumberFormat="1" applyFont="1" applyFill="1" applyBorder="1" applyAlignment="1" applyProtection="1">
      <alignment horizontal="right"/>
    </xf>
    <xf numFmtId="164" fontId="69" fillId="9" borderId="0" xfId="7" applyNumberFormat="1" applyFont="1" applyFill="1"/>
    <xf numFmtId="175" fontId="72" fillId="0" borderId="0" xfId="0" applyNumberFormat="1" applyFont="1" applyAlignment="1">
      <alignment horizontal="right"/>
    </xf>
    <xf numFmtId="49" fontId="69" fillId="0" borderId="0" xfId="0" applyNumberFormat="1" applyFont="1" applyFill="1"/>
    <xf numFmtId="166" fontId="65" fillId="0" borderId="0" xfId="0" applyNumberFormat="1" applyFont="1" applyFill="1" applyBorder="1" applyAlignment="1" applyProtection="1">
      <alignment horizontal="right" vertical="center"/>
    </xf>
    <xf numFmtId="166" fontId="65" fillId="2" borderId="0" xfId="0" applyNumberFormat="1" applyFont="1" applyFill="1" applyBorder="1" applyAlignment="1" applyProtection="1">
      <alignment horizontal="right" vertical="center"/>
    </xf>
    <xf numFmtId="166" fontId="65" fillId="0" borderId="0" xfId="0" applyNumberFormat="1" applyFont="1" applyFill="1" applyBorder="1" applyAlignment="1" applyProtection="1">
      <alignment horizontal="right"/>
    </xf>
    <xf numFmtId="164" fontId="69" fillId="0" borderId="0" xfId="0" applyNumberFormat="1" applyFont="1" applyFill="1"/>
    <xf numFmtId="173" fontId="69" fillId="0" borderId="0" xfId="0" applyNumberFormat="1" applyFont="1" applyFill="1"/>
    <xf numFmtId="10" fontId="69" fillId="0" borderId="0" xfId="14" applyNumberFormat="1" applyFont="1"/>
    <xf numFmtId="197" fontId="69" fillId="0" borderId="0" xfId="14" applyNumberFormat="1" applyFont="1"/>
    <xf numFmtId="196" fontId="72" fillId="0" borderId="0" xfId="0" applyNumberFormat="1" applyFont="1"/>
    <xf numFmtId="10" fontId="72" fillId="0" borderId="0" xfId="0" applyNumberFormat="1" applyFont="1"/>
    <xf numFmtId="164" fontId="72" fillId="0" borderId="0" xfId="0" applyNumberFormat="1" applyFont="1"/>
    <xf numFmtId="175" fontId="72" fillId="0" borderId="0" xfId="0" applyNumberFormat="1" applyFont="1"/>
    <xf numFmtId="2" fontId="72" fillId="0" borderId="0" xfId="0" applyNumberFormat="1" applyFont="1"/>
    <xf numFmtId="0" fontId="75" fillId="0" borderId="0" xfId="8" applyFont="1"/>
    <xf numFmtId="0" fontId="76" fillId="0" borderId="0" xfId="0" applyFont="1"/>
    <xf numFmtId="0" fontId="63" fillId="0" borderId="0" xfId="0" applyFont="1"/>
    <xf numFmtId="198" fontId="55" fillId="0" borderId="0" xfId="0" applyNumberFormat="1" applyFont="1"/>
    <xf numFmtId="0" fontId="55" fillId="0" borderId="0" xfId="0" applyFont="1"/>
    <xf numFmtId="0" fontId="55" fillId="0" borderId="0" xfId="10" applyFont="1"/>
    <xf numFmtId="4" fontId="55" fillId="0" borderId="0" xfId="10" applyNumberFormat="1" applyFont="1"/>
    <xf numFmtId="10" fontId="55" fillId="8" borderId="0" xfId="0" applyNumberFormat="1" applyFont="1" applyFill="1" applyBorder="1" applyAlignment="1">
      <alignment horizontal="right" indent="2"/>
    </xf>
    <xf numFmtId="4" fontId="55" fillId="8" borderId="0" xfId="0" applyNumberFormat="1" applyFont="1" applyFill="1" applyBorder="1" applyAlignment="1">
      <alignment horizontal="right" indent="2"/>
    </xf>
    <xf numFmtId="3" fontId="62" fillId="8" borderId="0" xfId="0" applyNumberFormat="1" applyFont="1" applyFill="1" applyBorder="1" applyAlignment="1">
      <alignment horizontal="center" vertical="center"/>
    </xf>
    <xf numFmtId="3" fontId="62" fillId="8" borderId="0" xfId="0" applyNumberFormat="1" applyFont="1" applyFill="1" applyBorder="1" applyAlignment="1">
      <alignment horizontal="right" indent="2"/>
    </xf>
    <xf numFmtId="3" fontId="62" fillId="9" borderId="3" xfId="0" applyNumberFormat="1" applyFont="1" applyFill="1" applyBorder="1" applyAlignment="1">
      <alignment vertical="center" wrapText="1"/>
    </xf>
    <xf numFmtId="0" fontId="61" fillId="8" borderId="0" xfId="0" applyFont="1" applyFill="1"/>
    <xf numFmtId="197" fontId="61" fillId="8" borderId="0" xfId="14" applyNumberFormat="1" applyFont="1" applyFill="1" applyBorder="1" applyAlignment="1" applyProtection="1">
      <alignment horizontal="right" vertical="center"/>
    </xf>
    <xf numFmtId="164" fontId="61" fillId="8" borderId="0" xfId="0" applyNumberFormat="1" applyFont="1" applyFill="1"/>
    <xf numFmtId="0" fontId="63" fillId="8" borderId="0" xfId="0" applyFont="1" applyFill="1"/>
    <xf numFmtId="197" fontId="55" fillId="8" borderId="0" xfId="14" applyNumberFormat="1" applyFont="1" applyFill="1" applyBorder="1" applyAlignment="1" applyProtection="1">
      <alignment horizontal="right" vertical="center"/>
    </xf>
    <xf numFmtId="10" fontId="55" fillId="8" borderId="0" xfId="14" applyNumberFormat="1" applyFont="1" applyFill="1" applyBorder="1" applyAlignment="1" applyProtection="1">
      <alignment horizontal="right" vertical="center"/>
    </xf>
    <xf numFmtId="0" fontId="55" fillId="8" borderId="0" xfId="0" applyFont="1" applyFill="1"/>
    <xf numFmtId="164" fontId="63" fillId="8" borderId="0" xfId="0" applyNumberFormat="1" applyFont="1" applyFill="1"/>
    <xf numFmtId="0" fontId="61" fillId="8" borderId="0" xfId="0" quotePrefix="1" applyFont="1" applyFill="1" applyAlignment="1">
      <alignment horizontal="left"/>
    </xf>
    <xf numFmtId="2" fontId="62" fillId="8" borderId="0" xfId="0" applyNumberFormat="1" applyFont="1" applyFill="1" applyBorder="1" applyAlignment="1" applyProtection="1">
      <alignment horizontal="right" vertical="center"/>
    </xf>
    <xf numFmtId="166" fontId="63" fillId="8" borderId="0" xfId="0" applyNumberFormat="1" applyFont="1" applyFill="1"/>
    <xf numFmtId="175" fontId="63" fillId="8" borderId="0" xfId="0" applyNumberFormat="1" applyFont="1" applyFill="1"/>
    <xf numFmtId="197" fontId="55" fillId="8" borderId="0" xfId="14" applyNumberFormat="1" applyFont="1" applyFill="1"/>
    <xf numFmtId="10" fontId="55" fillId="8" borderId="0" xfId="14" applyNumberFormat="1" applyFont="1" applyFill="1"/>
    <xf numFmtId="3" fontId="55" fillId="0" borderId="0" xfId="0" applyNumberFormat="1" applyFont="1" applyFill="1" applyAlignment="1">
      <alignment horizontal="center"/>
    </xf>
    <xf numFmtId="0" fontId="62" fillId="0" borderId="0" xfId="0" applyFont="1" applyFill="1" applyBorder="1" applyProtection="1"/>
    <xf numFmtId="164" fontId="55" fillId="0" borderId="0" xfId="0" applyNumberFormat="1" applyFont="1" applyFill="1" applyAlignment="1"/>
    <xf numFmtId="4" fontId="55" fillId="0" borderId="0" xfId="0" applyNumberFormat="1" applyFont="1" applyFill="1" applyAlignment="1">
      <alignment horizontal="center"/>
    </xf>
    <xf numFmtId="173" fontId="55" fillId="0" borderId="0" xfId="0" applyNumberFormat="1" applyFont="1" applyFill="1" applyAlignment="1">
      <alignment horizontal="right"/>
    </xf>
    <xf numFmtId="190" fontId="8" fillId="9" borderId="0" xfId="0" applyNumberFormat="1" applyFont="1" applyFill="1" applyBorder="1" applyAlignment="1" applyProtection="1">
      <alignment horizontal="center"/>
    </xf>
    <xf numFmtId="0" fontId="62" fillId="0" borderId="0" xfId="0" applyFont="1" applyAlignment="1">
      <alignment horizontal="right"/>
    </xf>
    <xf numFmtId="0" fontId="62" fillId="0" borderId="0" xfId="0" applyFont="1"/>
    <xf numFmtId="166" fontId="62" fillId="0" borderId="0" xfId="0" applyNumberFormat="1" applyFont="1" applyFill="1" applyBorder="1" applyAlignment="1" applyProtection="1">
      <alignment horizontal="right"/>
    </xf>
    <xf numFmtId="173" fontId="55" fillId="0" borderId="0" xfId="0" applyNumberFormat="1" applyFont="1" applyFill="1"/>
    <xf numFmtId="166" fontId="62" fillId="0" borderId="0" xfId="0" applyNumberFormat="1" applyFont="1" applyFill="1" applyBorder="1" applyAlignment="1" applyProtection="1">
      <alignment horizontal="right" vertical="center"/>
    </xf>
    <xf numFmtId="3" fontId="62" fillId="0" borderId="0" xfId="0" applyNumberFormat="1" applyFont="1" applyFill="1" applyAlignment="1"/>
    <xf numFmtId="4" fontId="62" fillId="0" borderId="0" xfId="0" applyNumberFormat="1" applyFont="1" applyFill="1" applyAlignment="1"/>
    <xf numFmtId="4" fontId="62" fillId="0" borderId="0" xfId="0" applyNumberFormat="1" applyFont="1" applyFill="1" applyAlignment="1">
      <alignment horizontal="right"/>
    </xf>
    <xf numFmtId="3" fontId="62" fillId="0" borderId="0" xfId="0" applyNumberFormat="1" applyFont="1" applyFill="1" applyAlignment="1">
      <alignment horizontal="right" indent="2"/>
    </xf>
    <xf numFmtId="9" fontId="55" fillId="0" borderId="0" xfId="0" applyNumberFormat="1" applyFont="1" applyFill="1" applyAlignment="1"/>
    <xf numFmtId="3" fontId="62" fillId="0" borderId="0" xfId="0" applyNumberFormat="1" applyFont="1" applyFill="1" applyAlignment="1">
      <alignment horizontal="center"/>
    </xf>
    <xf numFmtId="187" fontId="62" fillId="0" borderId="0" xfId="0" applyNumberFormat="1" applyFont="1" applyFill="1" applyBorder="1" applyAlignment="1" applyProtection="1">
      <alignment horizontal="right"/>
    </xf>
    <xf numFmtId="3" fontId="62" fillId="0" borderId="0" xfId="0" applyNumberFormat="1" applyFont="1" applyFill="1" applyBorder="1" applyAlignment="1" applyProtection="1">
      <alignment horizontal="center"/>
    </xf>
    <xf numFmtId="4" fontId="62" fillId="0" borderId="0" xfId="0" applyNumberFormat="1" applyFont="1" applyFill="1" applyAlignment="1">
      <alignment horizontal="center"/>
    </xf>
    <xf numFmtId="9" fontId="55" fillId="0" borderId="0" xfId="0" applyNumberFormat="1" applyFont="1" applyFill="1" applyAlignment="1">
      <alignment horizontal="right"/>
    </xf>
    <xf numFmtId="4" fontId="55" fillId="0" borderId="0" xfId="0" applyNumberFormat="1" applyFont="1" applyFill="1" applyAlignment="1"/>
    <xf numFmtId="173" fontId="55" fillId="0" borderId="0" xfId="0" applyNumberFormat="1" applyFont="1" applyFill="1" applyAlignment="1"/>
    <xf numFmtId="3" fontId="59" fillId="0" borderId="0" xfId="0" applyNumberFormat="1" applyFont="1" applyFill="1" applyAlignment="1">
      <alignment horizontal="center"/>
    </xf>
    <xf numFmtId="179" fontId="62" fillId="0" borderId="0" xfId="0" applyNumberFormat="1" applyFont="1" applyFill="1" applyBorder="1" applyAlignment="1" applyProtection="1">
      <alignment horizontal="right"/>
    </xf>
    <xf numFmtId="4" fontId="62" fillId="0" borderId="0" xfId="0" applyNumberFormat="1" applyFont="1" applyFill="1" applyBorder="1" applyAlignment="1" applyProtection="1">
      <alignment horizontal="center"/>
    </xf>
    <xf numFmtId="179" fontId="77" fillId="9" borderId="5" xfId="0" applyNumberFormat="1" applyFont="1" applyFill="1" applyBorder="1" applyAlignment="1" applyProtection="1">
      <alignment horizontal="right"/>
    </xf>
    <xf numFmtId="4" fontId="77" fillId="9" borderId="5" xfId="0" applyNumberFormat="1" applyFont="1" applyFill="1" applyBorder="1" applyAlignment="1" applyProtection="1">
      <alignment horizontal="center"/>
    </xf>
    <xf numFmtId="179" fontId="77" fillId="9" borderId="0" xfId="0" applyNumberFormat="1" applyFont="1" applyFill="1" applyBorder="1" applyAlignment="1" applyProtection="1">
      <alignment horizontal="right"/>
    </xf>
    <xf numFmtId="4" fontId="77" fillId="9" borderId="0" xfId="0" applyNumberFormat="1" applyFont="1" applyFill="1" applyBorder="1" applyAlignment="1" applyProtection="1">
      <alignment horizontal="center"/>
    </xf>
    <xf numFmtId="3" fontId="8" fillId="9" borderId="13" xfId="0" applyNumberFormat="1" applyFont="1" applyFill="1" applyBorder="1" applyAlignment="1" applyProtection="1">
      <alignment horizontal="left"/>
    </xf>
    <xf numFmtId="179" fontId="8" fillId="9" borderId="13" xfId="0" applyNumberFormat="1" applyFont="1" applyFill="1" applyBorder="1" applyAlignment="1" applyProtection="1">
      <alignment horizontal="right"/>
    </xf>
    <xf numFmtId="4" fontId="10" fillId="0" borderId="0" xfId="0" applyNumberFormat="1" applyFont="1" applyFill="1" applyBorder="1" applyAlignment="1" applyProtection="1">
      <alignment horizontal="center"/>
    </xf>
    <xf numFmtId="179" fontId="77" fillId="0" borderId="0" xfId="0" applyNumberFormat="1" applyFont="1" applyFill="1" applyBorder="1" applyAlignment="1" applyProtection="1">
      <alignment horizontal="right"/>
    </xf>
    <xf numFmtId="4" fontId="77" fillId="0" borderId="0" xfId="0" applyNumberFormat="1" applyFont="1" applyFill="1" applyBorder="1" applyAlignment="1" applyProtection="1">
      <alignment horizontal="center"/>
    </xf>
    <xf numFmtId="166" fontId="63" fillId="0" borderId="0" xfId="0" applyNumberFormat="1" applyFont="1"/>
    <xf numFmtId="3" fontId="8" fillId="9" borderId="6" xfId="0" applyNumberFormat="1" applyFont="1" applyFill="1" applyBorder="1" applyAlignment="1">
      <alignment horizontal="right" wrapText="1"/>
    </xf>
    <xf numFmtId="0" fontId="69" fillId="9" borderId="9" xfId="0" applyFont="1" applyFill="1" applyBorder="1" applyAlignment="1">
      <alignment horizontal="right" wrapText="1"/>
    </xf>
    <xf numFmtId="3" fontId="55" fillId="8" borderId="0" xfId="0" applyNumberFormat="1" applyFont="1" applyFill="1" applyBorder="1" applyAlignment="1">
      <alignment horizontal="right" wrapText="1"/>
    </xf>
    <xf numFmtId="3" fontId="55" fillId="8" borderId="0" xfId="0" applyNumberFormat="1" applyFont="1" applyFill="1" applyBorder="1" applyAlignment="1">
      <alignment horizontal="right"/>
    </xf>
    <xf numFmtId="3" fontId="62" fillId="8" borderId="0" xfId="0" applyNumberFormat="1" applyFont="1" applyFill="1" applyBorder="1" applyAlignment="1">
      <alignment horizontal="right"/>
    </xf>
    <xf numFmtId="3" fontId="55" fillId="8" borderId="0" xfId="0" applyNumberFormat="1" applyFont="1" applyFill="1" applyBorder="1" applyAlignment="1">
      <alignment horizontal="center"/>
    </xf>
    <xf numFmtId="3" fontId="55" fillId="8" borderId="0" xfId="0" applyNumberFormat="1" applyFont="1" applyFill="1" applyBorder="1" applyAlignment="1"/>
    <xf numFmtId="17" fontId="69" fillId="9" borderId="0" xfId="9" applyNumberFormat="1" applyFont="1" applyFill="1" applyAlignment="1">
      <alignment horizontal="left"/>
    </xf>
    <xf numFmtId="17" fontId="69" fillId="9" borderId="13" xfId="9" applyNumberFormat="1" applyFont="1" applyFill="1" applyBorder="1" applyAlignment="1">
      <alignment horizontal="left"/>
    </xf>
    <xf numFmtId="17" fontId="78" fillId="9" borderId="0" xfId="9" applyNumberFormat="1" applyFont="1" applyFill="1"/>
    <xf numFmtId="17" fontId="78" fillId="9" borderId="13" xfId="9" applyNumberFormat="1" applyFont="1" applyFill="1" applyBorder="1"/>
    <xf numFmtId="1" fontId="7" fillId="3" borderId="1" xfId="0" applyNumberFormat="1" applyFont="1" applyFill="1" applyBorder="1" applyAlignment="1">
      <alignment horizontal="left"/>
    </xf>
    <xf numFmtId="0" fontId="9" fillId="0" borderId="0" xfId="11" applyFont="1" applyFill="1" applyAlignment="1" applyProtection="1">
      <alignment horizontal="right"/>
    </xf>
    <xf numFmtId="0" fontId="9" fillId="0" borderId="0" xfId="0" applyFont="1" applyFill="1" applyAlignment="1" applyProtection="1">
      <alignment horizontal="right"/>
    </xf>
    <xf numFmtId="164" fontId="65" fillId="0" borderId="0" xfId="0" applyNumberFormat="1" applyFont="1" applyFill="1" applyBorder="1" applyAlignment="1" applyProtection="1">
      <alignment horizontal="left" vertical="top" wrapText="1"/>
    </xf>
    <xf numFmtId="164" fontId="10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Font="1" applyAlignment="1">
      <alignment horizontal="left" vertical="top" wrapText="1"/>
    </xf>
    <xf numFmtId="1" fontId="8" fillId="0" borderId="0" xfId="0" applyNumberFormat="1" applyFont="1" applyFill="1" applyAlignment="1">
      <alignment horizontal="center"/>
    </xf>
    <xf numFmtId="3" fontId="8" fillId="0" borderId="2" xfId="0" applyNumberFormat="1" applyFont="1" applyFill="1" applyBorder="1" applyAlignment="1">
      <alignment horizontal="left"/>
    </xf>
    <xf numFmtId="3" fontId="69" fillId="2" borderId="0" xfId="0" applyNumberFormat="1" applyFont="1" applyFill="1" applyAlignment="1">
      <alignment horizontal="left"/>
    </xf>
    <xf numFmtId="1" fontId="8" fillId="2" borderId="0" xfId="0" applyNumberFormat="1" applyFont="1" applyFill="1" applyAlignment="1">
      <alignment horizontal="center"/>
    </xf>
    <xf numFmtId="0" fontId="7" fillId="3" borderId="8" xfId="0" applyNumberFormat="1" applyFont="1" applyFill="1" applyBorder="1" applyAlignment="1">
      <alignment horizontal="center"/>
    </xf>
    <xf numFmtId="0" fontId="62" fillId="3" borderId="0" xfId="0" applyNumberFormat="1" applyFont="1" applyFill="1" applyBorder="1" applyAlignment="1">
      <alignment horizontal="center" wrapText="1"/>
    </xf>
    <xf numFmtId="0" fontId="62" fillId="3" borderId="8" xfId="0" applyNumberFormat="1" applyFont="1" applyFill="1" applyBorder="1" applyAlignment="1">
      <alignment horizontal="center" wrapText="1"/>
    </xf>
    <xf numFmtId="0" fontId="7" fillId="3" borderId="0" xfId="0" applyNumberFormat="1" applyFont="1" applyFill="1" applyBorder="1" applyAlignment="1">
      <alignment horizontal="center" wrapText="1"/>
    </xf>
    <xf numFmtId="0" fontId="7" fillId="3" borderId="8" xfId="0" applyNumberFormat="1" applyFont="1" applyFill="1" applyBorder="1" applyAlignment="1">
      <alignment horizontal="center" wrapText="1"/>
    </xf>
    <xf numFmtId="3" fontId="63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0" fontId="7" fillId="3" borderId="0" xfId="0" applyNumberFormat="1" applyFont="1" applyFill="1" applyBorder="1" applyAlignment="1">
      <alignment horizontal="center"/>
    </xf>
    <xf numFmtId="0" fontId="20" fillId="3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justify" vertical="center" wrapText="1"/>
    </xf>
    <xf numFmtId="3" fontId="8" fillId="0" borderId="0" xfId="0" applyNumberFormat="1" applyFont="1" applyFill="1" applyBorder="1" applyAlignment="1">
      <alignment horizontal="justify" wrapText="1"/>
    </xf>
    <xf numFmtId="164" fontId="10" fillId="9" borderId="3" xfId="0" applyNumberFormat="1" applyFont="1" applyFill="1" applyBorder="1" applyAlignment="1">
      <alignment horizontal="center" vertical="center"/>
    </xf>
    <xf numFmtId="3" fontId="10" fillId="9" borderId="3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178" fontId="7" fillId="0" borderId="0" xfId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178" fontId="7" fillId="3" borderId="3" xfId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center" wrapText="1"/>
    </xf>
    <xf numFmtId="3" fontId="10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 applyProtection="1">
      <alignment horizontal="left"/>
    </xf>
    <xf numFmtId="3" fontId="10" fillId="0" borderId="0" xfId="0" applyNumberFormat="1" applyFont="1" applyFill="1" applyAlignment="1">
      <alignment horizontal="left" vertical="top" wrapText="1"/>
    </xf>
    <xf numFmtId="0" fontId="8" fillId="0" borderId="2" xfId="0" applyFont="1" applyFill="1" applyBorder="1" applyAlignment="1" applyProtection="1">
      <alignment horizontal="left"/>
    </xf>
    <xf numFmtId="3" fontId="8" fillId="2" borderId="2" xfId="0" applyNumberFormat="1" applyFont="1" applyFill="1" applyBorder="1" applyAlignment="1">
      <alignment horizontal="left"/>
    </xf>
    <xf numFmtId="3" fontId="8" fillId="0" borderId="0" xfId="0" applyNumberFormat="1" applyFont="1" applyFill="1" applyAlignment="1">
      <alignment horizontal="left"/>
    </xf>
    <xf numFmtId="3" fontId="8" fillId="0" borderId="0" xfId="0" applyNumberFormat="1" applyFont="1" applyFill="1" applyBorder="1" applyAlignment="1">
      <alignment horizontal="left"/>
    </xf>
    <xf numFmtId="3" fontId="69" fillId="0" borderId="2" xfId="0" applyNumberFormat="1" applyFont="1" applyFill="1" applyBorder="1" applyAlignment="1">
      <alignment horizontal="justify" wrapText="1"/>
    </xf>
    <xf numFmtId="0" fontId="10" fillId="9" borderId="2" xfId="0" applyNumberFormat="1" applyFont="1" applyFill="1" applyBorder="1" applyAlignment="1">
      <alignment horizontal="center" wrapText="1"/>
    </xf>
    <xf numFmtId="0" fontId="10" fillId="9" borderId="0" xfId="0" applyNumberFormat="1" applyFont="1" applyFill="1" applyBorder="1" applyAlignment="1">
      <alignment horizontal="center" wrapText="1"/>
    </xf>
    <xf numFmtId="0" fontId="10" fillId="9" borderId="1" xfId="0" applyNumberFormat="1" applyFont="1" applyFill="1" applyBorder="1" applyAlignment="1">
      <alignment horizontal="center" wrapText="1"/>
    </xf>
    <xf numFmtId="3" fontId="59" fillId="0" borderId="0" xfId="0" applyNumberFormat="1" applyFont="1" applyFill="1" applyAlignment="1">
      <alignment horizontal="center" wrapText="1"/>
    </xf>
    <xf numFmtId="3" fontId="10" fillId="9" borderId="11" xfId="0" applyNumberFormat="1" applyFont="1" applyFill="1" applyBorder="1" applyAlignment="1">
      <alignment horizontal="center" vertical="center" wrapText="1"/>
    </xf>
    <xf numFmtId="3" fontId="10" fillId="9" borderId="8" xfId="0" applyNumberFormat="1" applyFont="1" applyFill="1" applyBorder="1" applyAlignment="1">
      <alignment horizontal="center" vertical="center" wrapText="1"/>
    </xf>
    <xf numFmtId="3" fontId="62" fillId="8" borderId="0" xfId="0" applyNumberFormat="1" applyFont="1" applyFill="1" applyBorder="1" applyAlignment="1">
      <alignment horizontal="center" vertical="center" wrapText="1"/>
    </xf>
    <xf numFmtId="0" fontId="10" fillId="9" borderId="2" xfId="0" applyNumberFormat="1" applyFont="1" applyFill="1" applyBorder="1" applyAlignment="1">
      <alignment horizontal="center"/>
    </xf>
    <xf numFmtId="3" fontId="10" fillId="9" borderId="2" xfId="0" applyNumberFormat="1" applyFont="1" applyFill="1" applyBorder="1" applyAlignment="1">
      <alignment horizontal="center" vertical="center"/>
    </xf>
    <xf numFmtId="0" fontId="10" fillId="9" borderId="3" xfId="0" applyNumberFormat="1" applyFont="1" applyFill="1" applyBorder="1" applyAlignment="1">
      <alignment horizontal="center"/>
    </xf>
    <xf numFmtId="3" fontId="16" fillId="0" borderId="0" xfId="0" applyNumberFormat="1" applyFont="1" applyFill="1" applyAlignment="1">
      <alignment horizontal="center" wrapText="1"/>
    </xf>
    <xf numFmtId="1" fontId="10" fillId="9" borderId="2" xfId="0" applyNumberFormat="1" applyFont="1" applyFill="1" applyBorder="1" applyAlignment="1">
      <alignment horizontal="center" vertical="center" wrapText="1"/>
    </xf>
    <xf numFmtId="1" fontId="10" fillId="9" borderId="1" xfId="0" applyNumberFormat="1" applyFont="1" applyFill="1" applyBorder="1" applyAlignment="1">
      <alignment horizontal="center" vertical="center" wrapText="1"/>
    </xf>
    <xf numFmtId="0" fontId="10" fillId="9" borderId="1" xfId="0" applyNumberFormat="1" applyFont="1" applyFill="1" applyBorder="1" applyAlignment="1">
      <alignment horizontal="center"/>
    </xf>
    <xf numFmtId="3" fontId="10" fillId="9" borderId="16" xfId="0" applyNumberFormat="1" applyFont="1" applyFill="1" applyBorder="1" applyAlignment="1">
      <alignment horizontal="center"/>
    </xf>
    <xf numFmtId="0" fontId="10" fillId="9" borderId="0" xfId="0" applyNumberFormat="1" applyFont="1" applyFill="1" applyBorder="1" applyAlignment="1">
      <alignment horizontal="center"/>
    </xf>
    <xf numFmtId="3" fontId="10" fillId="9" borderId="12" xfId="0" applyNumberFormat="1" applyFont="1" applyFill="1" applyBorder="1" applyAlignment="1">
      <alignment horizontal="right"/>
    </xf>
    <xf numFmtId="3" fontId="10" fillId="9" borderId="15" xfId="0" applyNumberFormat="1" applyFont="1" applyFill="1" applyBorder="1" applyAlignment="1">
      <alignment horizontal="center"/>
    </xf>
    <xf numFmtId="3" fontId="10" fillId="9" borderId="12" xfId="0" applyNumberFormat="1" applyFont="1" applyFill="1" applyBorder="1" applyAlignment="1">
      <alignment horizontal="center"/>
    </xf>
    <xf numFmtId="0" fontId="10" fillId="9" borderId="5" xfId="0" applyNumberFormat="1" applyFont="1" applyFill="1" applyBorder="1" applyAlignment="1">
      <alignment horizontal="center"/>
    </xf>
    <xf numFmtId="0" fontId="10" fillId="9" borderId="0" xfId="0" applyNumberFormat="1" applyFont="1" applyFill="1" applyBorder="1" applyAlignment="1">
      <alignment horizontal="center" vertical="center" wrapText="1"/>
    </xf>
    <xf numFmtId="0" fontId="10" fillId="9" borderId="1" xfId="0" applyNumberFormat="1" applyFont="1" applyFill="1" applyBorder="1" applyAlignment="1">
      <alignment horizontal="center" vertical="center" wrapText="1"/>
    </xf>
    <xf numFmtId="3" fontId="10" fillId="0" borderId="8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left" vertical="center" wrapText="1"/>
    </xf>
    <xf numFmtId="4" fontId="58" fillId="0" borderId="0" xfId="0" applyNumberFormat="1" applyFont="1" applyFill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 vertical="center"/>
    </xf>
    <xf numFmtId="0" fontId="65" fillId="9" borderId="20" xfId="0" applyFont="1" applyFill="1" applyBorder="1" applyAlignment="1">
      <alignment horizontal="center"/>
    </xf>
    <xf numFmtId="0" fontId="65" fillId="11" borderId="27" xfId="6" applyFont="1" applyFill="1" applyBorder="1" applyAlignment="1">
      <alignment horizontal="center"/>
    </xf>
    <xf numFmtId="0" fontId="69" fillId="9" borderId="28" xfId="0" applyFont="1" applyFill="1" applyBorder="1" applyAlignment="1">
      <alignment horizontal="center"/>
    </xf>
    <xf numFmtId="0" fontId="65" fillId="11" borderId="27" xfId="6" quotePrefix="1" applyFont="1" applyFill="1" applyBorder="1" applyAlignment="1">
      <alignment horizontal="center"/>
    </xf>
    <xf numFmtId="0" fontId="69" fillId="9" borderId="22" xfId="0" applyFont="1" applyFill="1" applyBorder="1" applyAlignment="1">
      <alignment horizontal="center"/>
    </xf>
    <xf numFmtId="3" fontId="65" fillId="9" borderId="16" xfId="0" applyNumberFormat="1" applyFont="1" applyFill="1" applyBorder="1" applyAlignment="1">
      <alignment horizontal="right" wrapText="1"/>
    </xf>
    <xf numFmtId="3" fontId="65" fillId="9" borderId="13" xfId="0" applyNumberFormat="1" applyFont="1" applyFill="1" applyBorder="1" applyAlignment="1">
      <alignment horizontal="right" wrapText="1"/>
    </xf>
  </cellXfs>
  <cellStyles count="15">
    <cellStyle name="Euro" xfId="1"/>
    <cellStyle name="FUTURA9" xfId="2"/>
    <cellStyle name="Hipervínculo" xfId="3" builtinId="8"/>
    <cellStyle name="MSTRStyle.All.c14_299390cd-d429-49fc-85b2-53213256ee02" xfId="4"/>
    <cellStyle name="MSTRStyle.All.c2_5696d1a6-f616-4779-aa80-d9c617845275" xfId="5"/>
    <cellStyle name="MSTRStyle.All.c7_c547a131-0756-4df1-aa6d-40412e7ec293" xfId="6"/>
    <cellStyle name="Normal" xfId="0" builtinId="0"/>
    <cellStyle name="Normal 2 2 2" xfId="7"/>
    <cellStyle name="Normal 4" xfId="8"/>
    <cellStyle name="Normal 5" xfId="9"/>
    <cellStyle name="Normal 6" xfId="10"/>
    <cellStyle name="Normal_A1 Comparacion Internacional" xfId="11"/>
    <cellStyle name="Normal_Sector Electrico en 2007" xfId="12"/>
    <cellStyle name="Porcentaje" xfId="13" builtinId="5"/>
    <cellStyle name="Porcentual 2" xfId="1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563"/>
      <rgbColor rgb="00FFFFFF"/>
      <rgbColor rgb="00DB0705"/>
      <rgbColor rgb="00005463"/>
      <rgbColor rgb="000000D4"/>
      <rgbColor rgb="00FCF305"/>
      <rgbColor rgb="00BB0000"/>
      <rgbColor rgb="0000570B"/>
      <rgbColor rgb="00900000"/>
      <rgbColor rgb="00006411"/>
      <rgbColor rgb="0085FC70"/>
      <rgbColor rgb="0090713A"/>
      <rgbColor rgb="004600A5"/>
      <rgbColor rgb="00008080"/>
      <rgbColor rgb="00C0C0C0"/>
      <rgbColor rgb="00808080"/>
      <rgbColor rgb="00B398B4"/>
      <rgbColor rgb="00802060"/>
      <rgbColor rgb="00FFFFC0"/>
      <rgbColor rgb="00A0E0E0"/>
      <rgbColor rgb="00600080"/>
      <rgbColor rgb="00FF8080"/>
      <rgbColor rgb="000080C0"/>
      <rgbColor rgb="00C0C0FF"/>
      <rgbColor rgb="00081959"/>
      <rgbColor rgb="00FFF9E9"/>
      <rgbColor rgb="00FFFF00"/>
      <rgbColor rgb="0000FFFF"/>
      <rgbColor rgb="00800080"/>
      <rgbColor rgb="00800000"/>
      <rgbColor rgb="00008080"/>
      <rgbColor rgb="00D6DF20"/>
      <rgbColor rgb="0000CFFF"/>
      <rgbColor rgb="0069FFFF"/>
      <rgbColor rgb="00E0FFE0"/>
      <rgbColor rgb="00FFFF80"/>
      <rgbColor rgb="00A6CAF0"/>
      <rgbColor rgb="00EECEDA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DCDEF5"/>
      <rgbColor rgb="00CDF0DB"/>
      <rgbColor rgb="00FFF9E9"/>
      <rgbColor rgb="00F7D2C6"/>
      <rgbColor rgb="00BEF4FF"/>
      <rgbColor rgb="00EECED9"/>
      <rgbColor rgb="004A3285"/>
      <rgbColor rgb="00A6A6A6"/>
    </indexedColors>
    <mruColors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4.xml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7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r>
              <a:rPr lang="es-ES"/>
              <a:t>Mercado de producción: Precios y energías finales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spPr>
            <a:solidFill>
              <a:srgbClr val="A6CAF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FF80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2"/>
          <c:spPr>
            <a:solidFill>
              <a:srgbClr val="FFFF80"/>
            </a:solidFill>
            <a:ln w="25400">
              <a:noFill/>
            </a:ln>
          </c:spPr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939357160"/>
        <c:axId val="939357552"/>
      </c:barChart>
      <c:lineChart>
        <c:grouping val="standard"/>
        <c:varyColors val="0"/>
        <c:ser>
          <c:idx val="3"/>
          <c:order val="3"/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557352"/>
        <c:axId val="883557744"/>
      </c:lineChart>
      <c:catAx>
        <c:axId val="939357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939357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9357552"/>
        <c:scaling>
          <c:orientation val="minMax"/>
          <c:max val="8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lgDashDot"/>
            </a:ln>
          </c:spPr>
        </c:majorGridlines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r>
                  <a:rPr lang="es-ES"/>
                  <a:t>PTA/kWh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939357160"/>
        <c:crosses val="autoZero"/>
        <c:crossBetween val="between"/>
      </c:valAx>
      <c:catAx>
        <c:axId val="883557352"/>
        <c:scaling>
          <c:orientation val="minMax"/>
        </c:scaling>
        <c:delete val="1"/>
        <c:axPos val="b"/>
        <c:majorTickMark val="out"/>
        <c:minorTickMark val="none"/>
        <c:tickLblPos val="nextTo"/>
        <c:crossAx val="883557744"/>
        <c:crosses val="autoZero"/>
        <c:auto val="1"/>
        <c:lblAlgn val="ctr"/>
        <c:lblOffset val="100"/>
        <c:noMultiLvlLbl val="0"/>
      </c:catAx>
      <c:valAx>
        <c:axId val="883557744"/>
        <c:scaling>
          <c:orientation val="minMax"/>
          <c:max val="160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75" b="0" i="0" u="none" strike="noStrike" baseline="0">
                    <a:solidFill>
                      <a:srgbClr val="000000"/>
                    </a:solidFill>
                    <a:latin typeface="Gill Sans"/>
                    <a:ea typeface="Gill Sans"/>
                    <a:cs typeface="Gill Sans"/>
                  </a:defRPr>
                </a:pPr>
                <a:r>
                  <a:rPr lang="es-ES"/>
                  <a:t>GWh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Gill Sans"/>
                <a:ea typeface="Gill Sans"/>
                <a:cs typeface="Gill Sans"/>
              </a:defRPr>
            </a:pPr>
            <a:endParaRPr lang="es-ES"/>
          </a:p>
        </c:txPr>
        <c:crossAx val="883557352"/>
        <c:crosses val="max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noFill/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Gill Sans"/>
              <a:ea typeface="Gill Sans"/>
              <a:cs typeface="Gill Sans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Gill Sans"/>
          <a:ea typeface="Gill Sans"/>
          <a:cs typeface="Gill Sans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61956444633604E-2"/>
          <c:y val="0.30666789403123168"/>
          <c:w val="0.8302857047327683"/>
          <c:h val="0.51111332948493637"/>
        </c:manualLayout>
      </c:layout>
      <c:barChart>
        <c:barDir val="col"/>
        <c:grouping val="clustered"/>
        <c:varyColors val="0"/>
        <c:ser>
          <c:idx val="0"/>
          <c:order val="0"/>
          <c:tx>
            <c:v>Energía mensual 2014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2'!$B$75:$B$86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2'!$H$75:$H$86</c:f>
              <c:numCache>
                <c:formatCode>#,##0</c:formatCode>
                <c:ptCount val="12"/>
                <c:pt idx="0">
                  <c:v>1022.415</c:v>
                </c:pt>
                <c:pt idx="1">
                  <c:v>900.20140000000004</c:v>
                </c:pt>
                <c:pt idx="2">
                  <c:v>1069.2001</c:v>
                </c:pt>
                <c:pt idx="3">
                  <c:v>1107.7966000000001</c:v>
                </c:pt>
                <c:pt idx="4">
                  <c:v>908.44769999999994</c:v>
                </c:pt>
                <c:pt idx="5">
                  <c:v>692.3854</c:v>
                </c:pt>
                <c:pt idx="6">
                  <c:v>709.70920000000001</c:v>
                </c:pt>
                <c:pt idx="7">
                  <c:v>846.65350000000001</c:v>
                </c:pt>
                <c:pt idx="8">
                  <c:v>523.54759999999999</c:v>
                </c:pt>
                <c:pt idx="9">
                  <c:v>713.8999</c:v>
                </c:pt>
                <c:pt idx="10">
                  <c:v>552.97299999999996</c:v>
                </c:pt>
                <c:pt idx="11">
                  <c:v>523.38419999999996</c:v>
                </c:pt>
              </c:numCache>
            </c:numRef>
          </c:val>
        </c:ser>
        <c:ser>
          <c:idx val="3"/>
          <c:order val="2"/>
          <c:tx>
            <c:v>Energía mensual 2015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2'!$B$75:$B$86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2'!$D$75:$D$86</c:f>
              <c:numCache>
                <c:formatCode>#,##0</c:formatCode>
                <c:ptCount val="12"/>
                <c:pt idx="0">
                  <c:v>501.54509999999999</c:v>
                </c:pt>
                <c:pt idx="1">
                  <c:v>540.9194</c:v>
                </c:pt>
                <c:pt idx="2">
                  <c:v>674.41640000000007</c:v>
                </c:pt>
                <c:pt idx="3">
                  <c:v>734.96749999999997</c:v>
                </c:pt>
                <c:pt idx="4">
                  <c:v>655.05349999999999</c:v>
                </c:pt>
                <c:pt idx="5">
                  <c:v>427.2595</c:v>
                </c:pt>
                <c:pt idx="6">
                  <c:v>431.9092</c:v>
                </c:pt>
                <c:pt idx="7">
                  <c:v>383.59590000000003</c:v>
                </c:pt>
                <c:pt idx="8">
                  <c:v>417.99700000000001</c:v>
                </c:pt>
                <c:pt idx="9">
                  <c:v>598.64469999999994</c:v>
                </c:pt>
                <c:pt idx="10">
                  <c:v>467.84190000000001</c:v>
                </c:pt>
                <c:pt idx="11">
                  <c:v>449.00120000000004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350120"/>
        <c:axId val="1050350512"/>
      </c:barChart>
      <c:lineChart>
        <c:grouping val="standard"/>
        <c:varyColors val="0"/>
        <c:ser>
          <c:idx val="1"/>
          <c:order val="1"/>
          <c:tx>
            <c:v>Precio medio mensual 2014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2'!$B$75:$B$86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2'!$J$75:$J$86</c:f>
              <c:numCache>
                <c:formatCode>#,##0.0</c:formatCode>
                <c:ptCount val="12"/>
                <c:pt idx="0">
                  <c:v>108.58174218880001</c:v>
                </c:pt>
                <c:pt idx="1">
                  <c:v>91.061188307400002</c:v>
                </c:pt>
                <c:pt idx="2">
                  <c:v>98.670355951100007</c:v>
                </c:pt>
                <c:pt idx="3">
                  <c:v>98.707450293700006</c:v>
                </c:pt>
                <c:pt idx="4">
                  <c:v>111.0756742188</c:v>
                </c:pt>
                <c:pt idx="5">
                  <c:v>111.31659788029999</c:v>
                </c:pt>
                <c:pt idx="6">
                  <c:v>106.04331641749999</c:v>
                </c:pt>
                <c:pt idx="7">
                  <c:v>113.1211894122</c:v>
                </c:pt>
                <c:pt idx="8">
                  <c:v>160.91946493500001</c:v>
                </c:pt>
                <c:pt idx="9">
                  <c:v>146.69875601609999</c:v>
                </c:pt>
                <c:pt idx="10">
                  <c:v>166.60819034560001</c:v>
                </c:pt>
                <c:pt idx="11">
                  <c:v>167.9442045824</c:v>
                </c:pt>
              </c:numCache>
            </c:numRef>
          </c:val>
          <c:smooth val="0"/>
        </c:ser>
        <c:ser>
          <c:idx val="4"/>
          <c:order val="3"/>
          <c:tx>
            <c:v>Precio medio mensual 2015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star"/>
            <c:size val="5"/>
            <c:spPr>
              <a:noFill/>
              <a:ln w="9525">
                <a:noFill/>
              </a:ln>
            </c:spPr>
          </c:marker>
          <c:cat>
            <c:strRef>
              <c:f>'Data 2'!$B$75:$B$86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2'!$F$75:$F$86</c:f>
              <c:numCache>
                <c:formatCode>#,##0.0</c:formatCode>
                <c:ptCount val="12"/>
                <c:pt idx="0">
                  <c:v>173.91604946390001</c:v>
                </c:pt>
                <c:pt idx="1">
                  <c:v>146.4619733202</c:v>
                </c:pt>
                <c:pt idx="2">
                  <c:v>141.62132819370001</c:v>
                </c:pt>
                <c:pt idx="3">
                  <c:v>138.5069914112</c:v>
                </c:pt>
                <c:pt idx="4">
                  <c:v>152.00364096979999</c:v>
                </c:pt>
                <c:pt idx="5">
                  <c:v>157.91341987710001</c:v>
                </c:pt>
                <c:pt idx="6">
                  <c:v>181.4337892895</c:v>
                </c:pt>
                <c:pt idx="7">
                  <c:v>191.2686808329</c:v>
                </c:pt>
                <c:pt idx="8">
                  <c:v>147.52265387880001</c:v>
                </c:pt>
                <c:pt idx="9">
                  <c:v>152.29095615369999</c:v>
                </c:pt>
                <c:pt idx="10">
                  <c:v>171.15423898540001</c:v>
                </c:pt>
                <c:pt idx="11" formatCode="#,##0">
                  <c:v>143.59949527969999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566760"/>
        <c:axId val="883573032"/>
      </c:lineChart>
      <c:catAx>
        <c:axId val="883566760"/>
        <c:scaling>
          <c:orientation val="minMax"/>
        </c:scaling>
        <c:delete val="0"/>
        <c:axPos val="b"/>
        <c:numFmt formatCode="mmmmm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883573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8357303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8.1116317950134784E-2"/>
              <c:y val="0.2208108361454818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883566760"/>
        <c:crosses val="autoZero"/>
        <c:crossBetween val="between"/>
        <c:majorUnit val="40"/>
      </c:valAx>
      <c:catAx>
        <c:axId val="1050350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0350512"/>
        <c:crosses val="autoZero"/>
        <c:auto val="0"/>
        <c:lblAlgn val="ctr"/>
        <c:lblOffset val="100"/>
        <c:noMultiLvlLbl val="0"/>
      </c:catAx>
      <c:valAx>
        <c:axId val="1050350512"/>
        <c:scaling>
          <c:orientation val="minMax"/>
          <c:max val="175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0.86274701492272976"/>
              <c:y val="0.2192604049493813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50350120"/>
        <c:crosses val="max"/>
        <c:crossBetween val="between"/>
        <c:majorUnit val="2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5.147059483511722E-2"/>
          <c:y val="3.2374143366062563E-2"/>
          <c:w val="0.88550431522456774"/>
          <c:h val="0.17625922499300728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697492072166063E-2"/>
          <c:y val="0.13461538461538469"/>
          <c:w val="0.84066065865039985"/>
          <c:h val="0.64861003290081698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2014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2'!$B$75:$B$86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2'!$I$75:$I$86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7.5732000000000008</c:v>
                </c:pt>
                <c:pt idx="3" formatCode="#,##0.0">
                  <c:v>0.33839999999999998</c:v>
                </c:pt>
                <c:pt idx="4">
                  <c:v>7.9403999999999995</c:v>
                </c:pt>
                <c:pt idx="5">
                  <c:v>19.5732</c:v>
                </c:pt>
                <c:pt idx="6">
                  <c:v>27.7712</c:v>
                </c:pt>
                <c:pt idx="7">
                  <c:v>13.575100000000001</c:v>
                </c:pt>
                <c:pt idx="8">
                  <c:v>26.3157</c:v>
                </c:pt>
                <c:pt idx="9">
                  <c:v>5.9191000000000003</c:v>
                </c:pt>
                <c:pt idx="10">
                  <c:v>0.74420000000000008</c:v>
                </c:pt>
                <c:pt idx="11">
                  <c:v>0.60980000000000001</c:v>
                </c:pt>
              </c:numCache>
            </c:numRef>
          </c:val>
        </c:ser>
        <c:ser>
          <c:idx val="2"/>
          <c:order val="2"/>
          <c:tx>
            <c:v>Energía 2015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2'!$B$75:$B$86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2'!$E$75:$E$86</c:f>
              <c:numCache>
                <c:formatCode>#,##0</c:formatCode>
                <c:ptCount val="12"/>
                <c:pt idx="0">
                  <c:v>0</c:v>
                </c:pt>
                <c:pt idx="1">
                  <c:v>30.758599999999998</c:v>
                </c:pt>
                <c:pt idx="2">
                  <c:v>4.6138999999999992</c:v>
                </c:pt>
                <c:pt idx="3">
                  <c:v>6.3235000000000001</c:v>
                </c:pt>
                <c:pt idx="4">
                  <c:v>16.423500000000001</c:v>
                </c:pt>
                <c:pt idx="5">
                  <c:v>2.9248000000000003</c:v>
                </c:pt>
                <c:pt idx="6">
                  <c:v>22.356999999999999</c:v>
                </c:pt>
                <c:pt idx="7">
                  <c:v>43.944800000000001</c:v>
                </c:pt>
                <c:pt idx="8">
                  <c:v>21.8325</c:v>
                </c:pt>
                <c:pt idx="9">
                  <c:v>7.6466000000000003</c:v>
                </c:pt>
                <c:pt idx="10">
                  <c:v>21.3505</c:v>
                </c:pt>
                <c:pt idx="11">
                  <c:v>2.2000000000000001E-3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352080"/>
        <c:axId val="1050352472"/>
      </c:barChart>
      <c:lineChart>
        <c:grouping val="standard"/>
        <c:varyColors val="0"/>
        <c:ser>
          <c:idx val="0"/>
          <c:order val="1"/>
          <c:tx>
            <c:v>Precio medio mensual 2014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2'!$B$75:$B$86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2'!$K$75:$K$86</c:f>
              <c:numCache>
                <c:formatCode>0.00</c:formatCode>
                <c:ptCount val="12"/>
                <c:pt idx="0">
                  <c:v>23.338247717400002</c:v>
                </c:pt>
                <c:pt idx="1">
                  <c:v>9.8057581892000005</c:v>
                </c:pt>
                <c:pt idx="2">
                  <c:v>18.8249719487</c:v>
                </c:pt>
                <c:pt idx="3">
                  <c:v>16.041870186299999</c:v>
                </c:pt>
                <c:pt idx="4">
                  <c:v>36.265783170600002</c:v>
                </c:pt>
                <c:pt idx="5">
                  <c:v>44.767935749899998</c:v>
                </c:pt>
                <c:pt idx="6">
                  <c:v>42.202344253200003</c:v>
                </c:pt>
                <c:pt idx="7">
                  <c:v>44.425825336300001</c:v>
                </c:pt>
                <c:pt idx="8">
                  <c:v>58.921805114400001</c:v>
                </c:pt>
                <c:pt idx="9">
                  <c:v>48.526908870600003</c:v>
                </c:pt>
                <c:pt idx="10">
                  <c:v>40.983377163100002</c:v>
                </c:pt>
                <c:pt idx="11">
                  <c:v>40.270486594700003</c:v>
                </c:pt>
              </c:numCache>
            </c:numRef>
          </c:val>
          <c:smooth val="0"/>
        </c:ser>
        <c:ser>
          <c:idx val="3"/>
          <c:order val="3"/>
          <c:tx>
            <c:v>Precio medio mensual 2015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2'!$B$75:$B$86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2'!$G$75:$G$86</c:f>
              <c:numCache>
                <c:formatCode>0.00</c:formatCode>
                <c:ptCount val="12"/>
                <c:pt idx="0">
                  <c:v>48.160502834100001</c:v>
                </c:pt>
                <c:pt idx="1">
                  <c:v>36.848392756099997</c:v>
                </c:pt>
                <c:pt idx="2">
                  <c:v>38.738876350200002</c:v>
                </c:pt>
                <c:pt idx="3">
                  <c:v>38.611161323499999</c:v>
                </c:pt>
                <c:pt idx="4">
                  <c:v>40.997909468499998</c:v>
                </c:pt>
                <c:pt idx="5">
                  <c:v>52.899418222400001</c:v>
                </c:pt>
                <c:pt idx="6">
                  <c:v>58.310782291700001</c:v>
                </c:pt>
                <c:pt idx="7">
                  <c:v>52.205314951799998</c:v>
                </c:pt>
                <c:pt idx="8">
                  <c:v>49.121071325599999</c:v>
                </c:pt>
                <c:pt idx="9">
                  <c:v>46.370069861499999</c:v>
                </c:pt>
                <c:pt idx="10">
                  <c:v>44.822547702500003</c:v>
                </c:pt>
                <c:pt idx="11">
                  <c:v>43.116742895100003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351296"/>
        <c:axId val="1050351688"/>
      </c:lineChart>
      <c:catAx>
        <c:axId val="1050351296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1050351688"/>
        <c:crosses val="autoZero"/>
        <c:auto val="0"/>
        <c:lblAlgn val="ctr"/>
        <c:lblOffset val="100"/>
        <c:tickMarkSkip val="1"/>
        <c:noMultiLvlLbl val="0"/>
      </c:catAx>
      <c:valAx>
        <c:axId val="1050351688"/>
        <c:scaling>
          <c:orientation val="maxMin"/>
          <c:max val="12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50351296"/>
        <c:crosses val="autoZero"/>
        <c:crossBetween val="between"/>
        <c:majorUnit val="40"/>
      </c:valAx>
      <c:catAx>
        <c:axId val="1050352080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50352472"/>
        <c:crosses val="autoZero"/>
        <c:auto val="0"/>
        <c:lblAlgn val="ctr"/>
        <c:lblOffset val="100"/>
        <c:noMultiLvlLbl val="0"/>
      </c:catAx>
      <c:valAx>
        <c:axId val="1050352472"/>
        <c:scaling>
          <c:orientation val="maxMin"/>
        </c:scaling>
        <c:delete val="0"/>
        <c:axPos val="r"/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50352080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300" verticalDpi="30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950919464887766E-2"/>
          <c:y val="0.20592732575094791"/>
          <c:w val="0.87913012454054418"/>
          <c:h val="0.6118541848935549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2'!$D$92:$D$93</c:f>
              <c:strCache>
                <c:ptCount val="2"/>
                <c:pt idx="0">
                  <c:v>Red de transporte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2'!$B$94:$B$105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2'!$D$94:$D$105</c:f>
              <c:numCache>
                <c:formatCode>#,##0</c:formatCode>
                <c:ptCount val="12"/>
                <c:pt idx="0">
                  <c:v>462.7792</c:v>
                </c:pt>
                <c:pt idx="1">
                  <c:v>401.76229999999998</c:v>
                </c:pt>
                <c:pt idx="2">
                  <c:v>568.0204</c:v>
                </c:pt>
                <c:pt idx="3">
                  <c:v>626.93740000000003</c:v>
                </c:pt>
                <c:pt idx="4">
                  <c:v>536.50019999999995</c:v>
                </c:pt>
                <c:pt idx="5">
                  <c:v>424.97550000000001</c:v>
                </c:pt>
                <c:pt idx="6">
                  <c:v>431.57120000000003</c:v>
                </c:pt>
                <c:pt idx="7">
                  <c:v>374.61200000000002</c:v>
                </c:pt>
                <c:pt idx="8">
                  <c:v>397.21699999999998</c:v>
                </c:pt>
                <c:pt idx="9">
                  <c:v>530.67290000000003</c:v>
                </c:pt>
                <c:pt idx="10">
                  <c:v>412.68450000000001</c:v>
                </c:pt>
                <c:pt idx="11">
                  <c:v>418.91340000000002</c:v>
                </c:pt>
              </c:numCache>
            </c:numRef>
          </c:val>
        </c:ser>
        <c:ser>
          <c:idx val="0"/>
          <c:order val="1"/>
          <c:tx>
            <c:strRef>
              <c:f>'Data 2'!$E$92:$E$93</c:f>
              <c:strCache>
                <c:ptCount val="2"/>
                <c:pt idx="0">
                  <c:v>Red de distribución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'Data 2'!$B$94:$B$105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2'!$E$94:$E$105</c:f>
              <c:numCache>
                <c:formatCode>#,##0</c:formatCode>
                <c:ptCount val="12"/>
                <c:pt idx="0">
                  <c:v>38.765900000000002</c:v>
                </c:pt>
                <c:pt idx="1">
                  <c:v>139.15710000000001</c:v>
                </c:pt>
                <c:pt idx="2">
                  <c:v>106.396</c:v>
                </c:pt>
                <c:pt idx="3">
                  <c:v>108.0301</c:v>
                </c:pt>
                <c:pt idx="4">
                  <c:v>118.55330000000001</c:v>
                </c:pt>
                <c:pt idx="5">
                  <c:v>2.2839999999999998</c:v>
                </c:pt>
                <c:pt idx="6">
                  <c:v>0.33800000000000002</c:v>
                </c:pt>
                <c:pt idx="7">
                  <c:v>8.9839000000000002</c:v>
                </c:pt>
                <c:pt idx="8">
                  <c:v>20.78</c:v>
                </c:pt>
                <c:pt idx="9">
                  <c:v>67.971800000000002</c:v>
                </c:pt>
                <c:pt idx="10">
                  <c:v>55.157400000000003</c:v>
                </c:pt>
                <c:pt idx="11">
                  <c:v>30.087799999999998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0353256"/>
        <c:axId val="1050353648"/>
      </c:barChart>
      <c:catAx>
        <c:axId val="1050353256"/>
        <c:scaling>
          <c:orientation val="minMax"/>
        </c:scaling>
        <c:delete val="0"/>
        <c:axPos val="b"/>
        <c:numFmt formatCode="mmmmm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503536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0353648"/>
        <c:scaling>
          <c:orientation val="minMax"/>
          <c:max val="1200"/>
        </c:scaling>
        <c:delete val="0"/>
        <c:axPos val="l"/>
        <c:majorGridlines>
          <c:spPr>
            <a:ln w="3175">
              <a:pattFill prst="pct50">
                <a:fgClr>
                  <a:srgbClr val="969696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50353256"/>
        <c:crosses val="autoZero"/>
        <c:crossBetween val="between"/>
        <c:majorUnit val="2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3473720405613288"/>
          <c:y val="6.4748286732125127E-2"/>
          <c:w val="0.51368500259817418"/>
          <c:h val="8.273392193549322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6766995983539629E-2"/>
          <c:y val="0.11267605633802817"/>
          <c:w val="0.88168866678721525"/>
          <c:h val="0.63380281690140894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2'!$H$92:$H$93</c:f>
              <c:strCache>
                <c:ptCount val="2"/>
                <c:pt idx="0">
                  <c:v>Red de transporte</c:v>
                </c:pt>
              </c:strCache>
            </c:strRef>
          </c:tx>
          <c:spPr>
            <a:solidFill>
              <a:srgbClr val="0070C0"/>
            </a:solidFill>
            <a:ln w="3175">
              <a:noFill/>
              <a:prstDash val="solid"/>
            </a:ln>
          </c:spPr>
          <c:invertIfNegative val="0"/>
          <c:cat>
            <c:strRef>
              <c:f>'Data 2'!$B$94:$B$105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2'!$H$94:$H$105</c:f>
              <c:numCache>
                <c:formatCode>#,##0</c:formatCode>
                <c:ptCount val="12"/>
                <c:pt idx="0">
                  <c:v>0</c:v>
                </c:pt>
                <c:pt idx="1">
                  <c:v>-24.489799999999999</c:v>
                </c:pt>
                <c:pt idx="2">
                  <c:v>-2.2414000000000001</c:v>
                </c:pt>
                <c:pt idx="3">
                  <c:v>-6.3235000000000001</c:v>
                </c:pt>
                <c:pt idx="4">
                  <c:v>-16.423500000000001</c:v>
                </c:pt>
                <c:pt idx="5">
                  <c:v>-2.3363</c:v>
                </c:pt>
                <c:pt idx="6">
                  <c:v>-19.314</c:v>
                </c:pt>
                <c:pt idx="7">
                  <c:v>-26.578200000000002</c:v>
                </c:pt>
                <c:pt idx="8">
                  <c:v>-13.394399999999999</c:v>
                </c:pt>
                <c:pt idx="9">
                  <c:v>-6.43</c:v>
                </c:pt>
                <c:pt idx="10">
                  <c:v>-1.0305</c:v>
                </c:pt>
                <c:pt idx="11">
                  <c:v>0</c:v>
                </c:pt>
              </c:numCache>
            </c:numRef>
          </c:val>
        </c:ser>
        <c:ser>
          <c:idx val="0"/>
          <c:order val="1"/>
          <c:tx>
            <c:strRef>
              <c:f>'Data 2'!$I$92:$I$93</c:f>
              <c:strCache>
                <c:ptCount val="2"/>
                <c:pt idx="0">
                  <c:v>Red de distribución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'Data 2'!$B$94:$B$105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2'!$I$94:$I$105</c:f>
              <c:numCache>
                <c:formatCode>#,##0</c:formatCode>
                <c:ptCount val="12"/>
                <c:pt idx="0">
                  <c:v>0</c:v>
                </c:pt>
                <c:pt idx="1">
                  <c:v>-6.2688000000000006</c:v>
                </c:pt>
                <c:pt idx="2">
                  <c:v>-2.3725000000000001</c:v>
                </c:pt>
                <c:pt idx="3">
                  <c:v>0</c:v>
                </c:pt>
                <c:pt idx="4">
                  <c:v>0</c:v>
                </c:pt>
                <c:pt idx="5">
                  <c:v>-0.58850000000000002</c:v>
                </c:pt>
                <c:pt idx="6">
                  <c:v>-3.0430000000000001</c:v>
                </c:pt>
                <c:pt idx="7">
                  <c:v>-17.366599999999998</c:v>
                </c:pt>
                <c:pt idx="8">
                  <c:v>-8.4381000000000004</c:v>
                </c:pt>
                <c:pt idx="9">
                  <c:v>-1.2165999999999999</c:v>
                </c:pt>
                <c:pt idx="10">
                  <c:v>-20.32</c:v>
                </c:pt>
                <c:pt idx="11">
                  <c:v>-2.2000000000000001E-3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0354432"/>
        <c:axId val="1050354824"/>
      </c:barChart>
      <c:catAx>
        <c:axId val="105035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1050354824"/>
        <c:crosses val="autoZero"/>
        <c:auto val="0"/>
        <c:lblAlgn val="ctr"/>
        <c:lblOffset val="100"/>
        <c:tickMarkSkip val="1"/>
        <c:noMultiLvlLbl val="0"/>
      </c:catAx>
      <c:valAx>
        <c:axId val="1050354824"/>
        <c:scaling>
          <c:orientation val="minMax"/>
          <c:min val="-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50354432"/>
        <c:crosses val="autoZero"/>
        <c:crossBetween val="between"/>
        <c:maj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 horizontalDpi="300" verticalDpi="300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245813081995146"/>
          <c:y val="0.14602136426495074"/>
          <c:w val="0.48546335554209574"/>
          <c:h val="0.69556980780628241"/>
        </c:manualLayout>
      </c:layout>
      <c:doughnut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Pt>
            <c:idx val="3"/>
            <c:bubble3D val="0"/>
            <c:spPr>
              <a:solidFill>
                <a:srgbClr val="C00000"/>
              </a:solidFill>
            </c:spPr>
          </c:dPt>
          <c:dPt>
            <c:idx val="4"/>
            <c:bubble3D val="0"/>
            <c:spPr>
              <a:solidFill>
                <a:srgbClr val="BFBFBF"/>
              </a:solidFill>
            </c:spPr>
          </c:dPt>
          <c:dPt>
            <c:idx val="5"/>
            <c:bubble3D val="0"/>
            <c:spPr>
              <a:solidFill>
                <a:srgbClr val="F79646"/>
              </a:solidFill>
            </c:spPr>
          </c:dPt>
          <c:dPt>
            <c:idx val="6"/>
            <c:bubble3D val="0"/>
            <c:spPr>
              <a:solidFill>
                <a:srgbClr val="FCD5B5"/>
              </a:solidFill>
            </c:spPr>
          </c:dPt>
          <c:dPt>
            <c:idx val="7"/>
            <c:bubble3D val="0"/>
            <c:spPr>
              <a:solidFill>
                <a:srgbClr val="00B0F0"/>
              </a:solidFill>
            </c:spPr>
          </c:dPt>
          <c:dPt>
            <c:idx val="8"/>
            <c:bubble3D val="0"/>
            <c:spPr>
              <a:solidFill>
                <a:srgbClr val="00B0F0"/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683616236525781E-2"/>
                  <c:y val="-0.11559139784946236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9998621185485022"/>
                  <c:y val="5.824372759856631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4579215356054226"/>
                  <c:y val="2.3233990912426186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4589704195043163"/>
                  <c:y val="-3.1959261140744502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8.8366744963633795E-2"/>
                  <c:y val="-8.1391993339542237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2'!$F$112:$F$120</c:f>
              <c:strCache>
                <c:ptCount val="9"/>
                <c:pt idx="0">
                  <c:v>Fuel / gas</c:v>
                </c:pt>
                <c:pt idx="1">
                  <c:v>Nuclear</c:v>
                </c:pt>
                <c:pt idx="2">
                  <c:v>Intercambios internacionales</c:v>
                </c:pt>
                <c:pt idx="3">
                  <c:v>Carbón</c:v>
                </c:pt>
                <c:pt idx="4">
                  <c:v>Turbinación bombeo</c:v>
                </c:pt>
                <c:pt idx="5">
                  <c:v>Renovables, cogeneración y residuos</c:v>
                </c:pt>
                <c:pt idx="6">
                  <c:v>Ciclo combinado</c:v>
                </c:pt>
                <c:pt idx="7">
                  <c:v>Hidráulica</c:v>
                </c:pt>
                <c:pt idx="8">
                  <c:v>Consumo bombeo</c:v>
                </c:pt>
              </c:strCache>
            </c:strRef>
          </c:cat>
          <c:val>
            <c:numRef>
              <c:f>'Data 2'!$E$112:$E$120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0.58285791896750372</c:v>
                </c:pt>
                <c:pt idx="4">
                  <c:v>0.17692261498199269</c:v>
                </c:pt>
                <c:pt idx="5">
                  <c:v>0.17070074347043038</c:v>
                </c:pt>
                <c:pt idx="6">
                  <c:v>3.8880803960536066E-2</c:v>
                </c:pt>
                <c:pt idx="7">
                  <c:v>3.0150203813155276E-2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15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089" l="0.70000000000000062" r="0.70000000000000062" t="0.75000000000000089" header="0.30000000000000032" footer="0.30000000000000032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516092685384023"/>
          <c:y val="0.13334879372955094"/>
          <c:w val="0.63825823855351405"/>
          <c:h val="0.69246647251285365"/>
        </c:manualLayout>
      </c:layout>
      <c:doughnut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Pt>
            <c:idx val="3"/>
            <c:bubble3D val="0"/>
            <c:spPr>
              <a:solidFill>
                <a:srgbClr val="BFBFBF"/>
              </a:solidFill>
            </c:spPr>
          </c:dPt>
          <c:dPt>
            <c:idx val="4"/>
            <c:bubble3D val="0"/>
            <c:spPr>
              <a:solidFill>
                <a:srgbClr val="C00000"/>
              </a:solidFill>
            </c:spPr>
          </c:dPt>
          <c:dPt>
            <c:idx val="5"/>
            <c:bubble3D val="0"/>
            <c:spPr>
              <a:solidFill>
                <a:srgbClr val="FCD5B5"/>
              </a:solidFill>
            </c:spPr>
          </c:dPt>
          <c:dPt>
            <c:idx val="6"/>
            <c:bubble3D val="0"/>
            <c:spPr>
              <a:solidFill>
                <a:srgbClr val="F79646"/>
              </a:solidFill>
            </c:spPr>
          </c:dPt>
          <c:dPt>
            <c:idx val="7"/>
            <c:bubble3D val="0"/>
            <c:spPr>
              <a:solidFill>
                <a:srgbClr val="008080"/>
              </a:solidFill>
            </c:spPr>
          </c:dPt>
          <c:dPt>
            <c:idx val="8"/>
            <c:bubble3D val="0"/>
            <c:spPr>
              <a:solidFill>
                <a:srgbClr val="00B0F0"/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803030303030287"/>
                  <c:y val="-6.544889080645741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27735690235690236"/>
                  <c:y val="3.437349440908935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6147273257509481"/>
                  <c:y val="-4.1456875182268885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9860481454969645"/>
                  <c:y val="-2.8169381224607198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7845117845117844"/>
                  <c:y val="-0.13007370654010714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5.2609759007396804E-2"/>
                  <c:y val="-0.1440258152662424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2'!$H$112:$H$120</c:f>
              <c:strCache>
                <c:ptCount val="9"/>
                <c:pt idx="0">
                  <c:v>Fuel / gas</c:v>
                </c:pt>
                <c:pt idx="1">
                  <c:v>Nuclear</c:v>
                </c:pt>
                <c:pt idx="2">
                  <c:v>Intercambios internacionales</c:v>
                </c:pt>
                <c:pt idx="3">
                  <c:v>Turbinación bombeo</c:v>
                </c:pt>
                <c:pt idx="4">
                  <c:v>Carbón</c:v>
                </c:pt>
                <c:pt idx="5">
                  <c:v>Ciclo combinado</c:v>
                </c:pt>
                <c:pt idx="6">
                  <c:v>Renovables, cogeneración y residuos</c:v>
                </c:pt>
                <c:pt idx="7">
                  <c:v>Consumo bombeo</c:v>
                </c:pt>
                <c:pt idx="8">
                  <c:v>Hidráulica</c:v>
                </c:pt>
              </c:strCache>
            </c:strRef>
          </c:cat>
          <c:val>
            <c:numRef>
              <c:f>'Data 2'!$I$112:$I$120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0.44338749278842932</c:v>
                </c:pt>
                <c:pt idx="4">
                  <c:v>0.30642802517005896</c:v>
                </c:pt>
                <c:pt idx="5">
                  <c:v>0.20986677042383914</c:v>
                </c:pt>
                <c:pt idx="6">
                  <c:v>2.2969691277689077E-2</c:v>
                </c:pt>
                <c:pt idx="7">
                  <c:v>9.6198999101069337E-3</c:v>
                </c:pt>
                <c:pt idx="8">
                  <c:v>7.7281204298767E-3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18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455226019659748"/>
          <c:y val="7.0522540256792221E-2"/>
          <c:w val="0.59198332484558835"/>
          <c:h val="0.84991891638545192"/>
        </c:manualLayout>
      </c:layout>
      <c:doughnut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FCD5B5"/>
              </a:solidFill>
            </c:spPr>
          </c:dPt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Pt>
            <c:idx val="3"/>
            <c:bubble3D val="0"/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dLbls>
            <c:dLbl>
              <c:idx val="0"/>
              <c:layout>
                <c:manualLayout>
                  <c:x val="0.2051563249853362"/>
                  <c:y val="-0.51388896013405494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7222222222222224E-2"/>
                  <c:y val="-0.12500000000000003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2'!$C$112:$C$120</c:f>
              <c:strCache>
                <c:ptCount val="9"/>
                <c:pt idx="0">
                  <c:v>Ciclo combinado</c:v>
                </c:pt>
                <c:pt idx="1">
                  <c:v>Carbón</c:v>
                </c:pt>
                <c:pt idx="2">
                  <c:v>Fuel / gas</c:v>
                </c:pt>
                <c:pt idx="3">
                  <c:v>Nuclear</c:v>
                </c:pt>
                <c:pt idx="4">
                  <c:v>Hidráulica</c:v>
                </c:pt>
                <c:pt idx="5">
                  <c:v>Turbinación bombeo</c:v>
                </c:pt>
                <c:pt idx="6">
                  <c:v>Consumo bombeo</c:v>
                </c:pt>
                <c:pt idx="7">
                  <c:v>Intercambios internacionales</c:v>
                </c:pt>
                <c:pt idx="8">
                  <c:v>Renovables, cogeneración y residuos</c:v>
                </c:pt>
              </c:strCache>
            </c:strRef>
          </c:cat>
          <c:val>
            <c:numRef>
              <c:f>'Data 2'!$D$112:$D$120</c:f>
              <c:numCache>
                <c:formatCode>0%</c:formatCode>
                <c:ptCount val="9"/>
                <c:pt idx="0">
                  <c:v>0.79992612942489538</c:v>
                </c:pt>
                <c:pt idx="1">
                  <c:v>0.19567219398329622</c:v>
                </c:pt>
                <c:pt idx="2">
                  <c:v>0</c:v>
                </c:pt>
                <c:pt idx="3">
                  <c:v>0</c:v>
                </c:pt>
                <c:pt idx="4">
                  <c:v>3.9230950876513191E-3</c:v>
                </c:pt>
                <c:pt idx="5">
                  <c:v>0</c:v>
                </c:pt>
                <c:pt idx="6">
                  <c:v>4.7858150415699838E-4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057955593388663"/>
          <c:y val="0.14974668045850839"/>
          <c:w val="0.70691849329644607"/>
          <c:h val="0.70123282176859258"/>
        </c:manualLayout>
      </c:layout>
      <c:doughnut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FCD5B5"/>
              </a:solidFill>
            </c:spPr>
          </c:dPt>
          <c:dPt>
            <c:idx val="3"/>
            <c:bubble3D val="0"/>
            <c:spPr>
              <a:solidFill>
                <a:srgbClr val="008080"/>
              </a:solidFill>
            </c:spPr>
          </c:dPt>
          <c:dPt>
            <c:idx val="4"/>
            <c:bubble3D val="0"/>
            <c:spPr>
              <a:solidFill>
                <a:srgbClr val="00B0F0"/>
              </a:solidFill>
            </c:spPr>
          </c:dPt>
          <c:dPt>
            <c:idx val="5"/>
            <c:bubble3D val="0"/>
            <c:spPr>
              <a:solidFill>
                <a:srgbClr val="F79646"/>
              </a:solidFill>
            </c:spPr>
          </c:dPt>
          <c:dPt>
            <c:idx val="6"/>
            <c:bubble3D val="0"/>
            <c:spPr>
              <a:solidFill>
                <a:srgbClr val="C00000"/>
              </a:solidFill>
            </c:spPr>
          </c:dPt>
          <c:dPt>
            <c:idx val="7"/>
            <c:bubble3D val="0"/>
            <c:spPr>
              <a:solidFill>
                <a:srgbClr val="BFBFBF"/>
              </a:solidFill>
            </c:spPr>
          </c:dPt>
          <c:dPt>
            <c:idx val="8"/>
            <c:bubble3D val="0"/>
            <c:spPr>
              <a:solidFill>
                <a:srgbClr val="004563"/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0245229481449953"/>
                  <c:y val="-3.4989058003138347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22372384195218839"/>
                  <c:y val="8.2092067580024422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443945520323473"/>
                  <c:y val="9.2108392617142695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0.16374902461516636"/>
                  <c:y val="0.109357342396543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7025324537135561"/>
                  <c:y val="4.3134688592880313E-3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5402887139107613"/>
                  <c:y val="-4.6022531365884897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2'!$K$112:$K$120</c:f>
              <c:strCache>
                <c:ptCount val="9"/>
                <c:pt idx="0">
                  <c:v>Fuel / gas</c:v>
                </c:pt>
                <c:pt idx="1">
                  <c:v>Intercambios internacionales</c:v>
                </c:pt>
                <c:pt idx="2">
                  <c:v>Ciclo combinado</c:v>
                </c:pt>
                <c:pt idx="3">
                  <c:v>Consumo bombeo</c:v>
                </c:pt>
                <c:pt idx="4">
                  <c:v>Hidráulica</c:v>
                </c:pt>
                <c:pt idx="5">
                  <c:v>Renovables, cogeneración y residuos</c:v>
                </c:pt>
                <c:pt idx="6">
                  <c:v>Carbón</c:v>
                </c:pt>
                <c:pt idx="7">
                  <c:v>Turbinación bombeo</c:v>
                </c:pt>
                <c:pt idx="8">
                  <c:v>Nuclear</c:v>
                </c:pt>
              </c:strCache>
            </c:strRef>
          </c:cat>
          <c:val>
            <c:numRef>
              <c:f>'Data 2'!$J$112:$J$120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0.49830696538250513</c:v>
                </c:pt>
                <c:pt idx="3">
                  <c:v>0.14939428230689458</c:v>
                </c:pt>
                <c:pt idx="4">
                  <c:v>0.12835216494293503</c:v>
                </c:pt>
                <c:pt idx="5">
                  <c:v>7.9200622561248879E-2</c:v>
                </c:pt>
                <c:pt idx="6">
                  <c:v>7.1595181664918781E-2</c:v>
                </c:pt>
                <c:pt idx="7">
                  <c:v>7.0239827988448522E-2</c:v>
                </c:pt>
                <c:pt idx="8">
                  <c:v>2.9109551530491157E-3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10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199450278578765E-2"/>
          <c:y val="0.16528222058180231"/>
          <c:w val="0.85138091342989264"/>
          <c:h val="0.68354419564741919"/>
        </c:manualLayout>
      </c:layout>
      <c:barChart>
        <c:barDir val="col"/>
        <c:grouping val="clustered"/>
        <c:varyColors val="0"/>
        <c:ser>
          <c:idx val="0"/>
          <c:order val="0"/>
          <c:tx>
            <c:v>Volumen mensual</c:v>
          </c:tx>
          <c:invertIfNegative val="0"/>
          <c:cat>
            <c:strRef>
              <c:f>'Data 2'!$B$127:$B$138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2'!$D$127:$D$138</c:f>
              <c:numCache>
                <c:formatCode>#,##0</c:formatCode>
                <c:ptCount val="12"/>
                <c:pt idx="0">
                  <c:v>501.61279999999999</c:v>
                </c:pt>
                <c:pt idx="1">
                  <c:v>618.74619999999993</c:v>
                </c:pt>
                <c:pt idx="2">
                  <c:v>359.85570000000001</c:v>
                </c:pt>
                <c:pt idx="3">
                  <c:v>40.997599999999998</c:v>
                </c:pt>
                <c:pt idx="4">
                  <c:v>66.054100000000005</c:v>
                </c:pt>
                <c:pt idx="5">
                  <c:v>0</c:v>
                </c:pt>
                <c:pt idx="6">
                  <c:v>0</c:v>
                </c:pt>
                <c:pt idx="7">
                  <c:v>19.653299999999998</c:v>
                </c:pt>
                <c:pt idx="8">
                  <c:v>45.665999999999997</c:v>
                </c:pt>
                <c:pt idx="9">
                  <c:v>131.59039999999999</c:v>
                </c:pt>
                <c:pt idx="10">
                  <c:v>231.44900000000001</c:v>
                </c:pt>
                <c:pt idx="11">
                  <c:v>93.013000000000005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1050357960"/>
        <c:axId val="1050358352"/>
      </c:barChart>
      <c:lineChart>
        <c:grouping val="standard"/>
        <c:varyColors val="0"/>
        <c:ser>
          <c:idx val="1"/>
          <c:order val="1"/>
          <c:tx>
            <c:v>Precio medio mensual</c:v>
          </c:tx>
          <c:marker>
            <c:symbol val="none"/>
          </c:marker>
          <c:cat>
            <c:strRef>
              <c:f>'Data 2'!$B$127:$B$138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2'!$E$127:$E$138</c:f>
              <c:numCache>
                <c:formatCode>#,##0.0</c:formatCode>
                <c:ptCount val="12"/>
                <c:pt idx="0">
                  <c:v>19.880568851100001</c:v>
                </c:pt>
                <c:pt idx="1">
                  <c:v>27.023956664300002</c:v>
                </c:pt>
                <c:pt idx="2">
                  <c:v>27.648838037000001</c:v>
                </c:pt>
                <c:pt idx="3">
                  <c:v>24.2181601606</c:v>
                </c:pt>
                <c:pt idx="4">
                  <c:v>25.944532284899999</c:v>
                </c:pt>
                <c:pt idx="5">
                  <c:v>0</c:v>
                </c:pt>
                <c:pt idx="6">
                  <c:v>0</c:v>
                </c:pt>
                <c:pt idx="7">
                  <c:v>30.2353968036</c:v>
                </c:pt>
                <c:pt idx="8">
                  <c:v>24.161158739499999</c:v>
                </c:pt>
                <c:pt idx="9">
                  <c:v>23.545600173</c:v>
                </c:pt>
                <c:pt idx="10">
                  <c:v>19.0599132163</c:v>
                </c:pt>
                <c:pt idx="11">
                  <c:v>15.949777407499999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357176"/>
        <c:axId val="1050357568"/>
      </c:lineChart>
      <c:catAx>
        <c:axId val="10503571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503575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357568"/>
        <c:scaling>
          <c:orientation val="minMax"/>
          <c:max val="9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</a:t>
                </a:r>
              </a:p>
            </c:rich>
          </c:tx>
          <c:layout>
            <c:manualLayout>
              <c:xMode val="edge"/>
              <c:yMode val="edge"/>
              <c:x val="5.8455193100862397E-2"/>
              <c:y val="9.0469373146538495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50357176"/>
        <c:crosses val="autoZero"/>
        <c:crossBetween val="between"/>
      </c:valAx>
      <c:catAx>
        <c:axId val="10503579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0358352"/>
        <c:crosses val="autoZero"/>
        <c:auto val="1"/>
        <c:lblAlgn val="ctr"/>
        <c:lblOffset val="100"/>
        <c:noMultiLvlLbl val="0"/>
      </c:catAx>
      <c:valAx>
        <c:axId val="1050358352"/>
        <c:scaling>
          <c:orientation val="minMax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</a:t>
                </a:r>
              </a:p>
            </c:rich>
          </c:tx>
          <c:layout>
            <c:manualLayout>
              <c:xMode val="edge"/>
              <c:yMode val="edge"/>
              <c:x val="0.88265693203443907"/>
              <c:y val="9.5014145959027851E-2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5035796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3375277009577405"/>
          <c:y val="3.8961125433707271E-2"/>
          <c:w val="0.52620578739048707"/>
          <c:h val="7.2727434142920239E-2"/>
        </c:manualLayout>
      </c:layout>
      <c:overlay val="0"/>
      <c:txPr>
        <a:bodyPr/>
        <a:lstStyle/>
        <a:p>
          <a:pPr>
            <a:defRPr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111" r="0.75000000000000111" t="1" header="0" footer="0"/>
    <c:pageSetup orientation="landscape" horizontalDpi="300" verticalDpi="300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419624217118902E-2"/>
          <c:y val="0.20689698717206706"/>
          <c:w val="0.89144050104384132"/>
          <c:h val="0.52735748031496066"/>
        </c:manualLayout>
      </c:layout>
      <c:barChart>
        <c:barDir val="col"/>
        <c:grouping val="stacked"/>
        <c:varyColors val="0"/>
        <c:ser>
          <c:idx val="0"/>
          <c:order val="0"/>
          <c:tx>
            <c:v>Regulación secundaria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2'!$B$75:$B$86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2'!$F$647:$F$658</c:f>
              <c:numCache>
                <c:formatCode>#,##0\ \ \ \ \ \ \ \ \ \ \ \ \ _)</c:formatCode>
                <c:ptCount val="12"/>
                <c:pt idx="0">
                  <c:v>133.792348</c:v>
                </c:pt>
                <c:pt idx="1">
                  <c:v>135.29539700000001</c:v>
                </c:pt>
                <c:pt idx="2">
                  <c:v>144.57407900000001</c:v>
                </c:pt>
                <c:pt idx="3">
                  <c:v>138.88240500000001</c:v>
                </c:pt>
                <c:pt idx="4">
                  <c:v>138.10091499999999</c:v>
                </c:pt>
                <c:pt idx="5">
                  <c:v>95.661185000000003</c:v>
                </c:pt>
                <c:pt idx="6">
                  <c:v>71.195981000000003</c:v>
                </c:pt>
                <c:pt idx="7">
                  <c:v>106.68764400000001</c:v>
                </c:pt>
                <c:pt idx="8">
                  <c:v>88.610692999999998</c:v>
                </c:pt>
                <c:pt idx="9">
                  <c:v>108.80828</c:v>
                </c:pt>
                <c:pt idx="10">
                  <c:v>100.22770300000001</c:v>
                </c:pt>
                <c:pt idx="11">
                  <c:v>104.468035</c:v>
                </c:pt>
              </c:numCache>
            </c:numRef>
          </c:val>
        </c:ser>
        <c:ser>
          <c:idx val="1"/>
          <c:order val="1"/>
          <c:tx>
            <c:v>Regulación terciaria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2'!$B$75:$B$86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2'!$F$682:$F$693</c:f>
              <c:numCache>
                <c:formatCode>#,##0\ \ \ \ \ \ \ \ \ \ \ \ \ _)</c:formatCode>
                <c:ptCount val="12"/>
                <c:pt idx="0">
                  <c:v>388.39839999999998</c:v>
                </c:pt>
                <c:pt idx="1">
                  <c:v>273.72789999999998</c:v>
                </c:pt>
                <c:pt idx="2">
                  <c:v>216.92939999999999</c:v>
                </c:pt>
                <c:pt idx="3">
                  <c:v>209.14750000000001</c:v>
                </c:pt>
                <c:pt idx="4">
                  <c:v>236.16560000000001</c:v>
                </c:pt>
                <c:pt idx="5">
                  <c:v>333.49239999999998</c:v>
                </c:pt>
                <c:pt idx="6">
                  <c:v>342.74</c:v>
                </c:pt>
                <c:pt idx="7">
                  <c:v>262.38729999999998</c:v>
                </c:pt>
                <c:pt idx="8">
                  <c:v>164.48920000000001</c:v>
                </c:pt>
                <c:pt idx="9">
                  <c:v>252.0727</c:v>
                </c:pt>
                <c:pt idx="10">
                  <c:v>234.11869999999999</c:v>
                </c:pt>
                <c:pt idx="11">
                  <c:v>212.27</c:v>
                </c:pt>
              </c:numCache>
            </c:numRef>
          </c:val>
        </c:ser>
        <c:ser>
          <c:idx val="2"/>
          <c:order val="2"/>
          <c:tx>
            <c:v>Gestión de desvíos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2'!$B$75:$B$86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2'!$F$717:$F$728</c:f>
              <c:numCache>
                <c:formatCode>#,##0\ \ \ \ \ \ \ \ \ \ \ \ \ _)</c:formatCode>
                <c:ptCount val="12"/>
                <c:pt idx="0">
                  <c:v>464.2285</c:v>
                </c:pt>
                <c:pt idx="1">
                  <c:v>295.27249999999998</c:v>
                </c:pt>
                <c:pt idx="2">
                  <c:v>113.28830000000001</c:v>
                </c:pt>
                <c:pt idx="3">
                  <c:v>80.185500000000005</c:v>
                </c:pt>
                <c:pt idx="4">
                  <c:v>114.46420000000001</c:v>
                </c:pt>
                <c:pt idx="5">
                  <c:v>315.71109999999999</c:v>
                </c:pt>
                <c:pt idx="6">
                  <c:v>352.91109999999998</c:v>
                </c:pt>
                <c:pt idx="7">
                  <c:v>148.7741</c:v>
                </c:pt>
                <c:pt idx="8">
                  <c:v>42.849200000000003</c:v>
                </c:pt>
                <c:pt idx="9">
                  <c:v>118.84139999999999</c:v>
                </c:pt>
                <c:pt idx="10">
                  <c:v>93.325299999999999</c:v>
                </c:pt>
                <c:pt idx="11">
                  <c:v>74.437700000000007</c:v>
                </c:pt>
              </c:numCache>
            </c:numRef>
          </c:val>
        </c:ser>
        <c:ser>
          <c:idx val="3"/>
          <c:order val="3"/>
          <c:tx>
            <c:v>Restricciones tiempo real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2'!$B$75:$B$86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2'!$F$752:$F$763</c:f>
              <c:numCache>
                <c:formatCode>#,##0\ \ \ \ \ \ \ \ \ \ \ \ \ _)</c:formatCode>
                <c:ptCount val="12"/>
                <c:pt idx="0">
                  <c:v>41.085500000000003</c:v>
                </c:pt>
                <c:pt idx="1">
                  <c:v>57.402200000000001</c:v>
                </c:pt>
                <c:pt idx="2">
                  <c:v>50.013800000000003</c:v>
                </c:pt>
                <c:pt idx="3">
                  <c:v>59.450199999999995</c:v>
                </c:pt>
                <c:pt idx="4">
                  <c:v>45.261899999999997</c:v>
                </c:pt>
                <c:pt idx="5">
                  <c:v>46.436500000000002</c:v>
                </c:pt>
                <c:pt idx="6">
                  <c:v>54.671199999999999</c:v>
                </c:pt>
                <c:pt idx="7">
                  <c:v>42.9146</c:v>
                </c:pt>
                <c:pt idx="8">
                  <c:v>23.505299999999998</c:v>
                </c:pt>
                <c:pt idx="9">
                  <c:v>35.333300000000001</c:v>
                </c:pt>
                <c:pt idx="10">
                  <c:v>48.515300000000003</c:v>
                </c:pt>
                <c:pt idx="11">
                  <c:v>14.235799999999999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050359136"/>
        <c:axId val="1050359528"/>
      </c:barChart>
      <c:catAx>
        <c:axId val="1050359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503595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359528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50359136"/>
        <c:crosses val="autoZero"/>
        <c:crossBetween val="between"/>
        <c:majorUnit val="200"/>
        <c:minorUnit val="10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578968306386163"/>
          <c:y val="5.2000177734982493E-2"/>
          <c:w val="0.73894850783589816"/>
          <c:h val="9.6000328126121526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693827752118601E-2"/>
          <c:y val="0.16078849518810151"/>
          <c:w val="0.87712252783722078"/>
          <c:h val="0.688089867672790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5'!$E$5</c:f>
              <c:strCache>
                <c:ptCount val="1"/>
                <c:pt idx="0">
                  <c:v>Mercados Diario e Intradiario 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</c:spPr>
          <c:invertIfNegative val="0"/>
          <c:val>
            <c:numRef>
              <c:f>'Data 5'!$E$7:$E$31</c:f>
              <c:numCache>
                <c:formatCode>0.000</c:formatCode>
                <c:ptCount val="25"/>
                <c:pt idx="0">
                  <c:v>36.31</c:v>
                </c:pt>
                <c:pt idx="1">
                  <c:v>18.649999999999999</c:v>
                </c:pt>
                <c:pt idx="2">
                  <c:v>27.83</c:v>
                </c:pt>
                <c:pt idx="3">
                  <c:v>27.200000000000003</c:v>
                </c:pt>
                <c:pt idx="4">
                  <c:v>43.18</c:v>
                </c:pt>
                <c:pt idx="5">
                  <c:v>51.89</c:v>
                </c:pt>
                <c:pt idx="6">
                  <c:v>49.050000000000004</c:v>
                </c:pt>
                <c:pt idx="7">
                  <c:v>50.69</c:v>
                </c:pt>
                <c:pt idx="8">
                  <c:v>59.93</c:v>
                </c:pt>
                <c:pt idx="9">
                  <c:v>56.82</c:v>
                </c:pt>
                <c:pt idx="10">
                  <c:v>48.67</c:v>
                </c:pt>
                <c:pt idx="11">
                  <c:v>49.42</c:v>
                </c:pt>
                <c:pt idx="13">
                  <c:v>53.53</c:v>
                </c:pt>
                <c:pt idx="14">
                  <c:v>44.61</c:v>
                </c:pt>
                <c:pt idx="15">
                  <c:v>44.230000000000004</c:v>
                </c:pt>
                <c:pt idx="16">
                  <c:v>46.620000000000005</c:v>
                </c:pt>
                <c:pt idx="17">
                  <c:v>45.919999999999995</c:v>
                </c:pt>
                <c:pt idx="18">
                  <c:v>55.53</c:v>
                </c:pt>
                <c:pt idx="19">
                  <c:v>60.53</c:v>
                </c:pt>
                <c:pt idx="20">
                  <c:v>56.71</c:v>
                </c:pt>
                <c:pt idx="21">
                  <c:v>52.6</c:v>
                </c:pt>
                <c:pt idx="22">
                  <c:v>50.82</c:v>
                </c:pt>
                <c:pt idx="23">
                  <c:v>52.68</c:v>
                </c:pt>
                <c:pt idx="24">
                  <c:v>54.38</c:v>
                </c:pt>
              </c:numCache>
            </c:numRef>
          </c:val>
        </c:ser>
        <c:ser>
          <c:idx val="1"/>
          <c:order val="1"/>
          <c:tx>
            <c:strRef>
              <c:f>'Data 5'!$F$5</c:f>
              <c:strCache>
                <c:ptCount val="1"/>
                <c:pt idx="0">
                  <c:v>Servicios de ajuste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</c:spPr>
          <c:invertIfNegative val="0"/>
          <c:val>
            <c:numRef>
              <c:f>'Data 5'!$F$7:$F$31</c:f>
              <c:numCache>
                <c:formatCode>0.000</c:formatCode>
                <c:ptCount val="25"/>
                <c:pt idx="0">
                  <c:v>7.2</c:v>
                </c:pt>
                <c:pt idx="1">
                  <c:v>7.7899999999999991</c:v>
                </c:pt>
                <c:pt idx="2">
                  <c:v>7.03</c:v>
                </c:pt>
                <c:pt idx="3">
                  <c:v>8</c:v>
                </c:pt>
                <c:pt idx="4">
                  <c:v>4.88</c:v>
                </c:pt>
                <c:pt idx="5">
                  <c:v>3.5899999999999994</c:v>
                </c:pt>
                <c:pt idx="6">
                  <c:v>3.3000000000000003</c:v>
                </c:pt>
                <c:pt idx="7">
                  <c:v>4.1500000000000004</c:v>
                </c:pt>
                <c:pt idx="8">
                  <c:v>4.8000000000000007</c:v>
                </c:pt>
                <c:pt idx="9">
                  <c:v>6.1900000000000013</c:v>
                </c:pt>
                <c:pt idx="10">
                  <c:v>6.0799999999999983</c:v>
                </c:pt>
                <c:pt idx="11">
                  <c:v>5.5</c:v>
                </c:pt>
                <c:pt idx="13">
                  <c:v>4.919999999999999</c:v>
                </c:pt>
                <c:pt idx="14">
                  <c:v>5.3699999999999992</c:v>
                </c:pt>
                <c:pt idx="15">
                  <c:v>5.1899999999999995</c:v>
                </c:pt>
                <c:pt idx="16">
                  <c:v>5.56</c:v>
                </c:pt>
                <c:pt idx="17">
                  <c:v>5.1100000000000003</c:v>
                </c:pt>
                <c:pt idx="18">
                  <c:v>3.37</c:v>
                </c:pt>
                <c:pt idx="19">
                  <c:v>3.120000000000001</c:v>
                </c:pt>
                <c:pt idx="20">
                  <c:v>3.7399999999999998</c:v>
                </c:pt>
                <c:pt idx="21">
                  <c:v>3.25</c:v>
                </c:pt>
                <c:pt idx="22">
                  <c:v>4.3900000000000015</c:v>
                </c:pt>
                <c:pt idx="23">
                  <c:v>4.1500000000000004</c:v>
                </c:pt>
                <c:pt idx="24">
                  <c:v>3.24</c:v>
                </c:pt>
              </c:numCache>
            </c:numRef>
          </c:val>
        </c:ser>
        <c:ser>
          <c:idx val="2"/>
          <c:order val="2"/>
          <c:tx>
            <c:strRef>
              <c:f>'Data 5'!$G$5</c:f>
              <c:strCache>
                <c:ptCount val="1"/>
                <c:pt idx="0">
                  <c:v>Pagos por capacidad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val>
            <c:numRef>
              <c:f>'Data 5'!$G$7:$G$31</c:f>
              <c:numCache>
                <c:formatCode>0.000</c:formatCode>
                <c:ptCount val="25"/>
                <c:pt idx="0">
                  <c:v>7</c:v>
                </c:pt>
                <c:pt idx="1">
                  <c:v>6.89</c:v>
                </c:pt>
                <c:pt idx="2">
                  <c:v>5.46</c:v>
                </c:pt>
                <c:pt idx="3">
                  <c:v>5.29</c:v>
                </c:pt>
                <c:pt idx="4">
                  <c:v>5.14</c:v>
                </c:pt>
                <c:pt idx="5">
                  <c:v>6.14</c:v>
                </c:pt>
                <c:pt idx="6">
                  <c:v>7.17</c:v>
                </c:pt>
                <c:pt idx="7">
                  <c:v>4.76</c:v>
                </c:pt>
                <c:pt idx="8">
                  <c:v>5.47</c:v>
                </c:pt>
                <c:pt idx="9">
                  <c:v>5.3</c:v>
                </c:pt>
                <c:pt idx="10">
                  <c:v>5.45</c:v>
                </c:pt>
                <c:pt idx="11">
                  <c:v>6.87</c:v>
                </c:pt>
                <c:pt idx="13">
                  <c:v>6.94</c:v>
                </c:pt>
                <c:pt idx="14">
                  <c:v>6.92</c:v>
                </c:pt>
                <c:pt idx="15">
                  <c:v>5.48</c:v>
                </c:pt>
                <c:pt idx="16">
                  <c:v>5.26</c:v>
                </c:pt>
                <c:pt idx="17">
                  <c:v>5.0599999999999996</c:v>
                </c:pt>
                <c:pt idx="18">
                  <c:v>6.19</c:v>
                </c:pt>
                <c:pt idx="19">
                  <c:v>7.23</c:v>
                </c:pt>
                <c:pt idx="20">
                  <c:v>2.84</c:v>
                </c:pt>
                <c:pt idx="21">
                  <c:v>3.2</c:v>
                </c:pt>
                <c:pt idx="22">
                  <c:v>3.1</c:v>
                </c:pt>
                <c:pt idx="23">
                  <c:v>3.31</c:v>
                </c:pt>
                <c:pt idx="24">
                  <c:v>4.16</c:v>
                </c:pt>
              </c:numCache>
            </c:numRef>
          </c:val>
        </c:ser>
        <c:ser>
          <c:idx val="4"/>
          <c:order val="3"/>
          <c:tx>
            <c:strRef>
              <c:f>'Data 5'!$H$5</c:f>
              <c:strCache>
                <c:ptCount val="1"/>
                <c:pt idx="0">
                  <c:v>Servicio de interrumpibilidad</c:v>
                </c:pt>
              </c:strCache>
            </c:strRef>
          </c:tx>
          <c:spPr>
            <a:solidFill>
              <a:srgbClr val="CC00CC"/>
            </a:solidFill>
            <a:ln>
              <a:noFill/>
            </a:ln>
          </c:spPr>
          <c:invertIfNegative val="0"/>
          <c:val>
            <c:numRef>
              <c:f>'Data 5'!$H$7:$H$31</c:f>
              <c:numCache>
                <c:formatCode>0.000</c:formatCod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1.69</c:v>
                </c:pt>
                <c:pt idx="14">
                  <c:v>1.85</c:v>
                </c:pt>
                <c:pt idx="15">
                  <c:v>1.83</c:v>
                </c:pt>
                <c:pt idx="16">
                  <c:v>2.08</c:v>
                </c:pt>
                <c:pt idx="17">
                  <c:v>1.97</c:v>
                </c:pt>
                <c:pt idx="18">
                  <c:v>1.92</c:v>
                </c:pt>
                <c:pt idx="19">
                  <c:v>1.65</c:v>
                </c:pt>
                <c:pt idx="20">
                  <c:v>1.87</c:v>
                </c:pt>
                <c:pt idx="21">
                  <c:v>2.0099999999999998</c:v>
                </c:pt>
                <c:pt idx="22">
                  <c:v>1.99</c:v>
                </c:pt>
                <c:pt idx="23">
                  <c:v>1.97</c:v>
                </c:pt>
                <c:pt idx="24">
                  <c:v>1.89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83558528"/>
        <c:axId val="883558920"/>
      </c:barChart>
      <c:lineChart>
        <c:grouping val="standard"/>
        <c:varyColors val="0"/>
        <c:ser>
          <c:idx val="3"/>
          <c:order val="4"/>
          <c:tx>
            <c:v>Precio final medio</c:v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'Data 5'!$A$7:$A$31</c:f>
              <c:strCache>
                <c:ptCount val="25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3">
                  <c:v>E</c:v>
                </c:pt>
                <c:pt idx="14">
                  <c:v>F</c:v>
                </c:pt>
                <c:pt idx="15">
                  <c:v>M</c:v>
                </c:pt>
                <c:pt idx="16">
                  <c:v>A</c:v>
                </c:pt>
                <c:pt idx="17">
                  <c:v>M</c:v>
                </c:pt>
                <c:pt idx="18">
                  <c:v>J</c:v>
                </c:pt>
                <c:pt idx="19">
                  <c:v>J</c:v>
                </c:pt>
                <c:pt idx="20">
                  <c:v>A</c:v>
                </c:pt>
                <c:pt idx="21">
                  <c:v>S</c:v>
                </c:pt>
                <c:pt idx="22">
                  <c:v>O</c:v>
                </c:pt>
                <c:pt idx="23">
                  <c:v>N</c:v>
                </c:pt>
                <c:pt idx="24">
                  <c:v>D</c:v>
                </c:pt>
              </c:strCache>
            </c:strRef>
          </c:cat>
          <c:val>
            <c:numRef>
              <c:f>'Data 5'!$L$7:$L$31</c:f>
              <c:numCache>
                <c:formatCode>#,##0.000</c:formatCode>
                <c:ptCount val="25"/>
                <c:pt idx="0">
                  <c:v>55.046611043173286</c:v>
                </c:pt>
                <c:pt idx="1">
                  <c:v>55.046611043173286</c:v>
                </c:pt>
                <c:pt idx="2">
                  <c:v>55.0466110431733</c:v>
                </c:pt>
                <c:pt idx="3">
                  <c:v>55.046611043173286</c:v>
                </c:pt>
                <c:pt idx="4">
                  <c:v>55.046611043173286</c:v>
                </c:pt>
                <c:pt idx="5">
                  <c:v>55.046611043173286</c:v>
                </c:pt>
                <c:pt idx="6">
                  <c:v>55.046611043173286</c:v>
                </c:pt>
                <c:pt idx="7">
                  <c:v>55.046611043173286</c:v>
                </c:pt>
                <c:pt idx="8">
                  <c:v>55.046611043173286</c:v>
                </c:pt>
                <c:pt idx="9">
                  <c:v>55.046611043173286</c:v>
                </c:pt>
                <c:pt idx="10">
                  <c:v>55.046611043173286</c:v>
                </c:pt>
                <c:pt idx="11">
                  <c:v>55.046611043173286</c:v>
                </c:pt>
                <c:pt idx="13" formatCode="0.000">
                  <c:v>62.861768485187042</c:v>
                </c:pt>
                <c:pt idx="14" formatCode="0.000">
                  <c:v>62.861768485187042</c:v>
                </c:pt>
                <c:pt idx="15" formatCode="0.000">
                  <c:v>62.861768485187042</c:v>
                </c:pt>
                <c:pt idx="16" formatCode="0.000">
                  <c:v>62.861768485187042</c:v>
                </c:pt>
                <c:pt idx="17" formatCode="0.000">
                  <c:v>62.861768485187042</c:v>
                </c:pt>
                <c:pt idx="18" formatCode="0.000">
                  <c:v>62.861768485187042</c:v>
                </c:pt>
                <c:pt idx="19" formatCode="0.000">
                  <c:v>62.861768485187042</c:v>
                </c:pt>
                <c:pt idx="20" formatCode="0.000">
                  <c:v>62.861768485187042</c:v>
                </c:pt>
                <c:pt idx="21" formatCode="0.000">
                  <c:v>62.861768485187042</c:v>
                </c:pt>
                <c:pt idx="22" formatCode="0.000">
                  <c:v>62.861768485187042</c:v>
                </c:pt>
                <c:pt idx="23" formatCode="0.000">
                  <c:v>62.861768485187042</c:v>
                </c:pt>
                <c:pt idx="24" formatCode="0.000">
                  <c:v>62.861768485187042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558528"/>
        <c:axId val="883558920"/>
      </c:lineChart>
      <c:catAx>
        <c:axId val="8835585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883558920"/>
        <c:crosses val="autoZero"/>
        <c:auto val="1"/>
        <c:lblAlgn val="ctr"/>
        <c:lblOffset val="100"/>
        <c:noMultiLvlLbl val="0"/>
      </c:catAx>
      <c:valAx>
        <c:axId val="88355892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8835585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57293473411526"/>
          <c:y val="4.1666732894155012E-2"/>
          <c:w val="0.70094465550220286"/>
          <c:h val="9.895849062361815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333333333333343E-2"/>
          <c:y val="0.12698387701537309"/>
          <c:w val="0.8916666666666665"/>
          <c:h val="0.76190476190476186"/>
        </c:manualLayout>
      </c:layout>
      <c:barChart>
        <c:barDir val="col"/>
        <c:grouping val="stacked"/>
        <c:varyColors val="0"/>
        <c:ser>
          <c:idx val="0"/>
          <c:order val="0"/>
          <c:tx>
            <c:v>Regulación secundaria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2'!$B$75:$B$86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2'!$F$663:$F$674</c:f>
              <c:numCache>
                <c:formatCode>#,##0\ \ \ \ \ \ \ \ \ \ \ \ \ _)</c:formatCode>
                <c:ptCount val="12"/>
                <c:pt idx="0">
                  <c:v>114.760829</c:v>
                </c:pt>
                <c:pt idx="1">
                  <c:v>97.159471999999994</c:v>
                </c:pt>
                <c:pt idx="2">
                  <c:v>82.356786</c:v>
                </c:pt>
                <c:pt idx="3">
                  <c:v>85.622112000000001</c:v>
                </c:pt>
                <c:pt idx="4">
                  <c:v>83.401702</c:v>
                </c:pt>
                <c:pt idx="5">
                  <c:v>92.249150999999998</c:v>
                </c:pt>
                <c:pt idx="6">
                  <c:v>120.238276</c:v>
                </c:pt>
                <c:pt idx="7">
                  <c:v>107.010897</c:v>
                </c:pt>
                <c:pt idx="8">
                  <c:v>111.12929200000001</c:v>
                </c:pt>
                <c:pt idx="9">
                  <c:v>98.444813999999994</c:v>
                </c:pt>
                <c:pt idx="10">
                  <c:v>99.327702000000002</c:v>
                </c:pt>
                <c:pt idx="11">
                  <c:v>101.31516999999999</c:v>
                </c:pt>
              </c:numCache>
            </c:numRef>
          </c:val>
        </c:ser>
        <c:ser>
          <c:idx val="1"/>
          <c:order val="1"/>
          <c:tx>
            <c:v>Regulación terciaria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2'!$B$75:$B$86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2'!$F$698:$F$709</c:f>
              <c:numCache>
                <c:formatCode>#,##0\ \ \ \ \ \ \ \ \ \ \ \ \ _)</c:formatCode>
                <c:ptCount val="12"/>
                <c:pt idx="0">
                  <c:v>155.82210000000001</c:v>
                </c:pt>
                <c:pt idx="1">
                  <c:v>157.67779999999999</c:v>
                </c:pt>
                <c:pt idx="2">
                  <c:v>182.52109999999999</c:v>
                </c:pt>
                <c:pt idx="3">
                  <c:v>165.69229999999999</c:v>
                </c:pt>
                <c:pt idx="4">
                  <c:v>115.4867</c:v>
                </c:pt>
                <c:pt idx="5">
                  <c:v>57.105899999999998</c:v>
                </c:pt>
                <c:pt idx="6">
                  <c:v>58.525300000000001</c:v>
                </c:pt>
                <c:pt idx="7">
                  <c:v>172.28489999999999</c:v>
                </c:pt>
                <c:pt idx="8">
                  <c:v>179.5205</c:v>
                </c:pt>
                <c:pt idx="9">
                  <c:v>134.7604</c:v>
                </c:pt>
                <c:pt idx="10">
                  <c:v>126.9627</c:v>
                </c:pt>
                <c:pt idx="11">
                  <c:v>120.2115</c:v>
                </c:pt>
              </c:numCache>
            </c:numRef>
          </c:val>
        </c:ser>
        <c:ser>
          <c:idx val="2"/>
          <c:order val="2"/>
          <c:tx>
            <c:v>Gestión de desvíos</c:v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2'!$B$75:$B$86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2'!$F$733:$F$744</c:f>
              <c:numCache>
                <c:formatCode>#,##0\ \ \ \ \ \ \ \ \ \ \ \ \ _)</c:formatCode>
                <c:ptCount val="12"/>
                <c:pt idx="0">
                  <c:v>89.175799999999995</c:v>
                </c:pt>
                <c:pt idx="1">
                  <c:v>35.880699999999997</c:v>
                </c:pt>
                <c:pt idx="2">
                  <c:v>79.234999999999999</c:v>
                </c:pt>
                <c:pt idx="3">
                  <c:v>50.783000000000001</c:v>
                </c:pt>
                <c:pt idx="4">
                  <c:v>35.381599999999999</c:v>
                </c:pt>
                <c:pt idx="5">
                  <c:v>29.4</c:v>
                </c:pt>
                <c:pt idx="6">
                  <c:v>11.100300000000001</c:v>
                </c:pt>
                <c:pt idx="7">
                  <c:v>85.458699999999993</c:v>
                </c:pt>
                <c:pt idx="8">
                  <c:v>58.372399999999999</c:v>
                </c:pt>
                <c:pt idx="9">
                  <c:v>24.3857</c:v>
                </c:pt>
                <c:pt idx="10">
                  <c:v>23.457599999999999</c:v>
                </c:pt>
                <c:pt idx="11">
                  <c:v>25.9756</c:v>
                </c:pt>
              </c:numCache>
            </c:numRef>
          </c:val>
        </c:ser>
        <c:ser>
          <c:idx val="3"/>
          <c:order val="3"/>
          <c:tx>
            <c:v>Restricciones TReal</c:v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2'!$B$75:$B$86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2'!$F$768:$F$779</c:f>
              <c:numCache>
                <c:formatCode>#,##0\ \ \ \ \ \ \ \ \ \ \ \ \ _)</c:formatCode>
                <c:ptCount val="12"/>
                <c:pt idx="0">
                  <c:v>115.0553</c:v>
                </c:pt>
                <c:pt idx="1">
                  <c:v>66.941100000000006</c:v>
                </c:pt>
                <c:pt idx="2">
                  <c:v>169.85570000000001</c:v>
                </c:pt>
                <c:pt idx="3">
                  <c:v>127.9278</c:v>
                </c:pt>
                <c:pt idx="4">
                  <c:v>149.6146</c:v>
                </c:pt>
                <c:pt idx="5">
                  <c:v>66.123499999999993</c:v>
                </c:pt>
                <c:pt idx="6">
                  <c:v>37.249199999999995</c:v>
                </c:pt>
                <c:pt idx="7">
                  <c:v>89.353499999999997</c:v>
                </c:pt>
                <c:pt idx="8">
                  <c:v>92.138499999999993</c:v>
                </c:pt>
                <c:pt idx="9">
                  <c:v>99.49560000000001</c:v>
                </c:pt>
                <c:pt idx="10">
                  <c:v>67.919800000000009</c:v>
                </c:pt>
                <c:pt idx="11">
                  <c:v>69.89739999999999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1050360312"/>
        <c:axId val="1050360704"/>
      </c:barChart>
      <c:catAx>
        <c:axId val="105036031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1050360704"/>
        <c:crosses val="autoZero"/>
        <c:auto val="1"/>
        <c:lblAlgn val="ctr"/>
        <c:lblOffset val="100"/>
        <c:tickMarkSkip val="1"/>
        <c:noMultiLvlLbl val="0"/>
      </c:catAx>
      <c:valAx>
        <c:axId val="1050360704"/>
        <c:scaling>
          <c:orientation val="maxMin"/>
          <c:max val="10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50360312"/>
        <c:crosses val="autoZero"/>
        <c:crossBetween val="between"/>
        <c:majorUnit val="200"/>
        <c:min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253657567252045E-2"/>
          <c:y val="0.25793750750832195"/>
          <c:w val="0.81622991132417588"/>
          <c:h val="0.60872428577317883"/>
        </c:manualLayout>
      </c:layout>
      <c:areaChart>
        <c:grouping val="standard"/>
        <c:varyColors val="0"/>
        <c:ser>
          <c:idx val="3"/>
          <c:order val="2"/>
          <c:spPr>
            <a:solidFill>
              <a:srgbClr val="92D050"/>
            </a:solidFill>
            <a:ln w="25400">
              <a:noFill/>
            </a:ln>
          </c:spPr>
          <c:cat>
            <c:strRef>
              <c:f>'Data 2'!$B$145:$B$156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2'!$I$145:$I$156</c:f>
              <c:numCache>
                <c:formatCode>#,##0.00</c:formatCode>
                <c:ptCount val="12"/>
                <c:pt idx="0">
                  <c:v>121.05</c:v>
                </c:pt>
                <c:pt idx="1">
                  <c:v>97</c:v>
                </c:pt>
                <c:pt idx="2">
                  <c:v>60.29</c:v>
                </c:pt>
                <c:pt idx="3">
                  <c:v>61.53</c:v>
                </c:pt>
                <c:pt idx="4">
                  <c:v>57.41</c:v>
                </c:pt>
                <c:pt idx="5">
                  <c:v>48.12</c:v>
                </c:pt>
                <c:pt idx="6">
                  <c:v>35.6</c:v>
                </c:pt>
                <c:pt idx="7">
                  <c:v>59</c:v>
                </c:pt>
                <c:pt idx="8">
                  <c:v>80</c:v>
                </c:pt>
                <c:pt idx="9">
                  <c:v>43.52</c:v>
                </c:pt>
                <c:pt idx="10">
                  <c:v>62.38</c:v>
                </c:pt>
                <c:pt idx="11">
                  <c:v>99</c:v>
                </c:pt>
              </c:numCache>
            </c:numRef>
          </c:val>
        </c:ser>
        <c:ser>
          <c:idx val="4"/>
          <c:order val="3"/>
          <c:spPr>
            <a:solidFill>
              <a:srgbClr val="FFF9E9"/>
            </a:solidFill>
            <a:ln w="25400">
              <a:noFill/>
            </a:ln>
          </c:spPr>
          <c:cat>
            <c:strRef>
              <c:f>'Data 2'!$B$145:$B$156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2'!$G$145:$G$156</c:f>
              <c:numCache>
                <c:formatCode>#,##0.00</c:formatCode>
                <c:ptCount val="12"/>
                <c:pt idx="0">
                  <c:v>2.1</c:v>
                </c:pt>
                <c:pt idx="1">
                  <c:v>4.5999999999999996</c:v>
                </c:pt>
                <c:pt idx="2">
                  <c:v>4.7699999999999996</c:v>
                </c:pt>
                <c:pt idx="3">
                  <c:v>5.55</c:v>
                </c:pt>
                <c:pt idx="4">
                  <c:v>4.5999999999999996</c:v>
                </c:pt>
                <c:pt idx="5">
                  <c:v>5.78</c:v>
                </c:pt>
                <c:pt idx="6">
                  <c:v>3.2</c:v>
                </c:pt>
                <c:pt idx="7">
                  <c:v>3.9</c:v>
                </c:pt>
                <c:pt idx="8">
                  <c:v>3.3</c:v>
                </c:pt>
                <c:pt idx="9">
                  <c:v>3.5</c:v>
                </c:pt>
                <c:pt idx="10">
                  <c:v>2.63</c:v>
                </c:pt>
                <c:pt idx="11">
                  <c:v>2.75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0361488"/>
        <c:axId val="1050361880"/>
      </c:areaChart>
      <c:lineChart>
        <c:grouping val="standard"/>
        <c:varyColors val="0"/>
        <c:ser>
          <c:idx val="1"/>
          <c:order val="1"/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cat>
            <c:strRef>
              <c:f>'Data 2'!$B$145:$B$156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2'!$H$145:$H$156</c:f>
              <c:numCache>
                <c:formatCode>#,##0.00</c:formatCode>
                <c:ptCount val="12"/>
                <c:pt idx="0">
                  <c:v>21.381991381999999</c:v>
                </c:pt>
                <c:pt idx="1">
                  <c:v>24.040355192500002</c:v>
                </c:pt>
                <c:pt idx="2">
                  <c:v>20.637852405899999</c:v>
                </c:pt>
                <c:pt idx="3">
                  <c:v>23.843638743500001</c:v>
                </c:pt>
                <c:pt idx="4">
                  <c:v>22.398220851000001</c:v>
                </c:pt>
                <c:pt idx="5">
                  <c:v>19.654170881300001</c:v>
                </c:pt>
                <c:pt idx="6">
                  <c:v>14.8866280027</c:v>
                </c:pt>
                <c:pt idx="7">
                  <c:v>18.130872749200002</c:v>
                </c:pt>
                <c:pt idx="8">
                  <c:v>18.790170998800001</c:v>
                </c:pt>
                <c:pt idx="9">
                  <c:v>16.795715970700002</c:v>
                </c:pt>
                <c:pt idx="10">
                  <c:v>15.1591496938</c:v>
                </c:pt>
                <c:pt idx="11">
                  <c:v>19.282028192599999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361488"/>
        <c:axId val="1050361880"/>
      </c:lineChart>
      <c:lineChart>
        <c:grouping val="standard"/>
        <c:varyColors val="0"/>
        <c:ser>
          <c:idx val="0"/>
          <c:order val="0"/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2'!$B$145:$B$156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2'!$F$145:$F$156</c:f>
              <c:numCache>
                <c:formatCode>#,##0</c:formatCode>
                <c:ptCount val="12"/>
                <c:pt idx="0">
                  <c:v>1236.1532258064517</c:v>
                </c:pt>
                <c:pt idx="1">
                  <c:v>1248.3169642857142</c:v>
                </c:pt>
                <c:pt idx="2">
                  <c:v>1211.5908479138627</c:v>
                </c:pt>
                <c:pt idx="3">
                  <c:v>1180.4708333333333</c:v>
                </c:pt>
                <c:pt idx="4">
                  <c:v>1169.7177419354839</c:v>
                </c:pt>
                <c:pt idx="5">
                  <c:v>1164.925</c:v>
                </c:pt>
                <c:pt idx="6">
                  <c:v>1221.8118279569894</c:v>
                </c:pt>
                <c:pt idx="7">
                  <c:v>1181.8266129032259</c:v>
                </c:pt>
                <c:pt idx="8">
                  <c:v>1181.6194444444445</c:v>
                </c:pt>
                <c:pt idx="9">
                  <c:v>1175.5664429530202</c:v>
                </c:pt>
                <c:pt idx="10">
                  <c:v>1187.2194444444444</c:v>
                </c:pt>
                <c:pt idx="11">
                  <c:v>1200.0793010752689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362272"/>
        <c:axId val="1050362664"/>
      </c:lineChart>
      <c:catAx>
        <c:axId val="1050361488"/>
        <c:scaling>
          <c:orientation val="minMax"/>
        </c:scaling>
        <c:delete val="0"/>
        <c:axPos val="b"/>
        <c:numFmt formatCode="mmmmm" sourceLinked="0"/>
        <c:majorTickMark val="none"/>
        <c:minorTickMark val="none"/>
        <c:tickLblPos val="nextTo"/>
        <c:spPr>
          <a:ln w="952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50361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0361880"/>
        <c:scaling>
          <c:orientation val="minMax"/>
          <c:max val="25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€/MW</a:t>
                </a:r>
              </a:p>
            </c:rich>
          </c:tx>
          <c:layout>
            <c:manualLayout>
              <c:xMode val="edge"/>
              <c:yMode val="edge"/>
              <c:x val="8.1911044903170888E-2"/>
              <c:y val="0.186903314610103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50361488"/>
        <c:crosses val="autoZero"/>
        <c:crossBetween val="midCat"/>
      </c:valAx>
      <c:catAx>
        <c:axId val="105036227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0362664"/>
        <c:crosses val="autoZero"/>
        <c:auto val="0"/>
        <c:lblAlgn val="ctr"/>
        <c:lblOffset val="100"/>
        <c:noMultiLvlLbl val="0"/>
      </c:catAx>
      <c:valAx>
        <c:axId val="1050362664"/>
        <c:scaling>
          <c:orientation val="minMax"/>
          <c:max val="25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MW</a:t>
                </a:r>
              </a:p>
            </c:rich>
          </c:tx>
          <c:layout>
            <c:manualLayout>
              <c:xMode val="edge"/>
              <c:yMode val="edge"/>
              <c:x val="0.86034787543448965"/>
              <c:y val="0.190477314114237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50362272"/>
        <c:crosses val="max"/>
        <c:crossBetween val="midCat"/>
        <c:majorUnit val="5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299674140308731E-2"/>
          <c:y val="0.16051973379488554"/>
          <c:w val="0.8666449797588861"/>
          <c:h val="0.70360961097140351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'Data 2'!$D$161</c:f>
              <c:strCache>
                <c:ptCount val="1"/>
                <c:pt idx="0">
                  <c:v>Hidráulica</c:v>
                </c:pt>
              </c:strCache>
            </c:strRef>
          </c:tx>
          <c:spPr>
            <a:solidFill>
              <a:srgbClr val="00B0F0"/>
            </a:solidFill>
            <a:ln w="25400">
              <a:noFill/>
            </a:ln>
          </c:spPr>
          <c:invertIfNegative val="0"/>
          <c:cat>
            <c:strRef>
              <c:f>'Data 2'!$B$163:$B$174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2'!$D$163:$D$174</c:f>
              <c:numCache>
                <c:formatCode>#,##0</c:formatCode>
                <c:ptCount val="12"/>
                <c:pt idx="0">
                  <c:v>411.53999999999996</c:v>
                </c:pt>
                <c:pt idx="1">
                  <c:v>342.44100000000003</c:v>
                </c:pt>
                <c:pt idx="2">
                  <c:v>411.37200000000001</c:v>
                </c:pt>
                <c:pt idx="3">
                  <c:v>423.495</c:v>
                </c:pt>
                <c:pt idx="4">
                  <c:v>473.86700000000002</c:v>
                </c:pt>
                <c:pt idx="5">
                  <c:v>412.24</c:v>
                </c:pt>
                <c:pt idx="6">
                  <c:v>407.178</c:v>
                </c:pt>
                <c:pt idx="7">
                  <c:v>365.77600000000001</c:v>
                </c:pt>
                <c:pt idx="8">
                  <c:v>339.18399999999997</c:v>
                </c:pt>
                <c:pt idx="9">
                  <c:v>320.35400000000004</c:v>
                </c:pt>
                <c:pt idx="10">
                  <c:v>334.65</c:v>
                </c:pt>
                <c:pt idx="11">
                  <c:v>304.55599999999998</c:v>
                </c:pt>
              </c:numCache>
            </c:numRef>
          </c:val>
        </c:ser>
        <c:ser>
          <c:idx val="0"/>
          <c:order val="1"/>
          <c:tx>
            <c:strRef>
              <c:f>'Data 2'!$E$161</c:f>
              <c:strCache>
                <c:ptCount val="1"/>
                <c:pt idx="0">
                  <c:v>Turbinación bombeo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'Data 2'!$B$163:$B$174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2'!$E$163:$E$174</c:f>
              <c:numCache>
                <c:formatCode>#,##0</c:formatCode>
                <c:ptCount val="12"/>
                <c:pt idx="0">
                  <c:v>29.623999999999999</c:v>
                </c:pt>
                <c:pt idx="1">
                  <c:v>32.563000000000002</c:v>
                </c:pt>
                <c:pt idx="2">
                  <c:v>37.909999999999997</c:v>
                </c:pt>
                <c:pt idx="3">
                  <c:v>36.915999999999997</c:v>
                </c:pt>
                <c:pt idx="4">
                  <c:v>29.510999999999999</c:v>
                </c:pt>
                <c:pt idx="5">
                  <c:v>23.818999999999999</c:v>
                </c:pt>
                <c:pt idx="6">
                  <c:v>17.643999999999998</c:v>
                </c:pt>
                <c:pt idx="7">
                  <c:v>28.699000000000002</c:v>
                </c:pt>
                <c:pt idx="8">
                  <c:v>39.052</c:v>
                </c:pt>
                <c:pt idx="9">
                  <c:v>53.988999999999997</c:v>
                </c:pt>
                <c:pt idx="10">
                  <c:v>50.707000000000001</c:v>
                </c:pt>
                <c:pt idx="11">
                  <c:v>69.471999999999994</c:v>
                </c:pt>
              </c:numCache>
            </c:numRef>
          </c:val>
        </c:ser>
        <c:ser>
          <c:idx val="2"/>
          <c:order val="2"/>
          <c:tx>
            <c:strRef>
              <c:f>'Data 2'!$F$161:$F$162</c:f>
              <c:strCache>
                <c:ptCount val="2"/>
                <c:pt idx="0">
                  <c:v>Carbón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'Data 2'!$B$163:$B$174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2'!$F$163:$F$174</c:f>
              <c:numCache>
                <c:formatCode>#,##0</c:formatCode>
                <c:ptCount val="12"/>
                <c:pt idx="0">
                  <c:v>220.749</c:v>
                </c:pt>
                <c:pt idx="1">
                  <c:v>181.565</c:v>
                </c:pt>
                <c:pt idx="2">
                  <c:v>184.75800000000001</c:v>
                </c:pt>
                <c:pt idx="3">
                  <c:v>137.65700000000001</c:v>
                </c:pt>
                <c:pt idx="4">
                  <c:v>155.70599999999999</c:v>
                </c:pt>
                <c:pt idx="5">
                  <c:v>185.55199999999999</c:v>
                </c:pt>
                <c:pt idx="6">
                  <c:v>174.71299999999999</c:v>
                </c:pt>
                <c:pt idx="7">
                  <c:v>229.643</c:v>
                </c:pt>
                <c:pt idx="8">
                  <c:v>239.52500000000001</c:v>
                </c:pt>
                <c:pt idx="9">
                  <c:v>241.15199999999999</c:v>
                </c:pt>
                <c:pt idx="10">
                  <c:v>198.19</c:v>
                </c:pt>
                <c:pt idx="11">
                  <c:v>224.17099999999999</c:v>
                </c:pt>
              </c:numCache>
            </c:numRef>
          </c:val>
        </c:ser>
        <c:ser>
          <c:idx val="1"/>
          <c:order val="3"/>
          <c:tx>
            <c:strRef>
              <c:f>'Data 2'!$G$161</c:f>
              <c:strCache>
                <c:ptCount val="1"/>
                <c:pt idx="0">
                  <c:v>Ciclo combinado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'Data 2'!$B$163:$B$174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2'!$G$163:$G$174</c:f>
              <c:numCache>
                <c:formatCode>0</c:formatCode>
                <c:ptCount val="12"/>
                <c:pt idx="0">
                  <c:v>257.78500000000003</c:v>
                </c:pt>
                <c:pt idx="1">
                  <c:v>282.3</c:v>
                </c:pt>
                <c:pt idx="2">
                  <c:v>266.17200000000003</c:v>
                </c:pt>
                <c:pt idx="3">
                  <c:v>251.87100000000001</c:v>
                </c:pt>
                <c:pt idx="4">
                  <c:v>211.18600000000001</c:v>
                </c:pt>
                <c:pt idx="5">
                  <c:v>217.13499999999999</c:v>
                </c:pt>
                <c:pt idx="6">
                  <c:v>309.49299999999999</c:v>
                </c:pt>
                <c:pt idx="7">
                  <c:v>255.161</c:v>
                </c:pt>
                <c:pt idx="8">
                  <c:v>233.005</c:v>
                </c:pt>
                <c:pt idx="9">
                  <c:v>260.30200000000002</c:v>
                </c:pt>
                <c:pt idx="10">
                  <c:v>271.25099999999998</c:v>
                </c:pt>
                <c:pt idx="11">
                  <c:v>294.66000000000003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50363448"/>
        <c:axId val="1050363840"/>
      </c:barChart>
      <c:catAx>
        <c:axId val="1050363448"/>
        <c:scaling>
          <c:orientation val="minMax"/>
        </c:scaling>
        <c:delete val="0"/>
        <c:axPos val="b"/>
        <c:numFmt formatCode="mmmmm" sourceLinked="0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50363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0363840"/>
        <c:scaling>
          <c:orientation val="minMax"/>
          <c:max val="12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5036344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9385593220338984"/>
          <c:y val="2.8795820720195899E-2"/>
          <c:w val="0.64936440677966112"/>
          <c:h val="0.1020942734625127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sng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ENERGÍA TERCIARIA A BAJAR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F9E9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0364624"/>
        <c:axId val="1050365016"/>
      </c:lineChart>
      <c:catAx>
        <c:axId val="105036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50365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365016"/>
        <c:scaling>
          <c:orientation val="minMax"/>
          <c:min val="-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MWh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5036462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82198058576025E-2"/>
          <c:y val="0.30645322188561586"/>
          <c:w val="0.84116874279603937"/>
          <c:h val="0.52688448675070754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2014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2'!$B$647:$B$658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2'!$D$647:$D$658</c:f>
              <c:numCache>
                <c:formatCode>#,##0\ \ \ \ \ \ \ \ \ \ \ \ \ _)</c:formatCode>
                <c:ptCount val="12"/>
                <c:pt idx="0">
                  <c:v>196.83262099999999</c:v>
                </c:pt>
                <c:pt idx="1">
                  <c:v>172.787477</c:v>
                </c:pt>
                <c:pt idx="2">
                  <c:v>178.58364499999999</c:v>
                </c:pt>
                <c:pt idx="3">
                  <c:v>205.6705</c:v>
                </c:pt>
                <c:pt idx="4">
                  <c:v>173.426693</c:v>
                </c:pt>
                <c:pt idx="5">
                  <c:v>125.373271</c:v>
                </c:pt>
                <c:pt idx="6">
                  <c:v>106.95280700000001</c:v>
                </c:pt>
                <c:pt idx="7">
                  <c:v>89.741709999999998</c:v>
                </c:pt>
                <c:pt idx="8">
                  <c:v>78.684005999999997</c:v>
                </c:pt>
                <c:pt idx="9">
                  <c:v>130.55472800000001</c:v>
                </c:pt>
                <c:pt idx="10">
                  <c:v>145.173225</c:v>
                </c:pt>
                <c:pt idx="11">
                  <c:v>142.23469499999999</c:v>
                </c:pt>
              </c:numCache>
            </c:numRef>
          </c:val>
        </c:ser>
        <c:ser>
          <c:idx val="2"/>
          <c:order val="2"/>
          <c:tx>
            <c:v>Energía mensual 2015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2'!$B$647:$B$658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2'!$F$647:$F$658</c:f>
              <c:numCache>
                <c:formatCode>#,##0\ \ \ \ \ \ \ \ \ \ \ \ \ _)</c:formatCode>
                <c:ptCount val="12"/>
                <c:pt idx="0">
                  <c:v>133.792348</c:v>
                </c:pt>
                <c:pt idx="1">
                  <c:v>135.29539700000001</c:v>
                </c:pt>
                <c:pt idx="2">
                  <c:v>144.57407900000001</c:v>
                </c:pt>
                <c:pt idx="3">
                  <c:v>138.88240500000001</c:v>
                </c:pt>
                <c:pt idx="4">
                  <c:v>138.10091499999999</c:v>
                </c:pt>
                <c:pt idx="5">
                  <c:v>95.661185000000003</c:v>
                </c:pt>
                <c:pt idx="6">
                  <c:v>71.195981000000003</c:v>
                </c:pt>
                <c:pt idx="7">
                  <c:v>106.68764400000001</c:v>
                </c:pt>
                <c:pt idx="8">
                  <c:v>88.610692999999998</c:v>
                </c:pt>
                <c:pt idx="9">
                  <c:v>108.80828</c:v>
                </c:pt>
                <c:pt idx="10">
                  <c:v>100.22770300000001</c:v>
                </c:pt>
                <c:pt idx="11">
                  <c:v>104.468035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366584"/>
        <c:axId val="1050366976"/>
      </c:barChart>
      <c:lineChart>
        <c:grouping val="standard"/>
        <c:varyColors val="0"/>
        <c:ser>
          <c:idx val="0"/>
          <c:order val="1"/>
          <c:tx>
            <c:v>Precio mensual medio 2014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2'!$A$647:$B$658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2'!$E$647:$E$658</c:f>
              <c:numCache>
                <c:formatCode>#,##0.00</c:formatCode>
                <c:ptCount val="12"/>
                <c:pt idx="0">
                  <c:v>44.497473007799996</c:v>
                </c:pt>
                <c:pt idx="1">
                  <c:v>24.060404967899998</c:v>
                </c:pt>
                <c:pt idx="2">
                  <c:v>31.367966814700001</c:v>
                </c:pt>
                <c:pt idx="3">
                  <c:v>34.488015101800002</c:v>
                </c:pt>
                <c:pt idx="4">
                  <c:v>46.647215835499999</c:v>
                </c:pt>
                <c:pt idx="5">
                  <c:v>55.205105959100003</c:v>
                </c:pt>
                <c:pt idx="6">
                  <c:v>48.949388303600003</c:v>
                </c:pt>
                <c:pt idx="7">
                  <c:v>50.622922384699997</c:v>
                </c:pt>
                <c:pt idx="8">
                  <c:v>62.635067284199998</c:v>
                </c:pt>
                <c:pt idx="9">
                  <c:v>61.119043731600001</c:v>
                </c:pt>
                <c:pt idx="10">
                  <c:v>55.974606198899998</c:v>
                </c:pt>
                <c:pt idx="11">
                  <c:v>54.530350348100001</c:v>
                </c:pt>
              </c:numCache>
            </c:numRef>
          </c:val>
          <c:smooth val="0"/>
        </c:ser>
        <c:ser>
          <c:idx val="3"/>
          <c:order val="3"/>
          <c:tx>
            <c:v>Precio mensual medio 2015</c:v>
          </c:tx>
          <c:spPr>
            <a:ln w="25400">
              <a:solidFill>
                <a:srgbClr val="624FAC"/>
              </a:solidFill>
              <a:prstDash val="solid"/>
            </a:ln>
          </c:spPr>
          <c:marker>
            <c:symbol val="none"/>
          </c:marker>
          <c:cat>
            <c:strRef>
              <c:f>'Data 2'!$A$647:$B$658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2'!$G$647:$G$658</c:f>
              <c:numCache>
                <c:formatCode>#,##0.00</c:formatCode>
                <c:ptCount val="12"/>
                <c:pt idx="0">
                  <c:v>56.702399452599998</c:v>
                </c:pt>
                <c:pt idx="1">
                  <c:v>51.1620908286</c:v>
                </c:pt>
                <c:pt idx="2">
                  <c:v>48.948153423800001</c:v>
                </c:pt>
                <c:pt idx="3">
                  <c:v>51.846519722899998</c:v>
                </c:pt>
                <c:pt idx="4">
                  <c:v>52.539343421399998</c:v>
                </c:pt>
                <c:pt idx="5">
                  <c:v>58.789425721599997</c:v>
                </c:pt>
                <c:pt idx="6">
                  <c:v>62.890676792599997</c:v>
                </c:pt>
                <c:pt idx="7">
                  <c:v>56.648807803799997</c:v>
                </c:pt>
                <c:pt idx="8">
                  <c:v>51.439749940799999</c:v>
                </c:pt>
                <c:pt idx="9">
                  <c:v>52.548935889799999</c:v>
                </c:pt>
                <c:pt idx="10">
                  <c:v>53.691901429700003</c:v>
                </c:pt>
                <c:pt idx="11">
                  <c:v>53.318194029399997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365800"/>
        <c:axId val="1050366192"/>
      </c:lineChart>
      <c:catAx>
        <c:axId val="1050365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50366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036619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7.9558340921670509E-2"/>
              <c:y val="0.1937836419096261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50365800"/>
        <c:crosses val="autoZero"/>
        <c:crossBetween val="between"/>
        <c:majorUnit val="20"/>
      </c:valAx>
      <c:catAx>
        <c:axId val="1050366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0366976"/>
        <c:crosses val="autoZero"/>
        <c:auto val="0"/>
        <c:lblAlgn val="ctr"/>
        <c:lblOffset val="100"/>
        <c:noMultiLvlLbl val="0"/>
      </c:catAx>
      <c:valAx>
        <c:axId val="1050366976"/>
        <c:scaling>
          <c:orientation val="minMax"/>
          <c:max val="2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0.87774256789329896"/>
              <c:y val="0.20103000638433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50366584"/>
        <c:crosses val="max"/>
        <c:crossBetween val="between"/>
        <c:majorUnit val="4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0423301200629654E-2"/>
          <c:y val="3.4782830223528086E-2"/>
          <c:w val="0.82328063597486678"/>
          <c:h val="0.1782620048955814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119430895662354E-2"/>
          <c:y val="8.4814398200224975E-2"/>
          <c:w val="0.84201555936586148"/>
          <c:h val="0.78094613173353333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2014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2'!$B$663:$B$674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2'!$D$663:$D$674</c:f>
              <c:numCache>
                <c:formatCode>#,##0\ \ \ \ \ \ \ \ \ \ \ \ \ _)</c:formatCode>
                <c:ptCount val="12"/>
                <c:pt idx="0">
                  <c:v>68.677819999999997</c:v>
                </c:pt>
                <c:pt idx="1">
                  <c:v>64.806247999999997</c:v>
                </c:pt>
                <c:pt idx="2">
                  <c:v>73.332558000000006</c:v>
                </c:pt>
                <c:pt idx="3">
                  <c:v>47.391221999999999</c:v>
                </c:pt>
                <c:pt idx="4">
                  <c:v>71.713904999999997</c:v>
                </c:pt>
                <c:pt idx="5">
                  <c:v>77.564725999999993</c:v>
                </c:pt>
                <c:pt idx="6">
                  <c:v>88.271638999999993</c:v>
                </c:pt>
                <c:pt idx="7">
                  <c:v>113.128191</c:v>
                </c:pt>
                <c:pt idx="8">
                  <c:v>124.612171</c:v>
                </c:pt>
                <c:pt idx="9">
                  <c:v>100.239774</c:v>
                </c:pt>
                <c:pt idx="10">
                  <c:v>80.982408000000007</c:v>
                </c:pt>
                <c:pt idx="11">
                  <c:v>83.919821999999996</c:v>
                </c:pt>
              </c:numCache>
            </c:numRef>
          </c:val>
        </c:ser>
        <c:ser>
          <c:idx val="2"/>
          <c:order val="2"/>
          <c:tx>
            <c:v>Energía mensual 2015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2'!$B$663:$B$674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2'!$F$663:$F$674</c:f>
              <c:numCache>
                <c:formatCode>#,##0\ \ \ \ \ \ \ \ \ \ \ \ \ _)</c:formatCode>
                <c:ptCount val="12"/>
                <c:pt idx="0">
                  <c:v>114.760829</c:v>
                </c:pt>
                <c:pt idx="1">
                  <c:v>97.159471999999994</c:v>
                </c:pt>
                <c:pt idx="2">
                  <c:v>82.356786</c:v>
                </c:pt>
                <c:pt idx="3">
                  <c:v>85.622112000000001</c:v>
                </c:pt>
                <c:pt idx="4">
                  <c:v>83.401702</c:v>
                </c:pt>
                <c:pt idx="5">
                  <c:v>92.249150999999998</c:v>
                </c:pt>
                <c:pt idx="6">
                  <c:v>120.238276</c:v>
                </c:pt>
                <c:pt idx="7">
                  <c:v>107.010897</c:v>
                </c:pt>
                <c:pt idx="8">
                  <c:v>111.12929200000001</c:v>
                </c:pt>
                <c:pt idx="9">
                  <c:v>98.444813999999994</c:v>
                </c:pt>
                <c:pt idx="10">
                  <c:v>99.327702000000002</c:v>
                </c:pt>
                <c:pt idx="11">
                  <c:v>101.31516999999999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368544"/>
        <c:axId val="1050368936"/>
      </c:barChart>
      <c:lineChart>
        <c:grouping val="standard"/>
        <c:varyColors val="0"/>
        <c:ser>
          <c:idx val="0"/>
          <c:order val="1"/>
          <c:tx>
            <c:v>Precio medio mensual 2014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2'!$B$663:$B$674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2'!$E$663:$E$674</c:f>
              <c:numCache>
                <c:formatCode>#,##0.00</c:formatCode>
                <c:ptCount val="12"/>
                <c:pt idx="0">
                  <c:v>15.092066841999999</c:v>
                </c:pt>
                <c:pt idx="1">
                  <c:v>5.1585816231999999</c:v>
                </c:pt>
                <c:pt idx="2">
                  <c:v>8.6348642031999994</c:v>
                </c:pt>
                <c:pt idx="3">
                  <c:v>10.2673007672</c:v>
                </c:pt>
                <c:pt idx="4">
                  <c:v>31.093248791800001</c:v>
                </c:pt>
                <c:pt idx="5">
                  <c:v>38.8052611699</c:v>
                </c:pt>
                <c:pt idx="6">
                  <c:v>32.005722585500003</c:v>
                </c:pt>
                <c:pt idx="7">
                  <c:v>35.834404618000001</c:v>
                </c:pt>
                <c:pt idx="8">
                  <c:v>48.729232877299999</c:v>
                </c:pt>
                <c:pt idx="9">
                  <c:v>44.736420096099998</c:v>
                </c:pt>
                <c:pt idx="10">
                  <c:v>38.056529265000002</c:v>
                </c:pt>
                <c:pt idx="11">
                  <c:v>38.086857000199998</c:v>
                </c:pt>
              </c:numCache>
            </c:numRef>
          </c:val>
          <c:smooth val="0"/>
        </c:ser>
        <c:ser>
          <c:idx val="3"/>
          <c:order val="3"/>
          <c:tx>
            <c:v>Precio medio mensual 2015</c:v>
          </c:tx>
          <c:spPr>
            <a:ln w="25400">
              <a:solidFill>
                <a:srgbClr val="624FAC"/>
              </a:solidFill>
              <a:prstDash val="solid"/>
            </a:ln>
          </c:spPr>
          <c:marker>
            <c:symbol val="none"/>
          </c:marker>
          <c:cat>
            <c:strRef>
              <c:f>'Data 2'!$B$663:$B$674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2'!$G$663:$G$674</c:f>
              <c:numCache>
                <c:formatCode>#,##0.00</c:formatCode>
                <c:ptCount val="12"/>
                <c:pt idx="0">
                  <c:v>40.2687626106</c:v>
                </c:pt>
                <c:pt idx="1">
                  <c:v>27.744359911699998</c:v>
                </c:pt>
                <c:pt idx="2">
                  <c:v>26.429873064700001</c:v>
                </c:pt>
                <c:pt idx="3">
                  <c:v>32.170097719600001</c:v>
                </c:pt>
                <c:pt idx="4">
                  <c:v>30.418365203099999</c:v>
                </c:pt>
                <c:pt idx="5">
                  <c:v>43.359191999499998</c:v>
                </c:pt>
                <c:pt idx="6">
                  <c:v>47.683976273900001</c:v>
                </c:pt>
                <c:pt idx="7">
                  <c:v>42.501631399300003</c:v>
                </c:pt>
                <c:pt idx="8">
                  <c:v>39.491797086200002</c:v>
                </c:pt>
                <c:pt idx="9">
                  <c:v>38.213471763000001</c:v>
                </c:pt>
                <c:pt idx="10">
                  <c:v>42.569709505600002</c:v>
                </c:pt>
                <c:pt idx="11">
                  <c:v>44.0005412812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367760"/>
        <c:axId val="1050368152"/>
      </c:lineChart>
      <c:catAx>
        <c:axId val="1050367760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1050368152"/>
        <c:crosses val="autoZero"/>
        <c:auto val="0"/>
        <c:lblAlgn val="ctr"/>
        <c:lblOffset val="100"/>
        <c:tickMarkSkip val="1"/>
        <c:noMultiLvlLbl val="0"/>
      </c:catAx>
      <c:valAx>
        <c:axId val="1050368152"/>
        <c:scaling>
          <c:orientation val="maxMin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50367760"/>
        <c:crosses val="autoZero"/>
        <c:crossBetween val="between"/>
        <c:majorUnit val="20"/>
      </c:valAx>
      <c:catAx>
        <c:axId val="1050368544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50368936"/>
        <c:crosses val="autoZero"/>
        <c:auto val="0"/>
        <c:lblAlgn val="ctr"/>
        <c:lblOffset val="100"/>
        <c:noMultiLvlLbl val="0"/>
      </c:catAx>
      <c:valAx>
        <c:axId val="1050368936"/>
        <c:scaling>
          <c:orientation val="maxMin"/>
          <c:max val="2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50368544"/>
        <c:crosses val="max"/>
        <c:crossBetween val="between"/>
        <c:majorUnit val="4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sng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EVOLUCIÓN DE LA ENERGÍA TERCIARIA A BAJAR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12700">
              <a:solidFill>
                <a:srgbClr val="FFF9E9"/>
              </a:solidFill>
              <a:prstDash val="solid"/>
            </a:ln>
          </c:spPr>
          <c:marker>
            <c:symbol val="none"/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50369720"/>
        <c:axId val="1050370112"/>
      </c:lineChart>
      <c:catAx>
        <c:axId val="1050369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540000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503701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50370112"/>
        <c:scaling>
          <c:orientation val="minMax"/>
          <c:min val="-35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/>
                  <a:t>MWh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80808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50369720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80808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77624948780137E-2"/>
          <c:y val="0.30645322188561586"/>
          <c:w val="0.8514884215422438"/>
          <c:h val="0.52688448675070754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2014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2'!$B$682:$B$693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2'!$D$682:$D$693</c:f>
              <c:numCache>
                <c:formatCode>#,##0\ \ \ \ \ \ \ \ \ \ \ \ \ _)</c:formatCode>
                <c:ptCount val="12"/>
                <c:pt idx="0">
                  <c:v>251.71039999999999</c:v>
                </c:pt>
                <c:pt idx="1">
                  <c:v>180.23179999999999</c:v>
                </c:pt>
                <c:pt idx="2">
                  <c:v>169.8579</c:v>
                </c:pt>
                <c:pt idx="3">
                  <c:v>215.7807</c:v>
                </c:pt>
                <c:pt idx="4">
                  <c:v>226.90610000000001</c:v>
                </c:pt>
                <c:pt idx="5">
                  <c:v>271.7799</c:v>
                </c:pt>
                <c:pt idx="6">
                  <c:v>286.66460000000001</c:v>
                </c:pt>
                <c:pt idx="7">
                  <c:v>296.28680000000003</c:v>
                </c:pt>
                <c:pt idx="8">
                  <c:v>274.04629999999997</c:v>
                </c:pt>
                <c:pt idx="9">
                  <c:v>228.08590000000001</c:v>
                </c:pt>
                <c:pt idx="10">
                  <c:v>307.2396</c:v>
                </c:pt>
                <c:pt idx="11">
                  <c:v>357.79329999999999</c:v>
                </c:pt>
              </c:numCache>
            </c:numRef>
          </c:val>
        </c:ser>
        <c:ser>
          <c:idx val="2"/>
          <c:order val="2"/>
          <c:tx>
            <c:v>Energía mensual 2015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2'!$B$682:$B$693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2'!$F$682:$F$693</c:f>
              <c:numCache>
                <c:formatCode>#,##0\ \ \ \ \ \ \ \ \ \ \ \ \ _)</c:formatCode>
                <c:ptCount val="12"/>
                <c:pt idx="0">
                  <c:v>388.39839999999998</c:v>
                </c:pt>
                <c:pt idx="1">
                  <c:v>273.72789999999998</c:v>
                </c:pt>
                <c:pt idx="2">
                  <c:v>216.92939999999999</c:v>
                </c:pt>
                <c:pt idx="3">
                  <c:v>209.14750000000001</c:v>
                </c:pt>
                <c:pt idx="4">
                  <c:v>236.16560000000001</c:v>
                </c:pt>
                <c:pt idx="5">
                  <c:v>333.49239999999998</c:v>
                </c:pt>
                <c:pt idx="6">
                  <c:v>342.74</c:v>
                </c:pt>
                <c:pt idx="7">
                  <c:v>262.38729999999998</c:v>
                </c:pt>
                <c:pt idx="8">
                  <c:v>164.48920000000001</c:v>
                </c:pt>
                <c:pt idx="9">
                  <c:v>252.0727</c:v>
                </c:pt>
                <c:pt idx="10">
                  <c:v>234.11869999999999</c:v>
                </c:pt>
                <c:pt idx="11">
                  <c:v>212.27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371680"/>
        <c:axId val="1050372072"/>
      </c:barChart>
      <c:lineChart>
        <c:grouping val="standard"/>
        <c:varyColors val="0"/>
        <c:ser>
          <c:idx val="0"/>
          <c:order val="1"/>
          <c:tx>
            <c:v>Precio mensual medio 2014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2'!$B$682:$B$693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2'!$E$682:$E$693</c:f>
              <c:numCache>
                <c:formatCode>#,##0.00</c:formatCode>
                <c:ptCount val="12"/>
                <c:pt idx="0">
                  <c:v>53.579966103899999</c:v>
                </c:pt>
                <c:pt idx="1">
                  <c:v>38.308366725500001</c:v>
                </c:pt>
                <c:pt idx="2">
                  <c:v>40.622017521700002</c:v>
                </c:pt>
                <c:pt idx="3">
                  <c:v>39.109316820300002</c:v>
                </c:pt>
                <c:pt idx="4">
                  <c:v>55.606790165600003</c:v>
                </c:pt>
                <c:pt idx="5">
                  <c:v>65.343778918200002</c:v>
                </c:pt>
                <c:pt idx="6">
                  <c:v>58.385427778699999</c:v>
                </c:pt>
                <c:pt idx="7">
                  <c:v>58.605827664300001</c:v>
                </c:pt>
                <c:pt idx="8">
                  <c:v>71.5855421511</c:v>
                </c:pt>
                <c:pt idx="9">
                  <c:v>74.436277998799994</c:v>
                </c:pt>
                <c:pt idx="10">
                  <c:v>63.606967493799999</c:v>
                </c:pt>
                <c:pt idx="11">
                  <c:v>62.111843234600002</c:v>
                </c:pt>
              </c:numCache>
            </c:numRef>
          </c:val>
          <c:smooth val="0"/>
        </c:ser>
        <c:ser>
          <c:idx val="3"/>
          <c:order val="3"/>
          <c:tx>
            <c:v>Precio mensual medio 2015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2'!$B$682:$B$693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2'!$G$682:$G$693</c:f>
              <c:numCache>
                <c:formatCode>#,##0.00</c:formatCode>
                <c:ptCount val="12"/>
                <c:pt idx="0">
                  <c:v>67.453012551</c:v>
                </c:pt>
                <c:pt idx="1">
                  <c:v>65.189553823300002</c:v>
                </c:pt>
                <c:pt idx="2">
                  <c:v>58.273030764799998</c:v>
                </c:pt>
                <c:pt idx="3">
                  <c:v>60.3899279217</c:v>
                </c:pt>
                <c:pt idx="4">
                  <c:v>59.620378115999998</c:v>
                </c:pt>
                <c:pt idx="5">
                  <c:v>65.203429463500001</c:v>
                </c:pt>
                <c:pt idx="6">
                  <c:v>69.222350469700004</c:v>
                </c:pt>
                <c:pt idx="7">
                  <c:v>66.977819391400004</c:v>
                </c:pt>
                <c:pt idx="8">
                  <c:v>58.1601238258</c:v>
                </c:pt>
                <c:pt idx="9">
                  <c:v>58.456515481399997</c:v>
                </c:pt>
                <c:pt idx="10">
                  <c:v>63.464175010399998</c:v>
                </c:pt>
                <c:pt idx="11">
                  <c:v>63.8565215056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370896"/>
        <c:axId val="1050371288"/>
      </c:lineChart>
      <c:catAx>
        <c:axId val="10503708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503712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037128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7.4217186266350849E-2"/>
              <c:y val="0.193783760900855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50370896"/>
        <c:crosses val="autoZero"/>
        <c:crossBetween val="between"/>
        <c:majorUnit val="20"/>
      </c:valAx>
      <c:catAx>
        <c:axId val="1050371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0372072"/>
        <c:crosses val="autoZero"/>
        <c:auto val="0"/>
        <c:lblAlgn val="ctr"/>
        <c:lblOffset val="100"/>
        <c:noMultiLvlLbl val="0"/>
      </c:catAx>
      <c:valAx>
        <c:axId val="1050372072"/>
        <c:scaling>
          <c:orientation val="minMax"/>
          <c:max val="5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0.88591383394148904"/>
              <c:y val="0.199159540541303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50371680"/>
        <c:crosses val="max"/>
        <c:crossBetween val="between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6.4346057845935778E-2"/>
          <c:y val="3.0434976445587077E-2"/>
          <c:w val="0.81751139066557754"/>
          <c:h val="0.1782620048955814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69608013961373E-2"/>
          <c:y val="9.4735033120859888E-2"/>
          <c:w val="0.85114500966620477"/>
          <c:h val="0.76347409698787649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2014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2'!$B$698:$B$709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2'!$D$698:$D$709</c:f>
              <c:numCache>
                <c:formatCode>#,##0\ \ \ \ \ \ \ \ \ \ \ \ \ _)</c:formatCode>
                <c:ptCount val="12"/>
                <c:pt idx="0">
                  <c:v>205.16800000000001</c:v>
                </c:pt>
                <c:pt idx="1">
                  <c:v>198.46440000000001</c:v>
                </c:pt>
                <c:pt idx="2">
                  <c:v>266.71039999999999</c:v>
                </c:pt>
                <c:pt idx="3">
                  <c:v>198.69820000000001</c:v>
                </c:pt>
                <c:pt idx="4">
                  <c:v>166.94890000000001</c:v>
                </c:pt>
                <c:pt idx="5">
                  <c:v>94.259500000000003</c:v>
                </c:pt>
                <c:pt idx="6">
                  <c:v>105.7402</c:v>
                </c:pt>
                <c:pt idx="7">
                  <c:v>72.030900000000003</c:v>
                </c:pt>
                <c:pt idx="8">
                  <c:v>92.225700000000003</c:v>
                </c:pt>
                <c:pt idx="9">
                  <c:v>162.75399999999999</c:v>
                </c:pt>
                <c:pt idx="10">
                  <c:v>116.96550000000001</c:v>
                </c:pt>
                <c:pt idx="11">
                  <c:v>85.262500000000003</c:v>
                </c:pt>
              </c:numCache>
            </c:numRef>
          </c:val>
        </c:ser>
        <c:ser>
          <c:idx val="2"/>
          <c:order val="2"/>
          <c:tx>
            <c:v>Energía mensual 2015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2'!$B$698:$B$709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2'!$F$698:$F$709</c:f>
              <c:numCache>
                <c:formatCode>#,##0\ \ \ \ \ \ \ \ \ \ \ \ \ _)</c:formatCode>
                <c:ptCount val="12"/>
                <c:pt idx="0">
                  <c:v>155.82210000000001</c:v>
                </c:pt>
                <c:pt idx="1">
                  <c:v>157.67779999999999</c:v>
                </c:pt>
                <c:pt idx="2">
                  <c:v>182.52109999999999</c:v>
                </c:pt>
                <c:pt idx="3">
                  <c:v>165.69229999999999</c:v>
                </c:pt>
                <c:pt idx="4">
                  <c:v>115.4867</c:v>
                </c:pt>
                <c:pt idx="5">
                  <c:v>57.105899999999998</c:v>
                </c:pt>
                <c:pt idx="6">
                  <c:v>58.525300000000001</c:v>
                </c:pt>
                <c:pt idx="7">
                  <c:v>172.28489999999999</c:v>
                </c:pt>
                <c:pt idx="8">
                  <c:v>179.5205</c:v>
                </c:pt>
                <c:pt idx="9">
                  <c:v>134.7604</c:v>
                </c:pt>
                <c:pt idx="10">
                  <c:v>126.9627</c:v>
                </c:pt>
                <c:pt idx="11">
                  <c:v>120.2115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374032"/>
        <c:axId val="1050374424"/>
      </c:barChart>
      <c:lineChart>
        <c:grouping val="standard"/>
        <c:varyColors val="0"/>
        <c:ser>
          <c:idx val="0"/>
          <c:order val="1"/>
          <c:tx>
            <c:v>Precio mensual medio 2014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2'!$B$698:$B$709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2'!$E$698:$E$709</c:f>
              <c:numCache>
                <c:formatCode>#,##0.00</c:formatCode>
                <c:ptCount val="12"/>
                <c:pt idx="0">
                  <c:v>8.9746967363000003</c:v>
                </c:pt>
                <c:pt idx="1">
                  <c:v>0.96793913669999998</c:v>
                </c:pt>
                <c:pt idx="2">
                  <c:v>3.8852434325999998</c:v>
                </c:pt>
                <c:pt idx="3">
                  <c:v>2.3515392188000002</c:v>
                </c:pt>
                <c:pt idx="4">
                  <c:v>13.576723177</c:v>
                </c:pt>
                <c:pt idx="5">
                  <c:v>24.0128206706</c:v>
                </c:pt>
                <c:pt idx="6">
                  <c:v>17.2821855832</c:v>
                </c:pt>
                <c:pt idx="7">
                  <c:v>18.682210828999999</c:v>
                </c:pt>
                <c:pt idx="8">
                  <c:v>22.911597092800001</c:v>
                </c:pt>
                <c:pt idx="9">
                  <c:v>22.897216535399998</c:v>
                </c:pt>
                <c:pt idx="10">
                  <c:v>20.074506499799998</c:v>
                </c:pt>
                <c:pt idx="11">
                  <c:v>18.496855592999999</c:v>
                </c:pt>
              </c:numCache>
            </c:numRef>
          </c:val>
          <c:smooth val="0"/>
        </c:ser>
        <c:ser>
          <c:idx val="3"/>
          <c:order val="3"/>
          <c:tx>
            <c:v>Precio mensual medio 2015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2'!$B$698:$B$709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2'!$G$698:$G$709</c:f>
              <c:numCache>
                <c:formatCode>#,##0.00</c:formatCode>
                <c:ptCount val="12"/>
                <c:pt idx="0">
                  <c:v>30.4672153693</c:v>
                </c:pt>
                <c:pt idx="1">
                  <c:v>11.691818569300001</c:v>
                </c:pt>
                <c:pt idx="2">
                  <c:v>13.6735155552</c:v>
                </c:pt>
                <c:pt idx="3">
                  <c:v>19.558811906199999</c:v>
                </c:pt>
                <c:pt idx="4">
                  <c:v>20.925400933599999</c:v>
                </c:pt>
                <c:pt idx="5">
                  <c:v>33.6147007577</c:v>
                </c:pt>
                <c:pt idx="6">
                  <c:v>41.115369934</c:v>
                </c:pt>
                <c:pt idx="7">
                  <c:v>29.1797560901</c:v>
                </c:pt>
                <c:pt idx="8">
                  <c:v>33.233447489299998</c:v>
                </c:pt>
                <c:pt idx="9">
                  <c:v>27.019670318599999</c:v>
                </c:pt>
                <c:pt idx="10">
                  <c:v>27.6699321139</c:v>
                </c:pt>
                <c:pt idx="11">
                  <c:v>25.630080566299998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373248"/>
        <c:axId val="1050373640"/>
      </c:lineChart>
      <c:catAx>
        <c:axId val="1050373248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1050373640"/>
        <c:crosses val="autoZero"/>
        <c:auto val="0"/>
        <c:lblAlgn val="ctr"/>
        <c:lblOffset val="100"/>
        <c:tickMarkSkip val="1"/>
        <c:noMultiLvlLbl val="0"/>
      </c:catAx>
      <c:valAx>
        <c:axId val="1050373640"/>
        <c:scaling>
          <c:orientation val="maxMin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50373248"/>
        <c:crosses val="autoZero"/>
        <c:crossBetween val="between"/>
        <c:majorUnit val="20"/>
      </c:valAx>
      <c:catAx>
        <c:axId val="1050374032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50374424"/>
        <c:crosses val="autoZero"/>
        <c:auto val="0"/>
        <c:lblAlgn val="ctr"/>
        <c:lblOffset val="100"/>
        <c:noMultiLvlLbl val="0"/>
      </c:catAx>
      <c:valAx>
        <c:axId val="1050374424"/>
        <c:scaling>
          <c:orientation val="maxMin"/>
          <c:max val="5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50374032"/>
        <c:crosses val="max"/>
        <c:crossBetween val="between"/>
        <c:majorUnit val="1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B0F0"/>
              </a:solidFill>
            </c:spPr>
          </c:dPt>
          <c:dPt>
            <c:idx val="1"/>
            <c:bubble3D val="0"/>
            <c:spPr>
              <a:solidFill>
                <a:srgbClr val="FDD5B5"/>
              </a:solidFill>
            </c:spPr>
          </c:dPt>
          <c:dPt>
            <c:idx val="2"/>
            <c:bubble3D val="0"/>
            <c:spPr>
              <a:solidFill>
                <a:srgbClr val="C00000"/>
              </a:solidFill>
            </c:spPr>
          </c:dPt>
          <c:dPt>
            <c:idx val="3"/>
            <c:bubble3D val="0"/>
            <c:spPr>
              <a:solidFill>
                <a:srgbClr val="C0C0C0"/>
              </a:solidFill>
            </c:spPr>
          </c:dPt>
          <c:dPt>
            <c:idx val="4"/>
            <c:bubble3D val="0"/>
            <c:spPr>
              <a:solidFill>
                <a:srgbClr val="008080"/>
              </a:solidFill>
            </c:spPr>
          </c:dPt>
          <c:dPt>
            <c:idx val="5"/>
            <c:bubble3D val="0"/>
            <c:spPr>
              <a:solidFill>
                <a:srgbClr val="F79646"/>
              </a:solidFill>
            </c:spPr>
          </c:dPt>
          <c:dLbls>
            <c:dLbl>
              <c:idx val="0"/>
              <c:layout>
                <c:manualLayout>
                  <c:x val="0.1129415145781196"/>
                  <c:y val="-0.13177234424644288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3425925925925927"/>
                  <c:y val="0.11574074074074078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2973738021119452"/>
                  <c:y val="0.10722337339411521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383130887708805"/>
                  <c:y val="-8.30895151263987E-2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9872225274166311E-2"/>
                  <c:y val="-0.14254385964912281"/>
                </c:manualLayout>
              </c:layout>
              <c:numFmt formatCode="0%" sourceLinked="0"/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2'!$C$217:$C$222</c:f>
              <c:strCache>
                <c:ptCount val="6"/>
                <c:pt idx="0">
                  <c:v>Hidráulica</c:v>
                </c:pt>
                <c:pt idx="1">
                  <c:v>Ciclo Combinado</c:v>
                </c:pt>
                <c:pt idx="2">
                  <c:v>Carbón</c:v>
                </c:pt>
                <c:pt idx="3">
                  <c:v>Turbinación bombeo</c:v>
                </c:pt>
                <c:pt idx="4">
                  <c:v>Consumo bombeo</c:v>
                </c:pt>
                <c:pt idx="5">
                  <c:v>Nuclear</c:v>
                </c:pt>
              </c:strCache>
            </c:strRef>
          </c:cat>
          <c:val>
            <c:numRef>
              <c:f>'Data 2'!$D$217:$D$222</c:f>
              <c:numCache>
                <c:formatCode>0%</c:formatCode>
                <c:ptCount val="6"/>
                <c:pt idx="0">
                  <c:v>0.29640587047905059</c:v>
                </c:pt>
                <c:pt idx="1">
                  <c:v>0.31587473985017817</c:v>
                </c:pt>
                <c:pt idx="2">
                  <c:v>0.2509735394397159</c:v>
                </c:pt>
                <c:pt idx="3">
                  <c:v>0.10537921228215867</c:v>
                </c:pt>
                <c:pt idx="4">
                  <c:v>3.0403439401618545E-2</c:v>
                </c:pt>
                <c:pt idx="5">
                  <c:v>9.6319854727816047E-4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39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4342606439672476E-2"/>
          <c:y val="0.22047244094488189"/>
          <c:w val="0.89127868066858906"/>
          <c:h val="0.64960629921259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1'!$C$18</c:f>
              <c:strCache>
                <c:ptCount val="1"/>
                <c:pt idx="0">
                  <c:v>Restricciones técnicas PDBF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1'!$D$18:$O$18</c:f>
              <c:numCache>
                <c:formatCode>General</c:formatCode>
                <c:ptCount val="12"/>
                <c:pt idx="0" formatCode="#,##0.00">
                  <c:v>2.77</c:v>
                </c:pt>
                <c:pt idx="1">
                  <c:v>2.84</c:v>
                </c:pt>
                <c:pt idx="2" formatCode="0.00">
                  <c:v>3.27</c:v>
                </c:pt>
                <c:pt idx="3">
                  <c:v>3.87</c:v>
                </c:pt>
                <c:pt idx="4">
                  <c:v>3.62</c:v>
                </c:pt>
                <c:pt idx="5">
                  <c:v>2.19</c:v>
                </c:pt>
                <c:pt idx="6">
                  <c:v>2.2400000000000002</c:v>
                </c:pt>
                <c:pt idx="7">
                  <c:v>2.56</c:v>
                </c:pt>
                <c:pt idx="8" formatCode="0.00">
                  <c:v>2.08</c:v>
                </c:pt>
                <c:pt idx="9">
                  <c:v>3.16</c:v>
                </c:pt>
                <c:pt idx="10">
                  <c:v>2.94</c:v>
                </c:pt>
                <c:pt idx="11" formatCode="#,##0.00">
                  <c:v>2.15</c:v>
                </c:pt>
              </c:numCache>
            </c:numRef>
          </c:val>
        </c:ser>
        <c:ser>
          <c:idx val="6"/>
          <c:order val="1"/>
          <c:tx>
            <c:strRef>
              <c:f>'Data 1'!$C$20</c:f>
              <c:strCache>
                <c:ptCount val="1"/>
                <c:pt idx="0">
                  <c:v>Reserva de potencia adicional a subir</c:v>
                </c:pt>
              </c:strCache>
            </c:strRef>
          </c:tx>
          <c:spPr>
            <a:solidFill>
              <a:srgbClr val="CC6600"/>
            </a:solidFill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1'!$D$20:$O$20</c:f>
              <c:numCache>
                <c:formatCode>0.00</c:formatCode>
                <c:ptCount val="12"/>
                <c:pt idx="0">
                  <c:v>0.43</c:v>
                </c:pt>
                <c:pt idx="1">
                  <c:v>0.77</c:v>
                </c:pt>
                <c:pt idx="2">
                  <c:v>0.46</c:v>
                </c:pt>
                <c:pt idx="3">
                  <c:v>0.05</c:v>
                </c:pt>
                <c:pt idx="4">
                  <c:v>0.08</c:v>
                </c:pt>
                <c:pt idx="5">
                  <c:v>0</c:v>
                </c:pt>
                <c:pt idx="6">
                  <c:v>0</c:v>
                </c:pt>
                <c:pt idx="7">
                  <c:v>0.03</c:v>
                </c:pt>
                <c:pt idx="8">
                  <c:v>0.05</c:v>
                </c:pt>
                <c:pt idx="9">
                  <c:v>0.15</c:v>
                </c:pt>
                <c:pt idx="10">
                  <c:v>0.21</c:v>
                </c:pt>
                <c:pt idx="11">
                  <c:v>7.0000000000000007E-2</c:v>
                </c:pt>
              </c:numCache>
            </c:numRef>
          </c:val>
        </c:ser>
        <c:ser>
          <c:idx val="2"/>
          <c:order val="2"/>
          <c:tx>
            <c:strRef>
              <c:f>'Data 1'!$C$21</c:f>
              <c:strCache>
                <c:ptCount val="1"/>
                <c:pt idx="0">
                  <c:v>Banda de regulación secundaria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1'!$D$21:$O$21</c:f>
              <c:numCache>
                <c:formatCode>0.00</c:formatCode>
                <c:ptCount val="12"/>
                <c:pt idx="0">
                  <c:v>0.99</c:v>
                </c:pt>
                <c:pt idx="1">
                  <c:v>1.1100000000000001</c:v>
                </c:pt>
                <c:pt idx="2">
                  <c:v>0.98</c:v>
                </c:pt>
                <c:pt idx="3">
                  <c:v>1.2</c:v>
                </c:pt>
                <c:pt idx="4">
                  <c:v>1.08</c:v>
                </c:pt>
                <c:pt idx="5">
                  <c:v>0.87</c:v>
                </c:pt>
                <c:pt idx="6">
                  <c:v>0.62</c:v>
                </c:pt>
                <c:pt idx="7">
                  <c:v>0.84</c:v>
                </c:pt>
                <c:pt idx="8">
                  <c:v>0.89</c:v>
                </c:pt>
                <c:pt idx="9">
                  <c:v>0.81</c:v>
                </c:pt>
                <c:pt idx="10">
                  <c:v>0.7</c:v>
                </c:pt>
                <c:pt idx="11">
                  <c:v>0.89</c:v>
                </c:pt>
              </c:numCache>
            </c:numRef>
          </c:val>
        </c:ser>
        <c:ser>
          <c:idx val="1"/>
          <c:order val="3"/>
          <c:tx>
            <c:strRef>
              <c:f>'Data 1'!$C$19</c:f>
              <c:strCache>
                <c:ptCount val="1"/>
                <c:pt idx="0">
                  <c:v>Restricciones técnicas en tiempo real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1'!$D$19:$O$19</c:f>
              <c:numCache>
                <c:formatCode>0.00</c:formatCode>
                <c:ptCount val="12"/>
                <c:pt idx="0">
                  <c:v>0.18</c:v>
                </c:pt>
                <c:pt idx="1">
                  <c:v>0.25</c:v>
                </c:pt>
                <c:pt idx="2">
                  <c:v>0.25</c:v>
                </c:pt>
                <c:pt idx="3">
                  <c:v>0.27</c:v>
                </c:pt>
                <c:pt idx="4">
                  <c:v>0.24</c:v>
                </c:pt>
                <c:pt idx="5">
                  <c:v>0.13</c:v>
                </c:pt>
                <c:pt idx="6">
                  <c:v>0.14000000000000001</c:v>
                </c:pt>
                <c:pt idx="7">
                  <c:v>0.13</c:v>
                </c:pt>
                <c:pt idx="8">
                  <c:v>0.13</c:v>
                </c:pt>
                <c:pt idx="9">
                  <c:v>0.18</c:v>
                </c:pt>
                <c:pt idx="10">
                  <c:v>0.21</c:v>
                </c:pt>
                <c:pt idx="11">
                  <c:v>0.08</c:v>
                </c:pt>
              </c:numCache>
            </c:numRef>
          </c:val>
        </c:ser>
        <c:ser>
          <c:idx val="3"/>
          <c:order val="4"/>
          <c:tx>
            <c:strRef>
              <c:f>'Data 1'!$C$22</c:f>
              <c:strCache>
                <c:ptCount val="1"/>
                <c:pt idx="0">
                  <c:v>Desvíos(1)</c:v>
                </c:pt>
              </c:strCache>
            </c:strRef>
          </c:tx>
          <c:spPr>
            <a:solidFill>
              <a:srgbClr val="7030A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1'!$D$22:$O$22</c:f>
              <c:numCache>
                <c:formatCode>0.00</c:formatCode>
                <c:ptCount val="12"/>
                <c:pt idx="0">
                  <c:v>0.24</c:v>
                </c:pt>
                <c:pt idx="1">
                  <c:v>0.22</c:v>
                </c:pt>
                <c:pt idx="2">
                  <c:v>0.23</c:v>
                </c:pt>
                <c:pt idx="3">
                  <c:v>0.32</c:v>
                </c:pt>
                <c:pt idx="4">
                  <c:v>0.25</c:v>
                </c:pt>
                <c:pt idx="5">
                  <c:v>0.30000000000000004</c:v>
                </c:pt>
                <c:pt idx="6">
                  <c:v>0.25</c:v>
                </c:pt>
                <c:pt idx="7">
                  <c:v>0.35000000000000003</c:v>
                </c:pt>
                <c:pt idx="8">
                  <c:v>0.3</c:v>
                </c:pt>
                <c:pt idx="9">
                  <c:v>0.13999999999999999</c:v>
                </c:pt>
                <c:pt idx="10">
                  <c:v>0.19</c:v>
                </c:pt>
                <c:pt idx="11">
                  <c:v>0.14000000000000001</c:v>
                </c:pt>
              </c:numCache>
            </c:numRef>
          </c:val>
        </c:ser>
        <c:ser>
          <c:idx val="5"/>
          <c:order val="6"/>
          <c:tx>
            <c:strRef>
              <c:f>'Data 1'!$C$23</c:f>
              <c:strCache>
                <c:ptCount val="1"/>
                <c:pt idx="0">
                  <c:v>Excedente desvíos</c:v>
                </c:pt>
              </c:strCache>
            </c:strRef>
          </c:tx>
          <c:spPr>
            <a:solidFill>
              <a:srgbClr val="FFCC00"/>
            </a:solidFill>
            <a:ln w="25400">
              <a:noFill/>
            </a:ln>
          </c:spPr>
          <c:invertIfNegative val="0"/>
          <c:cat>
            <c:strRef>
              <c:f>'Data 1'!$D$6:$O$6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1'!$D$23:$O$23</c:f>
              <c:numCache>
                <c:formatCode>0.00</c:formatCode>
                <c:ptCount val="12"/>
                <c:pt idx="0">
                  <c:v>0.38</c:v>
                </c:pt>
                <c:pt idx="1">
                  <c:v>0.26</c:v>
                </c:pt>
                <c:pt idx="2">
                  <c:v>7.0000000000000007E-2</c:v>
                </c:pt>
                <c:pt idx="3">
                  <c:v>-0.08</c:v>
                </c:pt>
                <c:pt idx="4">
                  <c:v>-0.09</c:v>
                </c:pt>
                <c:pt idx="5">
                  <c:v>-7.0000000000000007E-2</c:v>
                </c:pt>
                <c:pt idx="6">
                  <c:v>-0.08</c:v>
                </c:pt>
                <c:pt idx="7">
                  <c:v>-0.11</c:v>
                </c:pt>
                <c:pt idx="8">
                  <c:v>-0.15</c:v>
                </c:pt>
                <c:pt idx="9">
                  <c:v>0.01</c:v>
                </c:pt>
                <c:pt idx="10">
                  <c:v>-0.04</c:v>
                </c:pt>
                <c:pt idx="11" formatCode="General">
                  <c:v>-0.04</c:v>
                </c:pt>
              </c:numCache>
            </c:numRef>
          </c:val>
        </c:ser>
        <c:ser>
          <c:idx val="7"/>
          <c:order val="7"/>
          <c:tx>
            <c:strRef>
              <c:f>'Data 1'!$C$24</c:f>
              <c:strCache>
                <c:ptCount val="1"/>
                <c:pt idx="0">
                  <c:v>Control del factor de potencia</c:v>
                </c:pt>
              </c:strCache>
            </c:strRef>
          </c:tx>
          <c:invertIfNegative val="0"/>
          <c:val>
            <c:numRef>
              <c:f>'Data 1'!$D$24:$O$24</c:f>
              <c:numCache>
                <c:formatCode>0.00</c:formatCode>
                <c:ptCount val="12"/>
                <c:pt idx="0">
                  <c:v>-7.0000000000000007E-2</c:v>
                </c:pt>
                <c:pt idx="1">
                  <c:v>-0.08</c:v>
                </c:pt>
                <c:pt idx="2">
                  <c:v>-7.0000000000000007E-2</c:v>
                </c:pt>
                <c:pt idx="3">
                  <c:v>-7.0000000000000007E-2</c:v>
                </c:pt>
                <c:pt idx="4">
                  <c:v>-7.0000000000000007E-2</c:v>
                </c:pt>
                <c:pt idx="5">
                  <c:v>-0.05</c:v>
                </c:pt>
                <c:pt idx="6">
                  <c:v>-0.05</c:v>
                </c:pt>
                <c:pt idx="7">
                  <c:v>-0.06</c:v>
                </c:pt>
                <c:pt idx="8">
                  <c:v>-0.05</c:v>
                </c:pt>
                <c:pt idx="9">
                  <c:v>-0.06</c:v>
                </c:pt>
                <c:pt idx="10">
                  <c:v>-0.06</c:v>
                </c:pt>
                <c:pt idx="11">
                  <c:v>-0.05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3559704"/>
        <c:axId val="883560096"/>
      </c:barChart>
      <c:lineChart>
        <c:grouping val="standard"/>
        <c:varyColors val="0"/>
        <c:ser>
          <c:idx val="4"/>
          <c:order val="5"/>
          <c:tx>
            <c:v>Repercusión media en 2015</c:v>
          </c:tx>
          <c:spPr>
            <a:ln w="25400">
              <a:solidFill>
                <a:srgbClr val="DB0705"/>
              </a:solidFill>
              <a:prstDash val="solid"/>
            </a:ln>
          </c:spPr>
          <c:marker>
            <c:symbol val="none"/>
          </c:marker>
          <c:val>
            <c:numRef>
              <c:f>'Data 1'!$D$25:$O$25</c:f>
              <c:numCache>
                <c:formatCode>#,##0.00</c:formatCode>
                <c:ptCount val="12"/>
                <c:pt idx="0">
                  <c:v>4.2702248332054848</c:v>
                </c:pt>
                <c:pt idx="1">
                  <c:v>4.2702248332054848</c:v>
                </c:pt>
                <c:pt idx="2">
                  <c:v>4.2702248332054848</c:v>
                </c:pt>
                <c:pt idx="3">
                  <c:v>4.2702248332054848</c:v>
                </c:pt>
                <c:pt idx="4">
                  <c:v>4.2702248332054848</c:v>
                </c:pt>
                <c:pt idx="5">
                  <c:v>4.2702248332054848</c:v>
                </c:pt>
                <c:pt idx="6">
                  <c:v>4.2702248332054848</c:v>
                </c:pt>
                <c:pt idx="7">
                  <c:v>4.2702248332054848</c:v>
                </c:pt>
                <c:pt idx="8">
                  <c:v>4.2702248332054848</c:v>
                </c:pt>
                <c:pt idx="9">
                  <c:v>4.2702248332054848</c:v>
                </c:pt>
                <c:pt idx="10">
                  <c:v>4.2702248332054848</c:v>
                </c:pt>
                <c:pt idx="11">
                  <c:v>4.2702248332054848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559704"/>
        <c:axId val="883560096"/>
      </c:lineChart>
      <c:catAx>
        <c:axId val="883559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8835600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3560096"/>
        <c:scaling>
          <c:orientation val="minMax"/>
          <c:max val="7"/>
          <c:min val="-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883559704"/>
        <c:crosses val="autoZero"/>
        <c:crossBetween val="between"/>
        <c:majorUnit val="1"/>
        <c:minorUnit val="2.8000000000000001E-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9.1290696150736025E-2"/>
          <c:y val="3.1413622603850076E-2"/>
          <c:w val="0.86044104417935097"/>
          <c:h val="0.12827229229905446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8080"/>
              </a:solidFill>
            </c:spPr>
          </c:dPt>
          <c:dPt>
            <c:idx val="1"/>
            <c:bubble3D val="0"/>
            <c:spPr>
              <a:solidFill>
                <a:srgbClr val="C00000"/>
              </a:solidFill>
            </c:spPr>
          </c:dPt>
          <c:dPt>
            <c:idx val="2"/>
            <c:bubble3D val="0"/>
            <c:spPr>
              <a:solidFill>
                <a:srgbClr val="00B0F0"/>
              </a:solidFill>
            </c:spPr>
          </c:dPt>
          <c:dPt>
            <c:idx val="3"/>
            <c:bubble3D val="0"/>
            <c:spPr>
              <a:solidFill>
                <a:srgbClr val="BFBFBF"/>
              </a:solidFill>
            </c:spPr>
          </c:dPt>
          <c:dPt>
            <c:idx val="4"/>
            <c:bubble3D val="0"/>
            <c:spPr>
              <a:solidFill>
                <a:srgbClr val="FDD5B5"/>
              </a:solidFill>
            </c:spPr>
          </c:dPt>
          <c:dPt>
            <c:idx val="5"/>
            <c:bubble3D val="0"/>
            <c:spPr>
              <a:solidFill>
                <a:srgbClr val="F79646"/>
              </a:solidFill>
            </c:spPr>
          </c:dPt>
          <c:dLbls>
            <c:dLbl>
              <c:idx val="0"/>
              <c:layout>
                <c:manualLayout>
                  <c:x val="0.12600769616323626"/>
                  <c:y val="-0.13225169222268268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20691684586654593"/>
                  <c:y val="7.2368421052631582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477488183586908"/>
                  <c:y val="7.0175438596491141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895201754811449"/>
                  <c:y val="-5.701754385964912E-2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1574146981627299"/>
                  <c:y val="-0.12962962962962948"/>
                </c:manualLayout>
              </c:layout>
              <c:spPr/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2'!$F$217:$F$222</c:f>
              <c:strCache>
                <c:ptCount val="6"/>
                <c:pt idx="0">
                  <c:v>Consumo bombeo</c:v>
                </c:pt>
                <c:pt idx="1">
                  <c:v>Carbón</c:v>
                </c:pt>
                <c:pt idx="2">
                  <c:v>Hidráulica</c:v>
                </c:pt>
                <c:pt idx="3">
                  <c:v>Turbinación bombeo</c:v>
                </c:pt>
                <c:pt idx="4">
                  <c:v>Ciclo Combinado</c:v>
                </c:pt>
                <c:pt idx="5">
                  <c:v>Nuclear</c:v>
                </c:pt>
              </c:strCache>
            </c:strRef>
          </c:cat>
          <c:val>
            <c:numRef>
              <c:f>'Data 2'!$E$217:$E$222</c:f>
              <c:numCache>
                <c:formatCode>0%</c:formatCode>
                <c:ptCount val="6"/>
                <c:pt idx="0">
                  <c:v>0.33153488762127353</c:v>
                </c:pt>
                <c:pt idx="1">
                  <c:v>0.40056389784843111</c:v>
                </c:pt>
                <c:pt idx="2">
                  <c:v>0.13679075345733405</c:v>
                </c:pt>
                <c:pt idx="3">
                  <c:v>5.3839204825463532E-2</c:v>
                </c:pt>
                <c:pt idx="4">
                  <c:v>7.6169552245853117E-2</c:v>
                </c:pt>
                <c:pt idx="5">
                  <c:v>1.1017040016446868E-3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38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55" l="0.70000000000000062" r="0.70000000000000062" t="0.75000000000000155" header="0.30000000000000032" footer="0.30000000000000032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001048191659744E-2"/>
          <c:y val="0.28100663887602284"/>
          <c:w val="0.8558301817704097"/>
          <c:h val="0.52352407820680169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2014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2'!$B$717:$B$728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2'!$D$717:$D$728</c:f>
              <c:numCache>
                <c:formatCode>#,##0\ \ \ \ \ \ \ \ \ \ \ \ \ _)</c:formatCode>
                <c:ptCount val="12"/>
                <c:pt idx="0">
                  <c:v>143.87989999999999</c:v>
                </c:pt>
                <c:pt idx="1">
                  <c:v>159.81649999999999</c:v>
                </c:pt>
                <c:pt idx="2">
                  <c:v>104.1305</c:v>
                </c:pt>
                <c:pt idx="3">
                  <c:v>110.3318</c:v>
                </c:pt>
                <c:pt idx="4">
                  <c:v>95.941100000000006</c:v>
                </c:pt>
                <c:pt idx="5">
                  <c:v>109.25530000000001</c:v>
                </c:pt>
                <c:pt idx="6">
                  <c:v>146.7277</c:v>
                </c:pt>
                <c:pt idx="7">
                  <c:v>173.8064</c:v>
                </c:pt>
                <c:pt idx="8">
                  <c:v>214.22329999999999</c:v>
                </c:pt>
                <c:pt idx="9">
                  <c:v>67.094899999999996</c:v>
                </c:pt>
                <c:pt idx="10">
                  <c:v>139.3107</c:v>
                </c:pt>
                <c:pt idx="11">
                  <c:v>400.90989999999999</c:v>
                </c:pt>
              </c:numCache>
            </c:numRef>
          </c:val>
        </c:ser>
        <c:ser>
          <c:idx val="2"/>
          <c:order val="2"/>
          <c:tx>
            <c:v>Energía mensual 2015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2'!$B$717:$B$728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2'!$F$717:$F$728</c:f>
              <c:numCache>
                <c:formatCode>#,##0\ \ \ \ \ \ \ \ \ \ \ \ \ _)</c:formatCode>
                <c:ptCount val="12"/>
                <c:pt idx="0">
                  <c:v>464.2285</c:v>
                </c:pt>
                <c:pt idx="1">
                  <c:v>295.27249999999998</c:v>
                </c:pt>
                <c:pt idx="2">
                  <c:v>113.28830000000001</c:v>
                </c:pt>
                <c:pt idx="3">
                  <c:v>80.185500000000005</c:v>
                </c:pt>
                <c:pt idx="4">
                  <c:v>114.46420000000001</c:v>
                </c:pt>
                <c:pt idx="5">
                  <c:v>315.71109999999999</c:v>
                </c:pt>
                <c:pt idx="6">
                  <c:v>352.91109999999998</c:v>
                </c:pt>
                <c:pt idx="7">
                  <c:v>148.7741</c:v>
                </c:pt>
                <c:pt idx="8">
                  <c:v>42.849200000000003</c:v>
                </c:pt>
                <c:pt idx="9">
                  <c:v>118.84139999999999</c:v>
                </c:pt>
                <c:pt idx="10">
                  <c:v>93.325299999999999</c:v>
                </c:pt>
                <c:pt idx="11">
                  <c:v>74.437700000000007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376776"/>
        <c:axId val="1050377168"/>
      </c:barChart>
      <c:lineChart>
        <c:grouping val="standard"/>
        <c:varyColors val="0"/>
        <c:ser>
          <c:idx val="0"/>
          <c:order val="1"/>
          <c:tx>
            <c:v>Precio mensual medio 2014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2'!$B$717:$B$728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2'!$E$717:$E$728</c:f>
              <c:numCache>
                <c:formatCode>#,##0.00</c:formatCode>
                <c:ptCount val="12"/>
                <c:pt idx="0">
                  <c:v>49.484919644800001</c:v>
                </c:pt>
                <c:pt idx="1">
                  <c:v>38.228669129899998</c:v>
                </c:pt>
                <c:pt idx="2">
                  <c:v>39.9126081215</c:v>
                </c:pt>
                <c:pt idx="3">
                  <c:v>37.841716712699998</c:v>
                </c:pt>
                <c:pt idx="4">
                  <c:v>50.201174157899999</c:v>
                </c:pt>
                <c:pt idx="5">
                  <c:v>63.1158586357</c:v>
                </c:pt>
                <c:pt idx="6">
                  <c:v>54.509190425500002</c:v>
                </c:pt>
                <c:pt idx="7">
                  <c:v>55.367685482200002</c:v>
                </c:pt>
                <c:pt idx="8">
                  <c:v>68.569534919899993</c:v>
                </c:pt>
                <c:pt idx="9">
                  <c:v>67.183115557199997</c:v>
                </c:pt>
                <c:pt idx="10">
                  <c:v>60.857608783800003</c:v>
                </c:pt>
                <c:pt idx="11">
                  <c:v>59.685633605</c:v>
                </c:pt>
              </c:numCache>
            </c:numRef>
          </c:val>
          <c:smooth val="0"/>
        </c:ser>
        <c:ser>
          <c:idx val="3"/>
          <c:order val="3"/>
          <c:tx>
            <c:v>Precio mensual medio 2015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2'!$B$717:$B$728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2'!$G$717:$G$728</c:f>
              <c:numCache>
                <c:formatCode>#,##0.00</c:formatCode>
                <c:ptCount val="12"/>
                <c:pt idx="0">
                  <c:v>65.647116193900004</c:v>
                </c:pt>
                <c:pt idx="1">
                  <c:v>59.356460862399999</c:v>
                </c:pt>
                <c:pt idx="2">
                  <c:v>55.710679743599997</c:v>
                </c:pt>
                <c:pt idx="3">
                  <c:v>56.314659508299997</c:v>
                </c:pt>
                <c:pt idx="4">
                  <c:v>54.8085368176</c:v>
                </c:pt>
                <c:pt idx="5">
                  <c:v>65.136734755299997</c:v>
                </c:pt>
                <c:pt idx="6">
                  <c:v>66.564627550699996</c:v>
                </c:pt>
                <c:pt idx="7">
                  <c:v>67.907551583200004</c:v>
                </c:pt>
                <c:pt idx="8">
                  <c:v>55.370398980600001</c:v>
                </c:pt>
                <c:pt idx="9">
                  <c:v>53.537349442199996</c:v>
                </c:pt>
                <c:pt idx="10">
                  <c:v>60.624759952600002</c:v>
                </c:pt>
                <c:pt idx="11">
                  <c:v>58.176630121599999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375992"/>
        <c:axId val="1050376384"/>
      </c:lineChart>
      <c:catAx>
        <c:axId val="1050375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5037638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0376384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7.6980514234626291E-2"/>
              <c:y val="0.1833856864148665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50375992"/>
        <c:crosses val="autoZero"/>
        <c:crossBetween val="between"/>
        <c:majorUnit val="20"/>
      </c:valAx>
      <c:catAx>
        <c:axId val="1050376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0377168"/>
        <c:crosses val="autoZero"/>
        <c:auto val="0"/>
        <c:lblAlgn val="ctr"/>
        <c:lblOffset val="100"/>
        <c:noMultiLvlLbl val="0"/>
      </c:catAx>
      <c:valAx>
        <c:axId val="1050377168"/>
        <c:scaling>
          <c:orientation val="minMax"/>
          <c:max val="5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0.88203740606295622"/>
              <c:y val="0.1875155445141549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50376776"/>
        <c:crosses val="max"/>
        <c:crossBetween val="between"/>
        <c:majorUnit val="100"/>
        <c:minorUnit val="4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7872429394921592E-2"/>
          <c:y val="3.0303254492590647E-2"/>
          <c:w val="0.81063903477098098"/>
          <c:h val="0.1774904905994595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250172675783944E-2"/>
          <c:y val="8.0883124903504702E-2"/>
          <c:w val="0.84701174195330842"/>
          <c:h val="0.8161795584375483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2014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2'!$B$731:$B$742</c:f>
              <c:strCache>
                <c:ptCount val="12"/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'Data 2'!$D$733:$D$744</c:f>
              <c:numCache>
                <c:formatCode>#,##0\ \ \ \ \ \ \ \ \ \ \ \ \ _)</c:formatCode>
                <c:ptCount val="12"/>
                <c:pt idx="0">
                  <c:v>81.790000000000006</c:v>
                </c:pt>
                <c:pt idx="1">
                  <c:v>76.025999999999996</c:v>
                </c:pt>
                <c:pt idx="2">
                  <c:v>136.29050000000001</c:v>
                </c:pt>
                <c:pt idx="3">
                  <c:v>81.180599999999998</c:v>
                </c:pt>
                <c:pt idx="4">
                  <c:v>46.610399999999998</c:v>
                </c:pt>
                <c:pt idx="5">
                  <c:v>24.2332</c:v>
                </c:pt>
                <c:pt idx="6">
                  <c:v>18.250800000000002</c:v>
                </c:pt>
                <c:pt idx="7">
                  <c:v>9.5527999999999995</c:v>
                </c:pt>
                <c:pt idx="8">
                  <c:v>13.6999</c:v>
                </c:pt>
                <c:pt idx="9">
                  <c:v>28.777899999999999</c:v>
                </c:pt>
                <c:pt idx="10">
                  <c:v>28.841000000000001</c:v>
                </c:pt>
                <c:pt idx="11">
                  <c:v>26.187799999999999</c:v>
                </c:pt>
              </c:numCache>
            </c:numRef>
          </c:val>
        </c:ser>
        <c:ser>
          <c:idx val="2"/>
          <c:order val="2"/>
          <c:tx>
            <c:v>Energía mensual 2015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2'!$B$731:$B$742</c:f>
              <c:strCache>
                <c:ptCount val="12"/>
                <c:pt idx="2">
                  <c:v>E</c:v>
                </c:pt>
                <c:pt idx="3">
                  <c:v>F</c:v>
                </c:pt>
                <c:pt idx="4">
                  <c:v>M</c:v>
                </c:pt>
                <c:pt idx="5">
                  <c:v>A</c:v>
                </c:pt>
                <c:pt idx="6">
                  <c:v>M</c:v>
                </c:pt>
                <c:pt idx="7">
                  <c:v>J</c:v>
                </c:pt>
                <c:pt idx="8">
                  <c:v>J</c:v>
                </c:pt>
                <c:pt idx="9">
                  <c:v>A</c:v>
                </c:pt>
                <c:pt idx="10">
                  <c:v>S</c:v>
                </c:pt>
                <c:pt idx="11">
                  <c:v>O</c:v>
                </c:pt>
              </c:strCache>
            </c:strRef>
          </c:cat>
          <c:val>
            <c:numRef>
              <c:f>'Data 2'!$F$733:$F$744</c:f>
              <c:numCache>
                <c:formatCode>#,##0\ \ \ \ \ \ \ \ \ \ \ \ \ _)</c:formatCode>
                <c:ptCount val="12"/>
                <c:pt idx="0">
                  <c:v>89.175799999999995</c:v>
                </c:pt>
                <c:pt idx="1">
                  <c:v>35.880699999999997</c:v>
                </c:pt>
                <c:pt idx="2">
                  <c:v>79.234999999999999</c:v>
                </c:pt>
                <c:pt idx="3">
                  <c:v>50.783000000000001</c:v>
                </c:pt>
                <c:pt idx="4">
                  <c:v>35.381599999999999</c:v>
                </c:pt>
                <c:pt idx="5">
                  <c:v>29.4</c:v>
                </c:pt>
                <c:pt idx="6">
                  <c:v>11.100300000000001</c:v>
                </c:pt>
                <c:pt idx="7">
                  <c:v>85.458699999999993</c:v>
                </c:pt>
                <c:pt idx="8">
                  <c:v>58.372399999999999</c:v>
                </c:pt>
                <c:pt idx="9">
                  <c:v>24.3857</c:v>
                </c:pt>
                <c:pt idx="10">
                  <c:v>23.457599999999999</c:v>
                </c:pt>
                <c:pt idx="11">
                  <c:v>25.9756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378736"/>
        <c:axId val="1050379128"/>
      </c:barChart>
      <c:lineChart>
        <c:grouping val="standard"/>
        <c:varyColors val="0"/>
        <c:ser>
          <c:idx val="0"/>
          <c:order val="1"/>
          <c:tx>
            <c:v>Precio mensual medio 2014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2'!$B$733:$B$744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2'!$E$733:$E$744</c:f>
              <c:numCache>
                <c:formatCode>#,##0.00</c:formatCode>
                <c:ptCount val="12"/>
                <c:pt idx="0">
                  <c:v>6.5015113094999997</c:v>
                </c:pt>
                <c:pt idx="1">
                  <c:v>1.2158481309</c:v>
                </c:pt>
                <c:pt idx="2">
                  <c:v>6.3487947436000001</c:v>
                </c:pt>
                <c:pt idx="3">
                  <c:v>2.6201496416999999</c:v>
                </c:pt>
                <c:pt idx="4">
                  <c:v>19.997084770800001</c:v>
                </c:pt>
                <c:pt idx="5">
                  <c:v>33.3510642424</c:v>
                </c:pt>
                <c:pt idx="6">
                  <c:v>26.605550989499999</c:v>
                </c:pt>
                <c:pt idx="7">
                  <c:v>33.4985438824</c:v>
                </c:pt>
                <c:pt idx="8">
                  <c:v>42.119797954699997</c:v>
                </c:pt>
                <c:pt idx="9">
                  <c:v>28.085824886499999</c:v>
                </c:pt>
                <c:pt idx="10">
                  <c:v>25.350239589499999</c:v>
                </c:pt>
                <c:pt idx="11">
                  <c:v>23.884349200799999</c:v>
                </c:pt>
              </c:numCache>
            </c:numRef>
          </c:val>
          <c:smooth val="0"/>
        </c:ser>
        <c:ser>
          <c:idx val="3"/>
          <c:order val="3"/>
          <c:tx>
            <c:v>Precio mensual medio 2015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2'!$B$733:$B$744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2'!$G$733:$G$744</c:f>
              <c:numCache>
                <c:formatCode>#,##0.00</c:formatCode>
                <c:ptCount val="12"/>
                <c:pt idx="0">
                  <c:v>40.282826843199999</c:v>
                </c:pt>
                <c:pt idx="1">
                  <c:v>25.014062992100001</c:v>
                </c:pt>
                <c:pt idx="2">
                  <c:v>19.0238966366</c:v>
                </c:pt>
                <c:pt idx="3">
                  <c:v>30.013252269500001</c:v>
                </c:pt>
                <c:pt idx="4">
                  <c:v>30.170356626</c:v>
                </c:pt>
                <c:pt idx="5">
                  <c:v>36.936279931999998</c:v>
                </c:pt>
                <c:pt idx="6">
                  <c:v>43.102159401100003</c:v>
                </c:pt>
                <c:pt idx="7">
                  <c:v>38.862053834199997</c:v>
                </c:pt>
                <c:pt idx="8">
                  <c:v>42.319865552899998</c:v>
                </c:pt>
                <c:pt idx="9">
                  <c:v>32.5012007037</c:v>
                </c:pt>
                <c:pt idx="10">
                  <c:v>32.072721420800001</c:v>
                </c:pt>
                <c:pt idx="11">
                  <c:v>33.811783365899998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377952"/>
        <c:axId val="1050378344"/>
      </c:lineChart>
      <c:catAx>
        <c:axId val="105037795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1050378344"/>
        <c:crosses val="autoZero"/>
        <c:auto val="0"/>
        <c:lblAlgn val="ctr"/>
        <c:lblOffset val="100"/>
        <c:tickMarkSkip val="1"/>
        <c:noMultiLvlLbl val="0"/>
      </c:catAx>
      <c:valAx>
        <c:axId val="1050378344"/>
        <c:scaling>
          <c:orientation val="maxMin"/>
          <c:max val="1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50377952"/>
        <c:crosses val="autoZero"/>
        <c:crossBetween val="between"/>
        <c:majorUnit val="20"/>
      </c:valAx>
      <c:catAx>
        <c:axId val="1050378736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50379128"/>
        <c:crosses val="autoZero"/>
        <c:auto val="0"/>
        <c:lblAlgn val="ctr"/>
        <c:lblOffset val="100"/>
        <c:noMultiLvlLbl val="0"/>
      </c:catAx>
      <c:valAx>
        <c:axId val="1050379128"/>
        <c:scaling>
          <c:orientation val="maxMin"/>
          <c:max val="5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50378736"/>
        <c:crosses val="max"/>
        <c:crossBetween val="between"/>
        <c:majorUnit val="100"/>
        <c:minorUnit val="4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1200" verticalDpi="1200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C0000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3"/>
            <c:bubble3D val="0"/>
            <c:spPr>
              <a:solidFill>
                <a:srgbClr val="BFBFBF"/>
              </a:solidFill>
            </c:spPr>
          </c:dPt>
          <c:dPt>
            <c:idx val="4"/>
            <c:bubble3D val="0"/>
            <c:spPr>
              <a:solidFill>
                <a:srgbClr val="008080"/>
              </a:solidFill>
            </c:spPr>
          </c:dPt>
          <c:dPt>
            <c:idx val="5"/>
            <c:bubble3D val="0"/>
            <c:spPr>
              <a:solidFill>
                <a:srgbClr val="F79646"/>
              </a:solidFill>
            </c:spPr>
          </c:dPt>
          <c:dLbls>
            <c:dLbl>
              <c:idx val="0"/>
              <c:layout>
                <c:manualLayout>
                  <c:x val="0.11585513329428862"/>
                  <c:y val="-0.10485495051904793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167116765362995"/>
                  <c:y val="0.111575218664949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192989306088805"/>
                  <c:y val="0.15324205846300876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613262185202057"/>
                  <c:y val="-6.2505973033054246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9.7338181384351782E-2"/>
                  <c:y val="-0.13125437156767014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2'!$C$247:$C$252</c:f>
              <c:strCache>
                <c:ptCount val="6"/>
                <c:pt idx="0">
                  <c:v>Carbón</c:v>
                </c:pt>
                <c:pt idx="1">
                  <c:v>Hidráulica</c:v>
                </c:pt>
                <c:pt idx="2">
                  <c:v>Ciclo Combinado</c:v>
                </c:pt>
                <c:pt idx="3">
                  <c:v>Turbinación bombeo</c:v>
                </c:pt>
                <c:pt idx="4">
                  <c:v>Consumo bombeo</c:v>
                </c:pt>
                <c:pt idx="5">
                  <c:v>Nuclear</c:v>
                </c:pt>
              </c:strCache>
            </c:strRef>
          </c:cat>
          <c:val>
            <c:numRef>
              <c:f>'Data 2'!$D$247:$D$252</c:f>
              <c:numCache>
                <c:formatCode>0%</c:formatCode>
                <c:ptCount val="6"/>
                <c:pt idx="0">
                  <c:v>0.39154163668525821</c:v>
                </c:pt>
                <c:pt idx="1">
                  <c:v>0.21093778684434539</c:v>
                </c:pt>
                <c:pt idx="2">
                  <c:v>0.26359631753562057</c:v>
                </c:pt>
                <c:pt idx="3">
                  <c:v>8.2527578040968372E-2</c:v>
                </c:pt>
                <c:pt idx="4">
                  <c:v>5.045181773706222E-2</c:v>
                </c:pt>
                <c:pt idx="5">
                  <c:v>8.6248908170925669E-4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32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008080"/>
              </a:solidFill>
            </c:spPr>
          </c:dPt>
          <c:dPt>
            <c:idx val="1"/>
            <c:bubble3D val="0"/>
            <c:spPr>
              <a:solidFill>
                <a:srgbClr val="00B0F0"/>
              </a:solidFill>
            </c:spPr>
          </c:dPt>
          <c:dPt>
            <c:idx val="2"/>
            <c:bubble3D val="0"/>
            <c:spPr>
              <a:solidFill>
                <a:srgbClr val="C00000"/>
              </a:solidFill>
            </c:spPr>
          </c:dPt>
          <c:dPt>
            <c:idx val="3"/>
            <c:bubble3D val="0"/>
            <c:spPr>
              <a:solidFill>
                <a:srgbClr val="C0C0C0"/>
              </a:solidFill>
            </c:spPr>
          </c:dPt>
          <c:dPt>
            <c:idx val="4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5"/>
            <c:bubble3D val="0"/>
            <c:spPr>
              <a:solidFill>
                <a:srgbClr val="F79646"/>
              </a:solidFill>
            </c:spPr>
          </c:dPt>
          <c:dLbls>
            <c:dLbl>
              <c:idx val="0"/>
              <c:layout>
                <c:manualLayout>
                  <c:x val="0.14415367196747467"/>
                  <c:y val="-9.9468158585440003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3562091503267962"/>
                  <c:y val="0.10818724962011328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3126361655773419"/>
                  <c:y val="8.3063613758806304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446354336426901"/>
                  <c:y val="-7.2963116452548729E-2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8.4695132062740597E-2"/>
                  <c:y val="-0.1349903301560989"/>
                </c:manualLayout>
              </c:layout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spPr/>
              <c:txPr>
                <a:bodyPr/>
                <a:lstStyle/>
                <a:p>
                  <a:pPr>
                    <a:defRPr sz="700" b="0" i="0" u="none" strike="noStrike" baseline="0">
                      <a:solidFill>
                        <a:srgbClr val="004563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7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2'!$F$247:$F$252</c:f>
              <c:strCache>
                <c:ptCount val="6"/>
                <c:pt idx="0">
                  <c:v>Consumo bombeo</c:v>
                </c:pt>
                <c:pt idx="1">
                  <c:v>Hidráulica</c:v>
                </c:pt>
                <c:pt idx="2">
                  <c:v>Carbón</c:v>
                </c:pt>
                <c:pt idx="3">
                  <c:v>Turbinación bombeo</c:v>
                </c:pt>
                <c:pt idx="4">
                  <c:v>Ciclo Combinado</c:v>
                </c:pt>
                <c:pt idx="5">
                  <c:v>Nuclear</c:v>
                </c:pt>
              </c:strCache>
            </c:strRef>
          </c:cat>
          <c:val>
            <c:numRef>
              <c:f>'Data 2'!$E$247:$E$252</c:f>
              <c:numCache>
                <c:formatCode>0%</c:formatCode>
                <c:ptCount val="6"/>
                <c:pt idx="0">
                  <c:v>0.25882126056130589</c:v>
                </c:pt>
                <c:pt idx="1">
                  <c:v>0.19090243934449178</c:v>
                </c:pt>
                <c:pt idx="2">
                  <c:v>0.37010997319754202</c:v>
                </c:pt>
                <c:pt idx="3">
                  <c:v>9.7080712146267317E-2</c:v>
                </c:pt>
                <c:pt idx="4">
                  <c:v>8.0198116536737446E-2</c:v>
                </c:pt>
                <c:pt idx="5">
                  <c:v>2.887498213655546E-3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351"/>
        <c:holeSize val="50"/>
      </c:doughnut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80808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000000000000133" l="0.70000000000000062" r="0.70000000000000062" t="0.75000000000000133" header="0.30000000000000032" footer="0.30000000000000032"/>
    <c:pageSetup/>
  </c:printSettings>
  <c:userShapes r:id="rId1"/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299744663578499E-2"/>
          <c:y val="0.30645322188561586"/>
          <c:w val="0.84374508045428487"/>
          <c:h val="0.52688448675070754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2014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2'!$B$752:$B$763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2'!$D$752:$D$763</c:f>
              <c:numCache>
                <c:formatCode>#,##0\ \ \ \ \ \ \ \ \ \ \ \ \ _)</c:formatCode>
                <c:ptCount val="12"/>
                <c:pt idx="0">
                  <c:v>30.114900000000002</c:v>
                </c:pt>
                <c:pt idx="1">
                  <c:v>52.536200000000001</c:v>
                </c:pt>
                <c:pt idx="2">
                  <c:v>44.598399999999998</c:v>
                </c:pt>
                <c:pt idx="3">
                  <c:v>54.224699999999999</c:v>
                </c:pt>
                <c:pt idx="4">
                  <c:v>33.344200000000001</c:v>
                </c:pt>
                <c:pt idx="5">
                  <c:v>29.956400000000002</c:v>
                </c:pt>
                <c:pt idx="6">
                  <c:v>43.134999999999998</c:v>
                </c:pt>
                <c:pt idx="7">
                  <c:v>50.811499999999995</c:v>
                </c:pt>
                <c:pt idx="8">
                  <c:v>58.895499999999998</c:v>
                </c:pt>
                <c:pt idx="9">
                  <c:v>64.092699999999994</c:v>
                </c:pt>
                <c:pt idx="10">
                  <c:v>57.514799999999994</c:v>
                </c:pt>
                <c:pt idx="11">
                  <c:v>36.4114</c:v>
                </c:pt>
              </c:numCache>
            </c:numRef>
          </c:val>
        </c:ser>
        <c:ser>
          <c:idx val="2"/>
          <c:order val="2"/>
          <c:tx>
            <c:v>Energía mensual 2015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2'!$B$752:$B$763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2'!$F$752:$F$763</c:f>
              <c:numCache>
                <c:formatCode>#,##0\ \ \ \ \ \ \ \ \ \ \ \ \ _)</c:formatCode>
                <c:ptCount val="12"/>
                <c:pt idx="0">
                  <c:v>41.085500000000003</c:v>
                </c:pt>
                <c:pt idx="1">
                  <c:v>57.402200000000001</c:v>
                </c:pt>
                <c:pt idx="2">
                  <c:v>50.013800000000003</c:v>
                </c:pt>
                <c:pt idx="3">
                  <c:v>59.450199999999995</c:v>
                </c:pt>
                <c:pt idx="4">
                  <c:v>45.261899999999997</c:v>
                </c:pt>
                <c:pt idx="5">
                  <c:v>46.436500000000002</c:v>
                </c:pt>
                <c:pt idx="6">
                  <c:v>54.671199999999999</c:v>
                </c:pt>
                <c:pt idx="7">
                  <c:v>42.9146</c:v>
                </c:pt>
                <c:pt idx="8">
                  <c:v>23.505299999999998</c:v>
                </c:pt>
                <c:pt idx="9">
                  <c:v>35.333300000000001</c:v>
                </c:pt>
                <c:pt idx="10">
                  <c:v>48.515300000000003</c:v>
                </c:pt>
                <c:pt idx="11">
                  <c:v>14.235799999999999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0381480"/>
        <c:axId val="1050381872"/>
      </c:barChart>
      <c:lineChart>
        <c:grouping val="standard"/>
        <c:varyColors val="0"/>
        <c:ser>
          <c:idx val="0"/>
          <c:order val="1"/>
          <c:tx>
            <c:v>Precio mensual medio 2014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2'!$B$752:$B$763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2'!$E$752:$E$763</c:f>
              <c:numCache>
                <c:formatCode>#,##0.00</c:formatCode>
                <c:ptCount val="12"/>
                <c:pt idx="0">
                  <c:v>238.7799504564</c:v>
                </c:pt>
                <c:pt idx="1">
                  <c:v>276.92902360660003</c:v>
                </c:pt>
                <c:pt idx="2">
                  <c:v>303.9145978331</c:v>
                </c:pt>
                <c:pt idx="3">
                  <c:v>414.11849659619998</c:v>
                </c:pt>
                <c:pt idx="4">
                  <c:v>163.6986339453</c:v>
                </c:pt>
                <c:pt idx="5">
                  <c:v>112.0620356307</c:v>
                </c:pt>
                <c:pt idx="6">
                  <c:v>96.840675249</c:v>
                </c:pt>
                <c:pt idx="7">
                  <c:v>114.41891150070001</c:v>
                </c:pt>
                <c:pt idx="8">
                  <c:v>137.8872380766</c:v>
                </c:pt>
                <c:pt idx="9">
                  <c:v>139.38444680559999</c:v>
                </c:pt>
                <c:pt idx="10">
                  <c:v>131.057500852</c:v>
                </c:pt>
                <c:pt idx="11">
                  <c:v>121.43158678970001</c:v>
                </c:pt>
              </c:numCache>
            </c:numRef>
          </c:val>
          <c:smooth val="0"/>
        </c:ser>
        <c:ser>
          <c:idx val="3"/>
          <c:order val="3"/>
          <c:tx>
            <c:v>Precio mensual medio 2015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2'!$B$752:$B$763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2'!$G$752:$G$763</c:f>
              <c:numCache>
                <c:formatCode>#,##0.00</c:formatCode>
                <c:ptCount val="12"/>
                <c:pt idx="0">
                  <c:v>116.6376608727</c:v>
                </c:pt>
                <c:pt idx="1">
                  <c:v>122.6624760671</c:v>
                </c:pt>
                <c:pt idx="2">
                  <c:v>105.2820789104</c:v>
                </c:pt>
                <c:pt idx="3">
                  <c:v>105.4255254812</c:v>
                </c:pt>
                <c:pt idx="4">
                  <c:v>93.2715642637</c:v>
                </c:pt>
                <c:pt idx="5">
                  <c:v>87.544165382100005</c:v>
                </c:pt>
                <c:pt idx="6">
                  <c:v>102.0829285195</c:v>
                </c:pt>
                <c:pt idx="7">
                  <c:v>88.897799305600003</c:v>
                </c:pt>
                <c:pt idx="8">
                  <c:v>98.388380392299993</c:v>
                </c:pt>
                <c:pt idx="9">
                  <c:v>99.868896232300003</c:v>
                </c:pt>
                <c:pt idx="10">
                  <c:v>115.92171817880001</c:v>
                </c:pt>
                <c:pt idx="11">
                  <c:v>109.6104662183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380696"/>
        <c:axId val="1050381088"/>
      </c:lineChart>
      <c:catAx>
        <c:axId val="1050380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503810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5038108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7.4401451496415291E-2"/>
              <c:y val="0.2082764654418197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50380696"/>
        <c:crosses val="autoZero"/>
        <c:crossBetween val="between"/>
        <c:majorUnit val="100"/>
      </c:valAx>
      <c:catAx>
        <c:axId val="10503814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50381872"/>
        <c:crosses val="autoZero"/>
        <c:auto val="0"/>
        <c:lblAlgn val="ctr"/>
        <c:lblOffset val="100"/>
        <c:noMultiLvlLbl val="0"/>
      </c:catAx>
      <c:valAx>
        <c:axId val="1050381872"/>
        <c:scaling>
          <c:orientation val="minMax"/>
          <c:max val="700"/>
          <c:min val="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0.87448064965033734"/>
              <c:y val="0.2155228177123020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50381480"/>
        <c:crosses val="max"/>
        <c:crossBetween val="between"/>
        <c:majorUnit val="1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9864284918886914E-2"/>
          <c:y val="3.0434976445587077E-2"/>
          <c:w val="0.79728429526872924"/>
          <c:h val="0.16956629733969944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  <c:userShapes r:id="rId1"/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00455864069623E-2"/>
          <c:y val="8.4814398200224975E-2"/>
          <c:w val="0.85402928581295756"/>
          <c:h val="0.8107080364954381"/>
        </c:manualLayout>
      </c:layout>
      <c:barChart>
        <c:barDir val="col"/>
        <c:grouping val="clustered"/>
        <c:varyColors val="0"/>
        <c:ser>
          <c:idx val="1"/>
          <c:order val="0"/>
          <c:tx>
            <c:v>Energía mensual 2014</c:v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2'!$B$768:$B$779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2'!$D$768:$D$779</c:f>
              <c:numCache>
                <c:formatCode>#,##0\ \ \ \ \ \ \ \ \ \ \ \ \ _)</c:formatCode>
                <c:ptCount val="12"/>
                <c:pt idx="0">
                  <c:v>233.74460000000002</c:v>
                </c:pt>
                <c:pt idx="1">
                  <c:v>336.10109999999997</c:v>
                </c:pt>
                <c:pt idx="2">
                  <c:v>193.3553</c:v>
                </c:pt>
                <c:pt idx="3">
                  <c:v>65.126999999999995</c:v>
                </c:pt>
                <c:pt idx="4">
                  <c:v>78.236000000000004</c:v>
                </c:pt>
                <c:pt idx="5">
                  <c:v>55.889099999999999</c:v>
                </c:pt>
                <c:pt idx="6">
                  <c:v>43.858599999999996</c:v>
                </c:pt>
                <c:pt idx="7">
                  <c:v>21.454599999999999</c:v>
                </c:pt>
                <c:pt idx="8">
                  <c:v>25.103200000000001</c:v>
                </c:pt>
                <c:pt idx="9">
                  <c:v>48.8337</c:v>
                </c:pt>
                <c:pt idx="10">
                  <c:v>86.97760000000001</c:v>
                </c:pt>
                <c:pt idx="11">
                  <c:v>85.344800000000006</c:v>
                </c:pt>
              </c:numCache>
            </c:numRef>
          </c:val>
        </c:ser>
        <c:ser>
          <c:idx val="2"/>
          <c:order val="2"/>
          <c:tx>
            <c:v>Energía mensual 2015</c:v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2'!$B$768:$B$779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2'!$F$768:$F$779</c:f>
              <c:numCache>
                <c:formatCode>#,##0\ \ \ \ \ \ \ \ \ \ \ \ \ _)</c:formatCode>
                <c:ptCount val="12"/>
                <c:pt idx="0">
                  <c:v>115.0553</c:v>
                </c:pt>
                <c:pt idx="1">
                  <c:v>66.941100000000006</c:v>
                </c:pt>
                <c:pt idx="2">
                  <c:v>169.85570000000001</c:v>
                </c:pt>
                <c:pt idx="3">
                  <c:v>127.9278</c:v>
                </c:pt>
                <c:pt idx="4">
                  <c:v>149.6146</c:v>
                </c:pt>
                <c:pt idx="5">
                  <c:v>66.123499999999993</c:v>
                </c:pt>
                <c:pt idx="6">
                  <c:v>37.249199999999995</c:v>
                </c:pt>
                <c:pt idx="7">
                  <c:v>89.353499999999997</c:v>
                </c:pt>
                <c:pt idx="8">
                  <c:v>92.138499999999993</c:v>
                </c:pt>
                <c:pt idx="9">
                  <c:v>99.49560000000001</c:v>
                </c:pt>
                <c:pt idx="10">
                  <c:v>67.919800000000009</c:v>
                </c:pt>
                <c:pt idx="11">
                  <c:v>69.89739999999999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199168"/>
        <c:axId val="1078199560"/>
      </c:barChart>
      <c:lineChart>
        <c:grouping val="standard"/>
        <c:varyColors val="0"/>
        <c:ser>
          <c:idx val="0"/>
          <c:order val="1"/>
          <c:tx>
            <c:v>Precio mensual medio 2013</c:v>
          </c:tx>
          <c:spPr>
            <a:ln w="25400">
              <a:solidFill>
                <a:srgbClr val="BB0000"/>
              </a:solidFill>
              <a:prstDash val="solid"/>
            </a:ln>
          </c:spPr>
          <c:marker>
            <c:symbol val="none"/>
          </c:marker>
          <c:cat>
            <c:strRef>
              <c:f>'Data 2'!$B$768:$B$779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2'!$E$768:$E$779</c:f>
              <c:numCache>
                <c:formatCode>#,##0.00</c:formatCode>
                <c:ptCount val="12"/>
                <c:pt idx="0">
                  <c:v>5.8726541311</c:v>
                </c:pt>
                <c:pt idx="1">
                  <c:v>2.6554612263999999</c:v>
                </c:pt>
                <c:pt idx="2">
                  <c:v>3.6591985852</c:v>
                </c:pt>
                <c:pt idx="3">
                  <c:v>11.001175722599999</c:v>
                </c:pt>
                <c:pt idx="4">
                  <c:v>18.132970822600001</c:v>
                </c:pt>
                <c:pt idx="5">
                  <c:v>20.8537054972</c:v>
                </c:pt>
                <c:pt idx="6">
                  <c:v>14.9619631406</c:v>
                </c:pt>
                <c:pt idx="7">
                  <c:v>20.6737825194</c:v>
                </c:pt>
                <c:pt idx="8">
                  <c:v>23.736753347800001</c:v>
                </c:pt>
                <c:pt idx="9">
                  <c:v>24.384051920299999</c:v>
                </c:pt>
                <c:pt idx="10">
                  <c:v>22.572874775399999</c:v>
                </c:pt>
                <c:pt idx="11">
                  <c:v>18.160717099300001</c:v>
                </c:pt>
              </c:numCache>
            </c:numRef>
          </c:val>
          <c:smooth val="0"/>
        </c:ser>
        <c:ser>
          <c:idx val="3"/>
          <c:order val="3"/>
          <c:tx>
            <c:v>Precio mensual medio 2014</c:v>
          </c:tx>
          <c:spPr>
            <a:ln w="254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strRef>
              <c:f>'Data 2'!$B$768:$B$779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2'!$G$768:$G$779</c:f>
              <c:numCache>
                <c:formatCode>#,##0.00</c:formatCode>
                <c:ptCount val="12"/>
                <c:pt idx="0">
                  <c:v>18.551035608100001</c:v>
                </c:pt>
                <c:pt idx="1">
                  <c:v>16.0997560056</c:v>
                </c:pt>
                <c:pt idx="2">
                  <c:v>17.5908778537</c:v>
                </c:pt>
                <c:pt idx="3">
                  <c:v>15.7821439893</c:v>
                </c:pt>
                <c:pt idx="4">
                  <c:v>17.188536914699998</c:v>
                </c:pt>
                <c:pt idx="5">
                  <c:v>19.905521629399999</c:v>
                </c:pt>
                <c:pt idx="6">
                  <c:v>34.446671193299998</c:v>
                </c:pt>
                <c:pt idx="7">
                  <c:v>21.111425788199998</c:v>
                </c:pt>
                <c:pt idx="8">
                  <c:v>21.639906566899999</c:v>
                </c:pt>
                <c:pt idx="9">
                  <c:v>19.438547482800001</c:v>
                </c:pt>
                <c:pt idx="10">
                  <c:v>20.619506340000001</c:v>
                </c:pt>
                <c:pt idx="11">
                  <c:v>21.4889806505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198384"/>
        <c:axId val="1078198776"/>
      </c:lineChart>
      <c:catAx>
        <c:axId val="107819838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1078198776"/>
        <c:crosses val="autoZero"/>
        <c:auto val="0"/>
        <c:lblAlgn val="ctr"/>
        <c:lblOffset val="100"/>
        <c:tickMarkSkip val="1"/>
        <c:noMultiLvlLbl val="0"/>
      </c:catAx>
      <c:valAx>
        <c:axId val="1078198776"/>
        <c:scaling>
          <c:orientation val="maxMin"/>
          <c:max val="600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8198384"/>
        <c:crosses val="autoZero"/>
        <c:crossBetween val="between"/>
        <c:majorUnit val="100"/>
      </c:valAx>
      <c:catAx>
        <c:axId val="1078199168"/>
        <c:scaling>
          <c:orientation val="minMax"/>
        </c:scaling>
        <c:delete val="1"/>
        <c:axPos val="t"/>
        <c:numFmt formatCode="General" sourceLinked="1"/>
        <c:majorTickMark val="out"/>
        <c:minorTickMark val="none"/>
        <c:tickLblPos val="nextTo"/>
        <c:crossAx val="1078199560"/>
        <c:crosses val="autoZero"/>
        <c:auto val="0"/>
        <c:lblAlgn val="ctr"/>
        <c:lblOffset val="100"/>
        <c:noMultiLvlLbl val="0"/>
      </c:catAx>
      <c:valAx>
        <c:axId val="1078199560"/>
        <c:scaling>
          <c:orientation val="maxMin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8199168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911896784894702E-2"/>
          <c:y val="0.17328132466291318"/>
          <c:w val="0.88793243675422939"/>
          <c:h val="0.68620835324344354"/>
        </c:manualLayout>
      </c:layout>
      <c:lineChart>
        <c:grouping val="standard"/>
        <c:varyColors val="0"/>
        <c:ser>
          <c:idx val="0"/>
          <c:order val="0"/>
          <c:tx>
            <c:strRef>
              <c:f>'Data 4'!$L$39</c:f>
              <c:strCache>
                <c:ptCount val="1"/>
                <c:pt idx="0">
                  <c:v>Mercado diario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'Data 4'!$B$40:$B$45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'Data 4'!$L$40:$L$45</c:f>
              <c:numCache>
                <c:formatCode>#,##0.00</c:formatCode>
                <c:ptCount val="6"/>
                <c:pt idx="0">
                  <c:v>38.000734067099998</c:v>
                </c:pt>
                <c:pt idx="1">
                  <c:v>50.732757870100002</c:v>
                </c:pt>
                <c:pt idx="2">
                  <c:v>48.416887260400003</c:v>
                </c:pt>
                <c:pt idx="3">
                  <c:v>44.331474184999998</c:v>
                </c:pt>
                <c:pt idx="4">
                  <c:v>42.1150312089</c:v>
                </c:pt>
                <c:pt idx="5">
                  <c:v>51.560166528000003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4'!$E$39</c:f>
              <c:strCache>
                <c:ptCount val="1"/>
                <c:pt idx="0">
                  <c:v>Regulación secundaria</c:v>
                </c:pt>
              </c:strCache>
            </c:strRef>
          </c:tx>
          <c:spPr>
            <a:ln w="28575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'Data 4'!$B$40:$B$45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'Data 4'!$E$40:$E$45</c:f>
              <c:numCache>
                <c:formatCode>#,##0.00</c:formatCode>
                <c:ptCount val="6"/>
                <c:pt idx="0">
                  <c:v>40.364603567400003</c:v>
                </c:pt>
                <c:pt idx="1">
                  <c:v>51.579798809700002</c:v>
                </c:pt>
                <c:pt idx="2">
                  <c:v>50.978784639300002</c:v>
                </c:pt>
                <c:pt idx="3">
                  <c:v>50.546098622400002</c:v>
                </c:pt>
                <c:pt idx="4">
                  <c:v>45.3547684905</c:v>
                </c:pt>
                <c:pt idx="5">
                  <c:v>53.7316243665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4'!$G$39</c:f>
              <c:strCache>
                <c:ptCount val="1"/>
                <c:pt idx="0">
                  <c:v>Regulación terciaria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'Data 4'!$B$40:$B$45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'Data 4'!$G$40:$G$45</c:f>
              <c:numCache>
                <c:formatCode>#,##0.00</c:formatCode>
                <c:ptCount val="6"/>
                <c:pt idx="0">
                  <c:v>50.410609904499999</c:v>
                </c:pt>
                <c:pt idx="1">
                  <c:v>57.971337758499999</c:v>
                </c:pt>
                <c:pt idx="2">
                  <c:v>59.728704239800003</c:v>
                </c:pt>
                <c:pt idx="3">
                  <c:v>62.506538852200002</c:v>
                </c:pt>
                <c:pt idx="4">
                  <c:v>58.234480992599998</c:v>
                </c:pt>
                <c:pt idx="5">
                  <c:v>63.708561676499997</c:v>
                </c:pt>
              </c:numCache>
            </c:numRef>
          </c:val>
          <c:smooth val="0"/>
        </c:ser>
        <c:ser>
          <c:idx val="6"/>
          <c:order val="3"/>
          <c:tx>
            <c:strRef>
              <c:f>'Data 4'!$I$39</c:f>
              <c:strCache>
                <c:ptCount val="1"/>
                <c:pt idx="0">
                  <c:v>Restricciones técnicas en tiempo real</c:v>
                </c:pt>
              </c:strCache>
            </c:strRef>
          </c:tx>
          <c:spPr>
            <a:ln w="28575" cap="rnd">
              <a:solidFill>
                <a:srgbClr val="255E91"/>
              </a:solidFill>
              <a:round/>
            </a:ln>
            <a:effectLst/>
          </c:spPr>
          <c:marker>
            <c:symbol val="none"/>
          </c:marker>
          <c:cat>
            <c:numRef>
              <c:f>'Data 4'!$B$40:$B$45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'Data 4'!$I$40:$I$45</c:f>
              <c:numCache>
                <c:formatCode>#,##0.00</c:formatCode>
                <c:ptCount val="6"/>
                <c:pt idx="0">
                  <c:v>101.3869710662</c:v>
                </c:pt>
                <c:pt idx="1">
                  <c:v>128.85404847999999</c:v>
                </c:pt>
                <c:pt idx="2">
                  <c:v>225.2974592308</c:v>
                </c:pt>
                <c:pt idx="3">
                  <c:v>228.54932521710001</c:v>
                </c:pt>
                <c:pt idx="4">
                  <c:v>187.9939557042</c:v>
                </c:pt>
                <c:pt idx="5">
                  <c:v>104.08729737030001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8200344"/>
        <c:axId val="1078200736"/>
      </c:lineChart>
      <c:catAx>
        <c:axId val="1078200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78200736"/>
        <c:crosses val="autoZero"/>
        <c:auto val="1"/>
        <c:lblAlgn val="ctr"/>
        <c:lblOffset val="100"/>
        <c:noMultiLvlLbl val="0"/>
      </c:catAx>
      <c:valAx>
        <c:axId val="1078200736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7820034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0336146037144516E-2"/>
          <c:y val="4.2328151682766206E-2"/>
          <c:w val="0.8508404452335705"/>
          <c:h val="8.7301812845705318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5528644897748538E-2"/>
          <c:y val="0.34285302944726848"/>
          <c:w val="0.86179032843926362"/>
          <c:h val="0.521777578435606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3'!$C$6</c:f>
              <c:strCache>
                <c:ptCount val="1"/>
                <c:pt idx="0">
                  <c:v>Comercializadores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3'!$C$7:$C$18</c:f>
              <c:numCache>
                <c:formatCode>#,##0</c:formatCode>
                <c:ptCount val="12"/>
                <c:pt idx="0">
                  <c:v>117.60753100000001</c:v>
                </c:pt>
                <c:pt idx="1">
                  <c:v>132.835239</c:v>
                </c:pt>
                <c:pt idx="2">
                  <c:v>158.262866</c:v>
                </c:pt>
                <c:pt idx="3">
                  <c:v>173.96112500000001</c:v>
                </c:pt>
                <c:pt idx="4">
                  <c:v>120.22120699999999</c:v>
                </c:pt>
                <c:pt idx="5">
                  <c:v>89.908208999999999</c:v>
                </c:pt>
                <c:pt idx="6">
                  <c:v>44.379438999999998</c:v>
                </c:pt>
                <c:pt idx="7">
                  <c:v>176.08903000000001</c:v>
                </c:pt>
                <c:pt idx="8">
                  <c:v>323.71761300000003</c:v>
                </c:pt>
                <c:pt idx="9">
                  <c:v>139.052865</c:v>
                </c:pt>
                <c:pt idx="10">
                  <c:v>196.99908199999999</c:v>
                </c:pt>
                <c:pt idx="11">
                  <c:v>177.11632299999999</c:v>
                </c:pt>
              </c:numCache>
            </c:numRef>
          </c:val>
        </c:ser>
        <c:ser>
          <c:idx val="3"/>
          <c:order val="1"/>
          <c:tx>
            <c:strRef>
              <c:f>'Data 3'!$D$6</c:f>
              <c:strCache>
                <c:ptCount val="1"/>
                <c:pt idx="0">
                  <c:v>Generación Convencional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3'!$D$7:$D$18</c:f>
              <c:numCache>
                <c:formatCode>#,##0</c:formatCode>
                <c:ptCount val="12"/>
                <c:pt idx="0">
                  <c:v>6.5070420000000002</c:v>
                </c:pt>
                <c:pt idx="1">
                  <c:v>15.811744000000001</c:v>
                </c:pt>
                <c:pt idx="2">
                  <c:v>16.514067000000001</c:v>
                </c:pt>
                <c:pt idx="3">
                  <c:v>10.314679999999999</c:v>
                </c:pt>
                <c:pt idx="4">
                  <c:v>10.744789000000001</c:v>
                </c:pt>
                <c:pt idx="5">
                  <c:v>6.3693179999999998</c:v>
                </c:pt>
                <c:pt idx="6">
                  <c:v>10.237181</c:v>
                </c:pt>
                <c:pt idx="7">
                  <c:v>9.095680999999999</c:v>
                </c:pt>
                <c:pt idx="8">
                  <c:v>9.1157469999999989</c:v>
                </c:pt>
                <c:pt idx="9">
                  <c:v>12.232474000000002</c:v>
                </c:pt>
                <c:pt idx="10">
                  <c:v>17.687328999999998</c:v>
                </c:pt>
                <c:pt idx="11">
                  <c:v>22.531388999999997</c:v>
                </c:pt>
              </c:numCache>
            </c:numRef>
          </c:val>
        </c:ser>
        <c:ser>
          <c:idx val="0"/>
          <c:order val="2"/>
          <c:tx>
            <c:strRef>
              <c:f>'Data 3'!$E$6</c:f>
              <c:strCache>
                <c:ptCount val="1"/>
                <c:pt idx="0">
                  <c:v>Eólico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3'!$E$7:$E$18</c:f>
              <c:numCache>
                <c:formatCode>#,##0</c:formatCode>
                <c:ptCount val="12"/>
                <c:pt idx="0">
                  <c:v>146.92778300000001</c:v>
                </c:pt>
                <c:pt idx="1">
                  <c:v>128.53932900000001</c:v>
                </c:pt>
                <c:pt idx="2">
                  <c:v>156.174577</c:v>
                </c:pt>
                <c:pt idx="3">
                  <c:v>114.641231</c:v>
                </c:pt>
                <c:pt idx="4">
                  <c:v>122.29233599999999</c:v>
                </c:pt>
                <c:pt idx="5">
                  <c:v>67.794335000000004</c:v>
                </c:pt>
                <c:pt idx="6">
                  <c:v>164.93496599999997</c:v>
                </c:pt>
                <c:pt idx="7">
                  <c:v>235.38184799999999</c:v>
                </c:pt>
                <c:pt idx="8">
                  <c:v>82.820460999999995</c:v>
                </c:pt>
                <c:pt idx="9">
                  <c:v>100.63378400000001</c:v>
                </c:pt>
                <c:pt idx="10">
                  <c:v>80.39956699999999</c:v>
                </c:pt>
                <c:pt idx="11">
                  <c:v>110.226388</c:v>
                </c:pt>
              </c:numCache>
            </c:numRef>
          </c:val>
        </c:ser>
        <c:ser>
          <c:idx val="1"/>
          <c:order val="3"/>
          <c:tx>
            <c:strRef>
              <c:f>'Data 3'!$F$6</c:f>
              <c:strCache>
                <c:ptCount val="1"/>
                <c:pt idx="0">
                  <c:v>Otras renovables, cogeneración y residuos (*) 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val>
            <c:numRef>
              <c:f>'Data 3'!$F$7:$F$18</c:f>
              <c:numCache>
                <c:formatCode>#,##0</c:formatCode>
                <c:ptCount val="12"/>
                <c:pt idx="0">
                  <c:v>51.792468</c:v>
                </c:pt>
                <c:pt idx="1">
                  <c:v>56.475724999999997</c:v>
                </c:pt>
                <c:pt idx="2">
                  <c:v>58.940030999999998</c:v>
                </c:pt>
                <c:pt idx="3">
                  <c:v>76.909881999999996</c:v>
                </c:pt>
                <c:pt idx="4">
                  <c:v>52.168098000000001</c:v>
                </c:pt>
                <c:pt idx="5">
                  <c:v>49.799303000000002</c:v>
                </c:pt>
                <c:pt idx="6">
                  <c:v>57.155459</c:v>
                </c:pt>
                <c:pt idx="7">
                  <c:v>63.540751</c:v>
                </c:pt>
                <c:pt idx="8">
                  <c:v>80.242281000000006</c:v>
                </c:pt>
                <c:pt idx="9">
                  <c:v>76.619641000000001</c:v>
                </c:pt>
                <c:pt idx="10">
                  <c:v>37.763608000000005</c:v>
                </c:pt>
                <c:pt idx="11">
                  <c:v>25.144708999999999</c:v>
                </c:pt>
              </c:numCache>
            </c:numRef>
          </c:val>
        </c:ser>
        <c:ser>
          <c:idx val="5"/>
          <c:order val="4"/>
          <c:tx>
            <c:strRef>
              <c:f>'Data 3'!$G$6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CC00CC"/>
            </a:solidFill>
          </c:spPr>
          <c:invertIfNegative val="0"/>
          <c:val>
            <c:numRef>
              <c:f>'Data 3'!$G$7:$G$18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6"/>
          <c:order val="5"/>
          <c:tx>
            <c:strRef>
              <c:f>'Data 3'!$H$6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val>
            <c:numRef>
              <c:f>'Data 3'!$H$7:$H$18</c:f>
              <c:numCache>
                <c:formatCode>#,##0</c:formatCode>
                <c:ptCount val="12"/>
                <c:pt idx="0">
                  <c:v>0.74614000000000003</c:v>
                </c:pt>
                <c:pt idx="1">
                  <c:v>0.75583199999999995</c:v>
                </c:pt>
                <c:pt idx="2">
                  <c:v>0.81667999999999996</c:v>
                </c:pt>
                <c:pt idx="3">
                  <c:v>0.44725599999999999</c:v>
                </c:pt>
                <c:pt idx="4">
                  <c:v>0.41721600000000003</c:v>
                </c:pt>
                <c:pt idx="5">
                  <c:v>0.356404</c:v>
                </c:pt>
                <c:pt idx="6">
                  <c:v>0.35178799999999999</c:v>
                </c:pt>
                <c:pt idx="7">
                  <c:v>0.47299599999999997</c:v>
                </c:pt>
                <c:pt idx="8">
                  <c:v>0.57242399999999993</c:v>
                </c:pt>
                <c:pt idx="9">
                  <c:v>1.0184880000000001</c:v>
                </c:pt>
                <c:pt idx="10">
                  <c:v>0.66115599999999997</c:v>
                </c:pt>
                <c:pt idx="11">
                  <c:v>0.60145599999999999</c:v>
                </c:pt>
              </c:numCache>
            </c:numRef>
          </c:val>
        </c:ser>
        <c:ser>
          <c:idx val="4"/>
          <c:order val="6"/>
          <c:tx>
            <c:strRef>
              <c:f>'Data 3'!$I$6</c:f>
              <c:strCache>
                <c:ptCount val="1"/>
                <c:pt idx="0">
                  <c:v>Desvíos entre sistemas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3'!$I$7:$I$18</c:f>
              <c:numCache>
                <c:formatCode>#,##0</c:formatCode>
                <c:ptCount val="12"/>
                <c:pt idx="0">
                  <c:v>14.087009</c:v>
                </c:pt>
                <c:pt idx="1">
                  <c:v>10.878748</c:v>
                </c:pt>
                <c:pt idx="2">
                  <c:v>15.856511000000001</c:v>
                </c:pt>
                <c:pt idx="3">
                  <c:v>15.459565000000001</c:v>
                </c:pt>
                <c:pt idx="4">
                  <c:v>16.588094000000002</c:v>
                </c:pt>
                <c:pt idx="5">
                  <c:v>15.430866</c:v>
                </c:pt>
                <c:pt idx="6">
                  <c:v>18.733377000000001</c:v>
                </c:pt>
                <c:pt idx="7">
                  <c:v>12.846537</c:v>
                </c:pt>
                <c:pt idx="8">
                  <c:v>16.259613999999999</c:v>
                </c:pt>
                <c:pt idx="9">
                  <c:v>18.768414</c:v>
                </c:pt>
                <c:pt idx="10">
                  <c:v>16.761353</c:v>
                </c:pt>
                <c:pt idx="11">
                  <c:v>18.249834999999997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8201128"/>
        <c:axId val="1078201520"/>
      </c:barChart>
      <c:catAx>
        <c:axId val="1078201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782015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7820152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78201128"/>
        <c:crosses val="autoZero"/>
        <c:crossBetween val="between"/>
        <c:majorUnit val="200"/>
        <c:minorUnit val="2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9067689488340772"/>
          <c:y val="3.7974683544303806E-2"/>
          <c:w val="0.65510107208990132"/>
          <c:h val="0.27707620408208467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  <c:userShapes r:id="rId1"/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70712138900609E-2"/>
          <c:y val="7.3787240410738128E-2"/>
          <c:w val="0.86145927342678363"/>
          <c:h val="0.74334852880232061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'Data 3'!$C$21</c:f>
              <c:strCache>
                <c:ptCount val="1"/>
                <c:pt idx="0">
                  <c:v>Comercializadores</c:v>
                </c:pt>
              </c:strCache>
            </c:strRef>
          </c:tx>
          <c:spPr>
            <a:solidFill>
              <a:srgbClr val="C3D69B"/>
            </a:solidFill>
            <a:ln w="25400">
              <a:noFill/>
            </a:ln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3'!$C$22:$C$33</c:f>
              <c:numCache>
                <c:formatCode>#,##0</c:formatCode>
                <c:ptCount val="12"/>
                <c:pt idx="0">
                  <c:v>394.95914600000003</c:v>
                </c:pt>
                <c:pt idx="1">
                  <c:v>97.097572</c:v>
                </c:pt>
                <c:pt idx="2">
                  <c:v>43.690486</c:v>
                </c:pt>
                <c:pt idx="3">
                  <c:v>74.344936000000004</c:v>
                </c:pt>
                <c:pt idx="4">
                  <c:v>90.811698000000007</c:v>
                </c:pt>
                <c:pt idx="5">
                  <c:v>328.39020199999999</c:v>
                </c:pt>
                <c:pt idx="6">
                  <c:v>570.68095100000005</c:v>
                </c:pt>
                <c:pt idx="7">
                  <c:v>252.59500399999999</c:v>
                </c:pt>
                <c:pt idx="8">
                  <c:v>49.069764999999997</c:v>
                </c:pt>
                <c:pt idx="9">
                  <c:v>148.48248699999999</c:v>
                </c:pt>
                <c:pt idx="10">
                  <c:v>176.965508</c:v>
                </c:pt>
                <c:pt idx="11">
                  <c:v>108.760424</c:v>
                </c:pt>
              </c:numCache>
            </c:numRef>
          </c:val>
        </c:ser>
        <c:ser>
          <c:idx val="0"/>
          <c:order val="1"/>
          <c:tx>
            <c:strRef>
              <c:f>'Data 3'!$D$21</c:f>
              <c:strCache>
                <c:ptCount val="1"/>
                <c:pt idx="0">
                  <c:v>Generación Convencional</c:v>
                </c:pt>
              </c:strCache>
            </c:strRef>
          </c:tx>
          <c:spPr>
            <a:solidFill>
              <a:srgbClr val="F79646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3'!$D$22:$D$33</c:f>
              <c:numCache>
                <c:formatCode>#,##0</c:formatCode>
                <c:ptCount val="12"/>
                <c:pt idx="0">
                  <c:v>72.968703000000005</c:v>
                </c:pt>
                <c:pt idx="1">
                  <c:v>54.791780000000003</c:v>
                </c:pt>
                <c:pt idx="2">
                  <c:v>35.978786999999997</c:v>
                </c:pt>
                <c:pt idx="3">
                  <c:v>53.964117999999999</c:v>
                </c:pt>
                <c:pt idx="4">
                  <c:v>48.687871000000001</c:v>
                </c:pt>
                <c:pt idx="5">
                  <c:v>77.230177999999995</c:v>
                </c:pt>
                <c:pt idx="6">
                  <c:v>77.334878999999987</c:v>
                </c:pt>
                <c:pt idx="7">
                  <c:v>53.867203000000003</c:v>
                </c:pt>
                <c:pt idx="8">
                  <c:v>52.342483999999999</c:v>
                </c:pt>
                <c:pt idx="9">
                  <c:v>50.945630999999999</c:v>
                </c:pt>
                <c:pt idx="10">
                  <c:v>61.924672999999999</c:v>
                </c:pt>
                <c:pt idx="11">
                  <c:v>76.230934999999988</c:v>
                </c:pt>
              </c:numCache>
            </c:numRef>
          </c:val>
        </c:ser>
        <c:ser>
          <c:idx val="1"/>
          <c:order val="2"/>
          <c:tx>
            <c:strRef>
              <c:f>'Data 3'!$E$21</c:f>
              <c:strCache>
                <c:ptCount val="1"/>
                <c:pt idx="0">
                  <c:v>Eólico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3'!$E$22:$E$33</c:f>
              <c:numCache>
                <c:formatCode>#,##0</c:formatCode>
                <c:ptCount val="12"/>
                <c:pt idx="0">
                  <c:v>233.44666100000001</c:v>
                </c:pt>
                <c:pt idx="1">
                  <c:v>220.30558499999998</c:v>
                </c:pt>
                <c:pt idx="2">
                  <c:v>163.39976999999999</c:v>
                </c:pt>
                <c:pt idx="3">
                  <c:v>195.34239300000002</c:v>
                </c:pt>
                <c:pt idx="4">
                  <c:v>183.01251600000001</c:v>
                </c:pt>
                <c:pt idx="5">
                  <c:v>242.55898000000002</c:v>
                </c:pt>
                <c:pt idx="6">
                  <c:v>132.76832099999999</c:v>
                </c:pt>
                <c:pt idx="7">
                  <c:v>134.158895</c:v>
                </c:pt>
                <c:pt idx="8">
                  <c:v>199.78273199999998</c:v>
                </c:pt>
                <c:pt idx="9">
                  <c:v>194.24444599999998</c:v>
                </c:pt>
                <c:pt idx="10">
                  <c:v>174.96751800000001</c:v>
                </c:pt>
                <c:pt idx="11">
                  <c:v>157.96974400000002</c:v>
                </c:pt>
              </c:numCache>
            </c:numRef>
          </c:val>
        </c:ser>
        <c:ser>
          <c:idx val="3"/>
          <c:order val="3"/>
          <c:tx>
            <c:strRef>
              <c:f>'Data 3'!$F$21</c:f>
              <c:strCache>
                <c:ptCount val="1"/>
                <c:pt idx="0">
                  <c:v>Otras renovables, cogeneración y residuos (*) 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3'!$F$22:$F$33</c:f>
              <c:numCache>
                <c:formatCode>#,##0</c:formatCode>
                <c:ptCount val="12"/>
                <c:pt idx="0">
                  <c:v>93.335924000000006</c:v>
                </c:pt>
                <c:pt idx="1">
                  <c:v>94.448287999999991</c:v>
                </c:pt>
                <c:pt idx="2">
                  <c:v>113.949505</c:v>
                </c:pt>
                <c:pt idx="3">
                  <c:v>98.360574000000014</c:v>
                </c:pt>
                <c:pt idx="4">
                  <c:v>124.08560900000001</c:v>
                </c:pt>
                <c:pt idx="5">
                  <c:v>92.697954999999993</c:v>
                </c:pt>
                <c:pt idx="6">
                  <c:v>60.810310999999999</c:v>
                </c:pt>
                <c:pt idx="7">
                  <c:v>135.485793</c:v>
                </c:pt>
                <c:pt idx="8">
                  <c:v>60.002437999999998</c:v>
                </c:pt>
                <c:pt idx="9">
                  <c:v>81.240537000000003</c:v>
                </c:pt>
                <c:pt idx="10">
                  <c:v>67.145147000000009</c:v>
                </c:pt>
                <c:pt idx="11">
                  <c:v>61.509023999999997</c:v>
                </c:pt>
              </c:numCache>
            </c:numRef>
          </c:val>
        </c:ser>
        <c:ser>
          <c:idx val="5"/>
          <c:order val="4"/>
          <c:tx>
            <c:strRef>
              <c:f>'Data 3'!$G$21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CC00CC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3'!$G$22:$G$33</c:f>
              <c:numCache>
                <c:formatCode>#,##0</c:formatCode>
                <c:ptCount val="12"/>
                <c:pt idx="0">
                  <c:v>0.1152</c:v>
                </c:pt>
                <c:pt idx="1">
                  <c:v>0.2036</c:v>
                </c:pt>
                <c:pt idx="2">
                  <c:v>0.23</c:v>
                </c:pt>
                <c:pt idx="3">
                  <c:v>0.18519999999999998</c:v>
                </c:pt>
                <c:pt idx="4">
                  <c:v>3.6400000000000002E-2</c:v>
                </c:pt>
                <c:pt idx="5">
                  <c:v>4.7999999999999996E-3</c:v>
                </c:pt>
                <c:pt idx="6">
                  <c:v>1.2800000000000001E-2</c:v>
                </c:pt>
                <c:pt idx="7">
                  <c:v>4.0000000000000002E-4</c:v>
                </c:pt>
                <c:pt idx="8">
                  <c:v>7.8799999999999995E-2</c:v>
                </c:pt>
                <c:pt idx="9">
                  <c:v>0.1988</c:v>
                </c:pt>
                <c:pt idx="10">
                  <c:v>0.27039999999999997</c:v>
                </c:pt>
                <c:pt idx="11">
                  <c:v>4.0399999999999998E-2</c:v>
                </c:pt>
              </c:numCache>
            </c:numRef>
          </c:val>
        </c:ser>
        <c:ser>
          <c:idx val="6"/>
          <c:order val="5"/>
          <c:tx>
            <c:strRef>
              <c:f>'Data 3'!$H$21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00B0F0"/>
            </a:solidFill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3'!$H$22:$H$33</c:f>
              <c:numCache>
                <c:formatCode>#,##0</c:formatCode>
                <c:ptCount val="12"/>
                <c:pt idx="0">
                  <c:v>0.33613199999999999</c:v>
                </c:pt>
                <c:pt idx="1">
                  <c:v>0.33151199999999997</c:v>
                </c:pt>
                <c:pt idx="2">
                  <c:v>0.383052</c:v>
                </c:pt>
                <c:pt idx="3">
                  <c:v>0.61458399999999991</c:v>
                </c:pt>
                <c:pt idx="4">
                  <c:v>0.46440800000000004</c:v>
                </c:pt>
                <c:pt idx="5">
                  <c:v>0.40360000000000001</c:v>
                </c:pt>
                <c:pt idx="6">
                  <c:v>0.436392</c:v>
                </c:pt>
                <c:pt idx="7">
                  <c:v>0.41093599999999997</c:v>
                </c:pt>
                <c:pt idx="8">
                  <c:v>0.29993599999999998</c:v>
                </c:pt>
                <c:pt idx="9">
                  <c:v>0.25482399999999999</c:v>
                </c:pt>
                <c:pt idx="10">
                  <c:v>0.473692</c:v>
                </c:pt>
                <c:pt idx="11">
                  <c:v>0.47753600000000002</c:v>
                </c:pt>
              </c:numCache>
            </c:numRef>
          </c:val>
        </c:ser>
        <c:ser>
          <c:idx val="4"/>
          <c:order val="6"/>
          <c:tx>
            <c:strRef>
              <c:f>'Data 3'!$I$21</c:f>
              <c:strCache>
                <c:ptCount val="1"/>
                <c:pt idx="0">
                  <c:v>Desvíos entre sistemas</c:v>
                </c:pt>
              </c:strCache>
            </c:strRef>
          </c:tx>
          <c:spPr>
            <a:solidFill>
              <a:srgbClr val="008080"/>
            </a:solidFill>
            <a:ln w="25400">
              <a:noFill/>
            </a:ln>
          </c:spPr>
          <c:invertIfNegative val="0"/>
          <c:cat>
            <c:strRef>
              <c:f>'Data 3'!$A$22:$A$33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3'!$I$22:$I$33</c:f>
              <c:numCache>
                <c:formatCode>#,##0</c:formatCode>
                <c:ptCount val="12"/>
                <c:pt idx="0">
                  <c:v>18.020848999999998</c:v>
                </c:pt>
                <c:pt idx="1">
                  <c:v>15.168053</c:v>
                </c:pt>
                <c:pt idx="2">
                  <c:v>14.128663000000001</c:v>
                </c:pt>
                <c:pt idx="3">
                  <c:v>13.676787000000001</c:v>
                </c:pt>
                <c:pt idx="4">
                  <c:v>11.067432</c:v>
                </c:pt>
                <c:pt idx="5">
                  <c:v>19.822115</c:v>
                </c:pt>
                <c:pt idx="6">
                  <c:v>13.397701999999999</c:v>
                </c:pt>
                <c:pt idx="7">
                  <c:v>18.270154999999999</c:v>
                </c:pt>
                <c:pt idx="8">
                  <c:v>11.512057</c:v>
                </c:pt>
                <c:pt idx="9">
                  <c:v>13.238541999999999</c:v>
                </c:pt>
                <c:pt idx="10">
                  <c:v>14.524607</c:v>
                </c:pt>
                <c:pt idx="11">
                  <c:v>13.767385000000001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8202304"/>
        <c:axId val="1078202696"/>
      </c:barChart>
      <c:catAx>
        <c:axId val="1078202304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1078202696"/>
        <c:crosses val="autoZero"/>
        <c:auto val="0"/>
        <c:lblAlgn val="ctr"/>
        <c:lblOffset val="100"/>
        <c:tickMarkSkip val="1"/>
        <c:noMultiLvlLbl val="0"/>
      </c:catAx>
      <c:valAx>
        <c:axId val="1078202696"/>
        <c:scaling>
          <c:orientation val="maxMin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8202304"/>
        <c:crosses val="autoZero"/>
        <c:crossBetween val="between"/>
        <c:majorUnit val="20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501350621285793"/>
          <c:y val="6.2056737588652482E-2"/>
          <c:w val="0.54997298757428414"/>
          <c:h val="0.90248226950354615"/>
        </c:manualLayout>
      </c:layout>
      <c:pieChart>
        <c:varyColors val="1"/>
        <c:ser>
          <c:idx val="0"/>
          <c:order val="0"/>
          <c:spPr>
            <a:solidFill>
              <a:srgbClr val="0070C0"/>
            </a:solidFill>
            <a:ln>
              <a:noFill/>
            </a:ln>
          </c:spPr>
          <c:dPt>
            <c:idx val="0"/>
            <c:bubble3D val="0"/>
            <c:spPr>
              <a:solidFill>
                <a:schemeClr val="accent5">
                  <a:lumMod val="75000"/>
                </a:schemeClr>
              </a:solidFill>
              <a:ln w="25400">
                <a:noFill/>
              </a:ln>
            </c:spPr>
          </c:dPt>
          <c:dPt>
            <c:idx val="1"/>
            <c:bubble3D val="0"/>
            <c:spPr>
              <a:solidFill>
                <a:schemeClr val="accent6">
                  <a:lumMod val="75000"/>
                </a:schemeClr>
              </a:solidFill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-0.26263585973957471"/>
                  <c:y val="-0.20081392751437993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143110555264869"/>
                  <c:y val="0.21411214888032612"/>
                </c:manualLayout>
              </c:layout>
              <c:dLblPos val="bestFit"/>
              <c:showLegendKey val="1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chemeClr val="bg1"/>
                    </a:solidFill>
                  </a:defRPr>
                </a:pPr>
                <a:endParaRPr lang="es-ES"/>
              </a:p>
            </c:txPr>
            <c:dLblPos val="ctr"/>
            <c:showLegendKey val="1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Mercado spot</c:v>
              </c:pt>
              <c:pt idx="1">
                <c:v>Bilaterales</c:v>
              </c:pt>
            </c:strLit>
          </c:cat>
          <c:val>
            <c:numLit>
              <c:formatCode>General</c:formatCode>
              <c:ptCount val="2"/>
              <c:pt idx="0">
                <c:v>0.72747116457894079</c:v>
              </c:pt>
              <c:pt idx="1">
                <c:v>0.27252883542105916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85973444495906E-2"/>
          <c:y val="0.18882575364095319"/>
          <c:w val="0.87669735216921418"/>
          <c:h val="0.66322342952513524"/>
        </c:manualLayout>
      </c:layout>
      <c:lineChart>
        <c:grouping val="standard"/>
        <c:varyColors val="0"/>
        <c:ser>
          <c:idx val="0"/>
          <c:order val="0"/>
          <c:tx>
            <c:strRef>
              <c:f>'Data 3'!$B$57</c:f>
              <c:strCache>
                <c:ptCount val="1"/>
                <c:pt idx="0">
                  <c:v>Desvío a bajar</c:v>
                </c:pt>
              </c:strCache>
            </c:strRef>
          </c:tx>
          <c:spPr>
            <a:ln w="254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3'!$C$57:$N$57</c:f>
              <c:numCache>
                <c:formatCode>0</c:formatCode>
                <c:ptCount val="12"/>
                <c:pt idx="0">
                  <c:v>116</c:v>
                </c:pt>
                <c:pt idx="1">
                  <c:v>122</c:v>
                </c:pt>
                <c:pt idx="2">
                  <c:v>112</c:v>
                </c:pt>
                <c:pt idx="3">
                  <c:v>116</c:v>
                </c:pt>
                <c:pt idx="4">
                  <c:v>115</c:v>
                </c:pt>
                <c:pt idx="5">
                  <c:v>111</c:v>
                </c:pt>
                <c:pt idx="6">
                  <c:v>108</c:v>
                </c:pt>
                <c:pt idx="7">
                  <c:v>108</c:v>
                </c:pt>
                <c:pt idx="8">
                  <c:v>105</c:v>
                </c:pt>
                <c:pt idx="9">
                  <c:v>108</c:v>
                </c:pt>
                <c:pt idx="10">
                  <c:v>109</c:v>
                </c:pt>
                <c:pt idx="11">
                  <c:v>107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'Data 3'!$B$58</c:f>
              <c:strCache>
                <c:ptCount val="1"/>
                <c:pt idx="0">
                  <c:v>Desvío a bajar contra el sistema</c:v>
                </c:pt>
              </c:strCache>
            </c:strRef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'Data 3'!$A$7:$A$18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3'!$C$58:$N$58</c:f>
              <c:numCache>
                <c:formatCode>0</c:formatCode>
                <c:ptCount val="12"/>
                <c:pt idx="0">
                  <c:v>125</c:v>
                </c:pt>
                <c:pt idx="1">
                  <c:v>132</c:v>
                </c:pt>
                <c:pt idx="2">
                  <c:v>120</c:v>
                </c:pt>
                <c:pt idx="3">
                  <c:v>127</c:v>
                </c:pt>
                <c:pt idx="4">
                  <c:v>123</c:v>
                </c:pt>
                <c:pt idx="5">
                  <c:v>114</c:v>
                </c:pt>
                <c:pt idx="6">
                  <c:v>110</c:v>
                </c:pt>
                <c:pt idx="7">
                  <c:v>113</c:v>
                </c:pt>
                <c:pt idx="8">
                  <c:v>111</c:v>
                </c:pt>
                <c:pt idx="9">
                  <c:v>112</c:v>
                </c:pt>
                <c:pt idx="10">
                  <c:v>115</c:v>
                </c:pt>
                <c:pt idx="11">
                  <c:v>112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'Data 3'!$B$59</c:f>
              <c:strCache>
                <c:ptCount val="1"/>
                <c:pt idx="0">
                  <c:v>Desvío a subir</c:v>
                </c:pt>
              </c:strCache>
            </c:strRef>
          </c:tx>
          <c:spPr>
            <a:ln w="25400">
              <a:solidFill>
                <a:schemeClr val="accent6"/>
              </a:solidFill>
            </a:ln>
          </c:spPr>
          <c:marker>
            <c:symbol val="none"/>
          </c:marker>
          <c:val>
            <c:numRef>
              <c:f>'Data 3'!$C$59:$N$59</c:f>
              <c:numCache>
                <c:formatCode>0</c:formatCode>
                <c:ptCount val="12"/>
                <c:pt idx="0">
                  <c:v>88</c:v>
                </c:pt>
                <c:pt idx="1">
                  <c:v>82</c:v>
                </c:pt>
                <c:pt idx="2">
                  <c:v>79</c:v>
                </c:pt>
                <c:pt idx="3">
                  <c:v>81</c:v>
                </c:pt>
                <c:pt idx="4">
                  <c:v>86</c:v>
                </c:pt>
                <c:pt idx="5">
                  <c:v>94</c:v>
                </c:pt>
                <c:pt idx="6">
                  <c:v>96</c:v>
                </c:pt>
                <c:pt idx="7">
                  <c:v>86</c:v>
                </c:pt>
                <c:pt idx="8">
                  <c:v>83</c:v>
                </c:pt>
                <c:pt idx="9">
                  <c:v>87</c:v>
                </c:pt>
                <c:pt idx="10">
                  <c:v>87</c:v>
                </c:pt>
                <c:pt idx="11">
                  <c:v>87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3'!$B$60</c:f>
              <c:strCache>
                <c:ptCount val="1"/>
                <c:pt idx="0">
                  <c:v>Desvío a subir contra el sistema</c:v>
                </c:pt>
              </c:strCache>
            </c:strRef>
          </c:tx>
          <c:spPr>
            <a:ln w="25400">
              <a:solidFill>
                <a:srgbClr val="0070C0"/>
              </a:solidFill>
            </a:ln>
          </c:spPr>
          <c:marker>
            <c:symbol val="none"/>
          </c:marker>
          <c:val>
            <c:numRef>
              <c:f>'Data 3'!$C$60:$N$60</c:f>
              <c:numCache>
                <c:formatCode>0</c:formatCode>
                <c:ptCount val="12"/>
                <c:pt idx="0">
                  <c:v>64</c:v>
                </c:pt>
                <c:pt idx="1">
                  <c:v>42</c:v>
                </c:pt>
                <c:pt idx="2">
                  <c:v>51</c:v>
                </c:pt>
                <c:pt idx="3">
                  <c:v>56</c:v>
                </c:pt>
                <c:pt idx="4">
                  <c:v>59</c:v>
                </c:pt>
                <c:pt idx="5">
                  <c:v>72</c:v>
                </c:pt>
                <c:pt idx="6">
                  <c:v>76</c:v>
                </c:pt>
                <c:pt idx="7">
                  <c:v>65</c:v>
                </c:pt>
                <c:pt idx="8">
                  <c:v>71</c:v>
                </c:pt>
                <c:pt idx="9">
                  <c:v>65</c:v>
                </c:pt>
                <c:pt idx="10">
                  <c:v>69</c:v>
                </c:pt>
                <c:pt idx="11">
                  <c:v>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78203480"/>
        <c:axId val="1078203872"/>
      </c:lineChart>
      <c:catAx>
        <c:axId val="1078203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782038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78203872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78203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6638667853689492E-2"/>
          <c:y val="2.3746778331837779E-2"/>
          <c:w val="0.83193287978393549"/>
          <c:h val="0.13456507721374741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89" r="0.75000000000000089" t="1" header="0" footer="0"/>
    <c:pageSetup orientation="landscape" horizontalDpi="300" verticalDpi="300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859065776749198E-2"/>
          <c:y val="0.31318681318681352"/>
          <c:w val="0.88321377740499851"/>
          <c:h val="0.5329670329670329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3'!$D$68</c:f>
              <c:strCache>
                <c:ptCount val="1"/>
                <c:pt idx="0">
                  <c:v>Horas con desvío a subir cuando el sistema necesita bajar producción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2'!$B$717:$B$728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3'!$D$69:$D$80</c:f>
              <c:numCache>
                <c:formatCode>General</c:formatCode>
                <c:ptCount val="12"/>
                <c:pt idx="0">
                  <c:v>69</c:v>
                </c:pt>
                <c:pt idx="1">
                  <c:v>69</c:v>
                </c:pt>
                <c:pt idx="2">
                  <c:v>55</c:v>
                </c:pt>
                <c:pt idx="3">
                  <c:v>60</c:v>
                </c:pt>
                <c:pt idx="4">
                  <c:v>66</c:v>
                </c:pt>
                <c:pt idx="5">
                  <c:v>79</c:v>
                </c:pt>
                <c:pt idx="6">
                  <c:v>82</c:v>
                </c:pt>
                <c:pt idx="7">
                  <c:v>60</c:v>
                </c:pt>
                <c:pt idx="8">
                  <c:v>44</c:v>
                </c:pt>
                <c:pt idx="9">
                  <c:v>64</c:v>
                </c:pt>
                <c:pt idx="10">
                  <c:v>58</c:v>
                </c:pt>
                <c:pt idx="11">
                  <c:v>61</c:v>
                </c:pt>
              </c:numCache>
            </c:numRef>
          </c:val>
        </c:ser>
        <c:ser>
          <c:idx val="0"/>
          <c:order val="1"/>
          <c:tx>
            <c:strRef>
              <c:f>'Data 3'!$C$68</c:f>
              <c:strCache>
                <c:ptCount val="1"/>
                <c:pt idx="0">
                  <c:v>Horas con desvío a bajar cuando el sistema necesita subir producción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val>
            <c:numRef>
              <c:f>'Data 3'!$C$68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8204656"/>
        <c:axId val="1078205048"/>
      </c:barChart>
      <c:catAx>
        <c:axId val="10782046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7820504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07820504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7820465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605043633089932"/>
          <c:y val="4.4444492669805415E-2"/>
          <c:w val="0.74264715404954851"/>
          <c:h val="0.19555576774714381"/>
        </c:manualLayout>
      </c:layout>
      <c:overlay val="0"/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orientation="landscape" horizontalDpi="300" verticalDpi="300"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161210111893902E-2"/>
          <c:y val="9.4054165017082358E-2"/>
          <c:w val="0.88431371736427689"/>
          <c:h val="0.7421802372468803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'Data 3'!$C$68</c:f>
              <c:strCache>
                <c:ptCount val="1"/>
                <c:pt idx="0">
                  <c:v>Horas con desvío a bajar cuando el sistema necesita subir producción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</c:spPr>
          <c:invertIfNegative val="0"/>
          <c:cat>
            <c:strRef>
              <c:f>'Data 2'!$B$717:$B$728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3'!$C$69:$C$80</c:f>
              <c:numCache>
                <c:formatCode>0</c:formatCode>
                <c:ptCount val="12"/>
                <c:pt idx="0">
                  <c:v>31</c:v>
                </c:pt>
                <c:pt idx="1">
                  <c:v>31</c:v>
                </c:pt>
                <c:pt idx="2">
                  <c:v>45</c:v>
                </c:pt>
                <c:pt idx="3">
                  <c:v>40</c:v>
                </c:pt>
                <c:pt idx="4">
                  <c:v>34</c:v>
                </c:pt>
                <c:pt idx="5">
                  <c:v>21</c:v>
                </c:pt>
                <c:pt idx="6">
                  <c:v>18</c:v>
                </c:pt>
                <c:pt idx="7">
                  <c:v>40</c:v>
                </c:pt>
                <c:pt idx="8">
                  <c:v>56</c:v>
                </c:pt>
                <c:pt idx="9">
                  <c:v>36</c:v>
                </c:pt>
                <c:pt idx="10">
                  <c:v>42</c:v>
                </c:pt>
                <c:pt idx="11">
                  <c:v>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78205832"/>
        <c:axId val="1078206224"/>
      </c:barChart>
      <c:catAx>
        <c:axId val="1078205832"/>
        <c:scaling>
          <c:orientation val="minMax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</a:ln>
        </c:spPr>
        <c:crossAx val="1078206224"/>
        <c:crosses val="autoZero"/>
        <c:auto val="0"/>
        <c:lblAlgn val="ctr"/>
        <c:lblOffset val="100"/>
        <c:tickMarkSkip val="1"/>
        <c:noMultiLvlLbl val="0"/>
      </c:catAx>
      <c:valAx>
        <c:axId val="1078206224"/>
        <c:scaling>
          <c:orientation val="maxMin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078205832"/>
        <c:crosses val="autoZero"/>
        <c:crossBetween val="between"/>
        <c:majorUnit val="2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855717635650777E-2"/>
          <c:y val="0.17339117332555651"/>
          <c:w val="0.84137714029188115"/>
          <c:h val="0.68470434251274148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'Data 4'!$F$48</c:f>
              <c:strCache>
                <c:ptCount val="1"/>
                <c:pt idx="0">
                  <c:v>Diferencia PVPC-MD</c:v>
                </c:pt>
              </c:strCache>
            </c:strRef>
          </c:tx>
          <c:spPr>
            <a:solidFill>
              <a:srgbClr val="9BBB59"/>
            </a:solidFill>
            <a:ln w="25400">
              <a:noFill/>
            </a:ln>
          </c:spPr>
          <c:invertIfNegative val="0"/>
          <c:cat>
            <c:strRef>
              <c:f>'Data 4'!$B$49:$B$60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4'!$F$49:$F$60</c:f>
              <c:numCache>
                <c:formatCode>0.00</c:formatCode>
                <c:ptCount val="12"/>
                <c:pt idx="0">
                  <c:v>77.26400000000001</c:v>
                </c:pt>
                <c:pt idx="1">
                  <c:v>76.341000000000008</c:v>
                </c:pt>
                <c:pt idx="2">
                  <c:v>74.787000000000006</c:v>
                </c:pt>
                <c:pt idx="3">
                  <c:v>75.328000000000003</c:v>
                </c:pt>
                <c:pt idx="4">
                  <c:v>72.87299999999999</c:v>
                </c:pt>
                <c:pt idx="5">
                  <c:v>71.823000000000008</c:v>
                </c:pt>
                <c:pt idx="6">
                  <c:v>72.707000000000008</c:v>
                </c:pt>
                <c:pt idx="7">
                  <c:v>69.968000000000004</c:v>
                </c:pt>
                <c:pt idx="8">
                  <c:v>66.509999999999991</c:v>
                </c:pt>
                <c:pt idx="9">
                  <c:v>67.094999999999999</c:v>
                </c:pt>
                <c:pt idx="10">
                  <c:v>70.521000000000001</c:v>
                </c:pt>
                <c:pt idx="11">
                  <c:v>70.742999999999995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8207792"/>
        <c:axId val="1078208184"/>
      </c:barChart>
      <c:lineChart>
        <c:grouping val="standard"/>
        <c:varyColors val="0"/>
        <c:ser>
          <c:idx val="0"/>
          <c:order val="0"/>
          <c:tx>
            <c:strRef>
              <c:f>'Data 4'!$D$48</c:f>
              <c:strCache>
                <c:ptCount val="1"/>
                <c:pt idx="0">
                  <c:v>PVPC</c:v>
                </c:pt>
              </c:strCache>
            </c:strRef>
          </c:tx>
          <c:spPr>
            <a:ln w="28575" cap="rnd">
              <a:solidFill>
                <a:srgbClr val="255E91"/>
              </a:solidFill>
              <a:round/>
            </a:ln>
            <a:effectLst/>
          </c:spPr>
          <c:marker>
            <c:symbol val="none"/>
          </c:marker>
          <c:cat>
            <c:strRef>
              <c:f>'Data 4'!$B$49:$B$60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4'!$D$49:$D$60</c:f>
              <c:numCache>
                <c:formatCode>General</c:formatCode>
                <c:ptCount val="12"/>
                <c:pt idx="0">
                  <c:v>128.864</c:v>
                </c:pt>
                <c:pt idx="1">
                  <c:v>118.911</c:v>
                </c:pt>
                <c:pt idx="2">
                  <c:v>117.917</c:v>
                </c:pt>
                <c:pt idx="3" formatCode="0.000">
                  <c:v>120.66800000000001</c:v>
                </c:pt>
                <c:pt idx="4" formatCode="0.000">
                  <c:v>117.99299999999999</c:v>
                </c:pt>
                <c:pt idx="5" formatCode="0.000">
                  <c:v>126.553</c:v>
                </c:pt>
                <c:pt idx="6" formatCode="0.000">
                  <c:v>132.25700000000001</c:v>
                </c:pt>
                <c:pt idx="7" formatCode="0.000">
                  <c:v>125.55800000000001</c:v>
                </c:pt>
                <c:pt idx="8" formatCode="0.000">
                  <c:v>118.39</c:v>
                </c:pt>
                <c:pt idx="9" formatCode="0.000">
                  <c:v>116.995</c:v>
                </c:pt>
                <c:pt idx="10" formatCode="0.000">
                  <c:v>121.721</c:v>
                </c:pt>
                <c:pt idx="11" formatCode="0.000">
                  <c:v>123.35299999999999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4'!$E$48</c:f>
              <c:strCache>
                <c:ptCount val="1"/>
                <c:pt idx="0">
                  <c:v>Mercado diario</c:v>
                </c:pt>
              </c:strCache>
            </c:strRef>
          </c:tx>
          <c:spPr>
            <a:ln w="28575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'Data 4'!$B$49:$B$60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4'!$E$49:$E$60</c:f>
              <c:numCache>
                <c:formatCode>0.00</c:formatCode>
                <c:ptCount val="12"/>
                <c:pt idx="0">
                  <c:v>51.6</c:v>
                </c:pt>
                <c:pt idx="1">
                  <c:v>42.57</c:v>
                </c:pt>
                <c:pt idx="2">
                  <c:v>43.13</c:v>
                </c:pt>
                <c:pt idx="3">
                  <c:v>45.34</c:v>
                </c:pt>
                <c:pt idx="4">
                  <c:v>45.12</c:v>
                </c:pt>
                <c:pt idx="5">
                  <c:v>54.73</c:v>
                </c:pt>
                <c:pt idx="6">
                  <c:v>59.55</c:v>
                </c:pt>
                <c:pt idx="7">
                  <c:v>55.59</c:v>
                </c:pt>
                <c:pt idx="8">
                  <c:v>51.88</c:v>
                </c:pt>
                <c:pt idx="9">
                  <c:v>49.9</c:v>
                </c:pt>
                <c:pt idx="10">
                  <c:v>51.2</c:v>
                </c:pt>
                <c:pt idx="11">
                  <c:v>52.61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78207008"/>
        <c:axId val="1078207400"/>
      </c:lineChart>
      <c:catAx>
        <c:axId val="107820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78207400"/>
        <c:crosses val="autoZero"/>
        <c:auto val="1"/>
        <c:lblAlgn val="ctr"/>
        <c:lblOffset val="100"/>
        <c:noMultiLvlLbl val="1"/>
      </c:catAx>
      <c:valAx>
        <c:axId val="107820740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1">
                  <a:lumMod val="75000"/>
                </a:schemeClr>
              </a:solidFill>
              <a:prstDash val="sysDot"/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78207008"/>
        <c:crosses val="autoZero"/>
        <c:crossBetween val="between"/>
      </c:valAx>
      <c:catAx>
        <c:axId val="10782077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78208184"/>
        <c:crosses val="autoZero"/>
        <c:auto val="1"/>
        <c:lblAlgn val="ctr"/>
        <c:lblOffset val="100"/>
        <c:noMultiLvlLbl val="0"/>
      </c:catAx>
      <c:valAx>
        <c:axId val="1078208184"/>
        <c:scaling>
          <c:orientation val="minMax"/>
          <c:min val="56"/>
        </c:scaling>
        <c:delete val="0"/>
        <c:axPos val="r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1078207792"/>
        <c:crosses val="max"/>
        <c:crossBetween val="between"/>
        <c:majorUnit val="4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4109030099564144"/>
          <c:y val="5.5555699083630658E-2"/>
          <c:w val="0.52620578739048707"/>
          <c:h val="7.407426544484087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645000477724008E-2"/>
          <c:y val="0.14196796828967806"/>
          <c:w val="0.86855528928449166"/>
          <c:h val="0.7034207777599228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4'!$C$71</c:f>
              <c:strCache>
                <c:ptCount val="1"/>
                <c:pt idx="0">
                  <c:v>Comercializador-BIL</c:v>
                </c:pt>
              </c:strCache>
            </c:strRef>
          </c:tx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Lit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strLit>
          </c:cat>
          <c:val>
            <c:numRef>
              <c:f>'Data 4'!$C$72:$C$76</c:f>
              <c:numCache>
                <c:formatCode>#,##0;\(#,##0\)</c:formatCode>
                <c:ptCount val="5"/>
                <c:pt idx="0">
                  <c:v>77675782.900000006</c:v>
                </c:pt>
                <c:pt idx="1">
                  <c:v>77286317.299999997</c:v>
                </c:pt>
                <c:pt idx="2">
                  <c:v>72640444.599999994</c:v>
                </c:pt>
                <c:pt idx="3">
                  <c:v>82823405.599999994</c:v>
                </c:pt>
                <c:pt idx="4">
                  <c:v>91317804.400000006</c:v>
                </c:pt>
              </c:numCache>
            </c:numRef>
          </c:val>
        </c:ser>
        <c:ser>
          <c:idx val="1"/>
          <c:order val="1"/>
          <c:tx>
            <c:strRef>
              <c:f>'Data 4'!$D$71</c:f>
              <c:strCache>
                <c:ptCount val="1"/>
                <c:pt idx="0">
                  <c:v>Comercializador-MD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strLit>
          </c:cat>
          <c:val>
            <c:numRef>
              <c:f>'Data 4'!$D$72:$D$76</c:f>
              <c:numCache>
                <c:formatCode>#,##0;\(#,##0\)</c:formatCode>
                <c:ptCount val="5"/>
                <c:pt idx="0">
                  <c:v>103822542.5</c:v>
                </c:pt>
                <c:pt idx="1">
                  <c:v>107112357.09999999</c:v>
                </c:pt>
                <c:pt idx="2">
                  <c:v>116573355.09999999</c:v>
                </c:pt>
                <c:pt idx="3">
                  <c:v>111981071.90000001</c:v>
                </c:pt>
                <c:pt idx="4">
                  <c:v>115802932.90000001</c:v>
                </c:pt>
              </c:numCache>
            </c:numRef>
          </c:val>
        </c:ser>
        <c:ser>
          <c:idx val="2"/>
          <c:order val="2"/>
          <c:tx>
            <c:strRef>
              <c:f>'Data 4'!$E$71</c:f>
              <c:strCache>
                <c:ptCount val="1"/>
                <c:pt idx="0">
                  <c:v>COR- BIL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cat>
            <c:strLit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strLit>
          </c:cat>
          <c:val>
            <c:numRef>
              <c:f>'Data 4'!$E$72:$E$76</c:f>
              <c:numCache>
                <c:formatCode>#,##0;\(#,##0\)</c:formatCode>
                <c:ptCount val="5"/>
                <c:pt idx="0">
                  <c:v>22360731</c:v>
                </c:pt>
                <c:pt idx="1">
                  <c:v>22391057</c:v>
                </c:pt>
                <c:pt idx="2">
                  <c:v>17406483.600000001</c:v>
                </c:pt>
                <c:pt idx="3">
                  <c:v>13383022.6</c:v>
                </c:pt>
                <c:pt idx="4">
                  <c:v>10267492.9</c:v>
                </c:pt>
              </c:numCache>
            </c:numRef>
          </c:val>
        </c:ser>
        <c:ser>
          <c:idx val="3"/>
          <c:order val="3"/>
          <c:tx>
            <c:strRef>
              <c:f>'Data 4'!$F$71</c:f>
              <c:strCache>
                <c:ptCount val="1"/>
                <c:pt idx="0">
                  <c:v>COR-MD</c:v>
                </c:pt>
              </c:strCache>
            </c:strRef>
          </c:tx>
          <c:spPr>
            <a:solidFill>
              <a:srgbClr val="FFB4A7"/>
            </a:solidFill>
            <a:ln w="25400">
              <a:noFill/>
            </a:ln>
          </c:spPr>
          <c:invertIfNegative val="0"/>
          <c:cat>
            <c:strLit>
              <c:ptCount val="5"/>
              <c:pt idx="0">
                <c:v>2011</c:v>
              </c:pt>
              <c:pt idx="1">
                <c:v>2012</c:v>
              </c:pt>
              <c:pt idx="2">
                <c:v>2013</c:v>
              </c:pt>
              <c:pt idx="3">
                <c:v>2014</c:v>
              </c:pt>
              <c:pt idx="4">
                <c:v>2015</c:v>
              </c:pt>
            </c:strLit>
          </c:cat>
          <c:val>
            <c:numRef>
              <c:f>'Data 4'!$F$72:$F$76</c:f>
              <c:numCache>
                <c:formatCode>#,##0;\(#,##0\)</c:formatCode>
                <c:ptCount val="5"/>
                <c:pt idx="0">
                  <c:v>40427233.5</c:v>
                </c:pt>
                <c:pt idx="1">
                  <c:v>30701723.699999999</c:v>
                </c:pt>
                <c:pt idx="2">
                  <c:v>27884027</c:v>
                </c:pt>
                <c:pt idx="3">
                  <c:v>22893948.100000001</c:v>
                </c:pt>
                <c:pt idx="4">
                  <c:v>22711117.699999999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3561272"/>
        <c:axId val="883561664"/>
      </c:barChart>
      <c:lineChart>
        <c:grouping val="stacked"/>
        <c:varyColors val="0"/>
        <c:ser>
          <c:idx val="4"/>
          <c:order val="4"/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3.3542976939203356E-2"/>
                  <c:y val="2.0931418249168117E-2"/>
                </c:manualLayout>
              </c:layout>
              <c:numFmt formatCode="0.0%" sourceLinked="0"/>
              <c:spPr>
                <a:solidFill>
                  <a:srgbClr val="00B0F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865828092243184E-2"/>
                  <c:y val="5.023547052737018E-2"/>
                </c:manualLayout>
              </c:layout>
              <c:numFmt formatCode="0.0%" sourceLinked="0"/>
              <c:spPr>
                <a:solidFill>
                  <a:srgbClr val="00B0F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3542976939203356E-2"/>
                  <c:y val="6.2794254747504344E-2"/>
                </c:manualLayout>
              </c:layout>
              <c:numFmt formatCode="0.0%" sourceLinked="0"/>
              <c:spPr>
                <a:solidFill>
                  <a:srgbClr val="00B0F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2.8511530398322851E-2"/>
                  <c:y val="6.2794338159212815E-2"/>
                </c:manualLayout>
              </c:layout>
              <c:numFmt formatCode="0.0%" sourceLinked="0"/>
              <c:spPr>
                <a:solidFill>
                  <a:srgbClr val="00B0F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1865828092243184E-2"/>
                  <c:y val="7.1167070904837135E-2"/>
                </c:manualLayout>
              </c:layout>
              <c:numFmt formatCode="0.0%" sourceLinked="0"/>
              <c:spPr>
                <a:solidFill>
                  <a:srgbClr val="00B0F0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solidFill>
                <a:srgbClr val="00B0F0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4'!$Q$72:$Q$76</c:f>
              <c:numCache>
                <c:formatCode>General</c:formatCode>
                <c:ptCount val="5"/>
                <c:pt idx="0">
                  <c:v>0.74297385037161678</c:v>
                </c:pt>
                <c:pt idx="1">
                  <c:v>0.77644340644742638</c:v>
                </c:pt>
                <c:pt idx="2">
                  <c:v>0.80686704418328126</c:v>
                </c:pt>
                <c:pt idx="3">
                  <c:v>0.84301218906762942</c:v>
                </c:pt>
                <c:pt idx="4">
                  <c:v>0.8626459801392905</c:v>
                </c:pt>
              </c:numCache>
            </c:numRef>
          </c:val>
          <c:smooth val="0"/>
        </c:ser>
        <c:ser>
          <c:idx val="5"/>
          <c:order val="5"/>
          <c:spPr>
            <a:ln w="28575"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3.1865828092243156E-2"/>
                  <c:y val="3.767660289552769E-2"/>
                </c:manualLayout>
              </c:layout>
              <c:numFmt formatCode="0.0%" sourceLinked="0"/>
              <c:spPr>
                <a:solidFill>
                  <a:srgbClr val="FF818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3.1865828092243184E-2"/>
                  <c:y val="5.0235470527370291E-2"/>
                </c:manualLayout>
              </c:layout>
              <c:numFmt formatCode="0.0%" sourceLinked="0"/>
              <c:spPr>
                <a:solidFill>
                  <a:srgbClr val="FF818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3.1865828092243122E-2"/>
                  <c:y val="6.2794338159212856E-2"/>
                </c:manualLayout>
              </c:layout>
              <c:numFmt formatCode="0.0%" sourceLinked="0"/>
              <c:spPr>
                <a:solidFill>
                  <a:srgbClr val="FF818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3.5220125786163521E-2"/>
                  <c:y val="6.2794338159212856E-2"/>
                </c:manualLayout>
              </c:layout>
              <c:numFmt formatCode="0.0%" sourceLinked="0"/>
              <c:spPr>
                <a:solidFill>
                  <a:srgbClr val="FF818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3.0188679245283019E-2"/>
                  <c:y val="7.1166916580441233E-2"/>
                </c:manualLayout>
              </c:layout>
              <c:numFmt formatCode="0.0%" sourceLinked="0"/>
              <c:spPr>
                <a:solidFill>
                  <a:srgbClr val="FF8181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solidFill>
                <a:srgbClr val="FF8181"/>
              </a:solidFill>
              <a:ln w="25400">
                <a:noFill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'Data 4'!$R$72:$R$76</c:f>
              <c:numCache>
                <c:formatCode>General</c:formatCode>
                <c:ptCount val="5"/>
                <c:pt idx="0">
                  <c:v>0.25702614962838322</c:v>
                </c:pt>
                <c:pt idx="1">
                  <c:v>0.22355659355257362</c:v>
                </c:pt>
                <c:pt idx="2">
                  <c:v>0.19313295581671874</c:v>
                </c:pt>
                <c:pt idx="3">
                  <c:v>0.15698781093237058</c:v>
                </c:pt>
                <c:pt idx="4">
                  <c:v>0.1373540198607095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562056"/>
        <c:axId val="883562448"/>
      </c:lineChart>
      <c:catAx>
        <c:axId val="883561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3175" cap="flat" cmpd="sng" algn="ctr">
            <a:solidFill>
              <a:schemeClr val="bg1">
                <a:lumMod val="6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883561664"/>
        <c:crosses val="autoZero"/>
        <c:auto val="1"/>
        <c:lblAlgn val="ctr"/>
        <c:lblOffset val="100"/>
        <c:noMultiLvlLbl val="0"/>
      </c:catAx>
      <c:valAx>
        <c:axId val="883561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;\(#,##0\)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883561272"/>
        <c:crosses val="autoZero"/>
        <c:crossBetween val="between"/>
        <c:dispUnits>
          <c:custUnit val="1000000"/>
        </c:dispUnits>
      </c:valAx>
      <c:catAx>
        <c:axId val="883562056"/>
        <c:scaling>
          <c:orientation val="minMax"/>
        </c:scaling>
        <c:delete val="1"/>
        <c:axPos val="b"/>
        <c:majorTickMark val="out"/>
        <c:minorTickMark val="none"/>
        <c:tickLblPos val="nextTo"/>
        <c:crossAx val="883562448"/>
        <c:crosses val="autoZero"/>
        <c:auto val="1"/>
        <c:lblAlgn val="ctr"/>
        <c:lblOffset val="100"/>
        <c:noMultiLvlLbl val="0"/>
      </c:catAx>
      <c:valAx>
        <c:axId val="883562448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one"/>
        <c:spPr>
          <a:ln w="9525">
            <a:noFill/>
          </a:ln>
        </c:spPr>
        <c:crossAx val="883562056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2937455493775246"/>
          <c:y val="3.3163327269250871E-2"/>
          <c:w val="0.74019212579140337"/>
          <c:h val="7.1428704887617253E-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239259566238434E-2"/>
          <c:y val="0.15543043926897002"/>
          <c:w val="0.85459455725929001"/>
          <c:h val="0.7241109702975782"/>
        </c:manualLayout>
      </c:layout>
      <c:lineChart>
        <c:grouping val="standard"/>
        <c:varyColors val="0"/>
        <c:ser>
          <c:idx val="1"/>
          <c:order val="1"/>
          <c:tx>
            <c:v>Precio medio ponderado diario</c:v>
          </c:tx>
          <c:spPr>
            <a:ln w="12700">
              <a:solidFill>
                <a:srgbClr val="C00000"/>
              </a:solidFill>
              <a:prstDash val="solid"/>
            </a:ln>
          </c:spPr>
          <c:marker>
            <c:symbol val="none"/>
          </c:marker>
          <c:cat>
            <c:numRef>
              <c:f>'Data 2'!$C$276:$C$640</c:f>
              <c:numCache>
                <c:formatCode>m/d/yyyy</c:formatCode>
                <c:ptCount val="365"/>
                <c:pt idx="0">
                  <c:v>42005</c:v>
                </c:pt>
                <c:pt idx="1">
                  <c:v>42006</c:v>
                </c:pt>
                <c:pt idx="2">
                  <c:v>42007</c:v>
                </c:pt>
                <c:pt idx="3">
                  <c:v>42008</c:v>
                </c:pt>
                <c:pt idx="4">
                  <c:v>42009</c:v>
                </c:pt>
                <c:pt idx="5">
                  <c:v>42010</c:v>
                </c:pt>
                <c:pt idx="6">
                  <c:v>42011</c:v>
                </c:pt>
                <c:pt idx="7">
                  <c:v>42012</c:v>
                </c:pt>
                <c:pt idx="8">
                  <c:v>42013</c:v>
                </c:pt>
                <c:pt idx="9">
                  <c:v>42014</c:v>
                </c:pt>
                <c:pt idx="10">
                  <c:v>42015</c:v>
                </c:pt>
                <c:pt idx="11">
                  <c:v>42016</c:v>
                </c:pt>
                <c:pt idx="12">
                  <c:v>42017</c:v>
                </c:pt>
                <c:pt idx="13">
                  <c:v>42018</c:v>
                </c:pt>
                <c:pt idx="14">
                  <c:v>42019</c:v>
                </c:pt>
                <c:pt idx="15">
                  <c:v>42020</c:v>
                </c:pt>
                <c:pt idx="16">
                  <c:v>42021</c:v>
                </c:pt>
                <c:pt idx="17">
                  <c:v>42022</c:v>
                </c:pt>
                <c:pt idx="18">
                  <c:v>42023</c:v>
                </c:pt>
                <c:pt idx="19">
                  <c:v>42024</c:v>
                </c:pt>
                <c:pt idx="20">
                  <c:v>42025</c:v>
                </c:pt>
                <c:pt idx="21">
                  <c:v>42026</c:v>
                </c:pt>
                <c:pt idx="22">
                  <c:v>42027</c:v>
                </c:pt>
                <c:pt idx="23">
                  <c:v>42028</c:v>
                </c:pt>
                <c:pt idx="24">
                  <c:v>42029</c:v>
                </c:pt>
                <c:pt idx="25">
                  <c:v>42030</c:v>
                </c:pt>
                <c:pt idx="26">
                  <c:v>42031</c:v>
                </c:pt>
                <c:pt idx="27">
                  <c:v>42032</c:v>
                </c:pt>
                <c:pt idx="28">
                  <c:v>42033</c:v>
                </c:pt>
                <c:pt idx="29">
                  <c:v>42034</c:v>
                </c:pt>
                <c:pt idx="30">
                  <c:v>42035</c:v>
                </c:pt>
                <c:pt idx="31">
                  <c:v>42036</c:v>
                </c:pt>
                <c:pt idx="32">
                  <c:v>42037</c:v>
                </c:pt>
                <c:pt idx="33">
                  <c:v>42038</c:v>
                </c:pt>
                <c:pt idx="34">
                  <c:v>42039</c:v>
                </c:pt>
                <c:pt idx="35">
                  <c:v>42040</c:v>
                </c:pt>
                <c:pt idx="36">
                  <c:v>42041</c:v>
                </c:pt>
                <c:pt idx="37">
                  <c:v>42042</c:v>
                </c:pt>
                <c:pt idx="38">
                  <c:v>42043</c:v>
                </c:pt>
                <c:pt idx="39">
                  <c:v>42044</c:v>
                </c:pt>
                <c:pt idx="40">
                  <c:v>42045</c:v>
                </c:pt>
                <c:pt idx="41">
                  <c:v>42046</c:v>
                </c:pt>
                <c:pt idx="42">
                  <c:v>42047</c:v>
                </c:pt>
                <c:pt idx="43">
                  <c:v>42048</c:v>
                </c:pt>
                <c:pt idx="44">
                  <c:v>42049</c:v>
                </c:pt>
                <c:pt idx="45">
                  <c:v>42050</c:v>
                </c:pt>
                <c:pt idx="46">
                  <c:v>42051</c:v>
                </c:pt>
                <c:pt idx="47">
                  <c:v>42052</c:v>
                </c:pt>
                <c:pt idx="48">
                  <c:v>42053</c:v>
                </c:pt>
                <c:pt idx="49">
                  <c:v>42054</c:v>
                </c:pt>
                <c:pt idx="50">
                  <c:v>42055</c:v>
                </c:pt>
                <c:pt idx="51">
                  <c:v>42056</c:v>
                </c:pt>
                <c:pt idx="52">
                  <c:v>42057</c:v>
                </c:pt>
                <c:pt idx="53">
                  <c:v>42058</c:v>
                </c:pt>
                <c:pt idx="54">
                  <c:v>42059</c:v>
                </c:pt>
                <c:pt idx="55">
                  <c:v>42060</c:v>
                </c:pt>
                <c:pt idx="56">
                  <c:v>42061</c:v>
                </c:pt>
                <c:pt idx="57">
                  <c:v>42062</c:v>
                </c:pt>
                <c:pt idx="58">
                  <c:v>42063</c:v>
                </c:pt>
                <c:pt idx="59">
                  <c:v>42064</c:v>
                </c:pt>
                <c:pt idx="60">
                  <c:v>42065</c:v>
                </c:pt>
                <c:pt idx="61">
                  <c:v>42066</c:v>
                </c:pt>
                <c:pt idx="62">
                  <c:v>42067</c:v>
                </c:pt>
                <c:pt idx="63">
                  <c:v>42068</c:v>
                </c:pt>
                <c:pt idx="64">
                  <c:v>42069</c:v>
                </c:pt>
                <c:pt idx="65">
                  <c:v>42070</c:v>
                </c:pt>
                <c:pt idx="66">
                  <c:v>42071</c:v>
                </c:pt>
                <c:pt idx="67">
                  <c:v>42072</c:v>
                </c:pt>
                <c:pt idx="68">
                  <c:v>42073</c:v>
                </c:pt>
                <c:pt idx="69">
                  <c:v>42074</c:v>
                </c:pt>
                <c:pt idx="70">
                  <c:v>42075</c:v>
                </c:pt>
                <c:pt idx="71">
                  <c:v>42076</c:v>
                </c:pt>
                <c:pt idx="72">
                  <c:v>42077</c:v>
                </c:pt>
                <c:pt idx="73">
                  <c:v>42078</c:v>
                </c:pt>
                <c:pt idx="74">
                  <c:v>42079</c:v>
                </c:pt>
                <c:pt idx="75">
                  <c:v>42080</c:v>
                </c:pt>
                <c:pt idx="76">
                  <c:v>42081</c:v>
                </c:pt>
                <c:pt idx="77">
                  <c:v>42082</c:v>
                </c:pt>
                <c:pt idx="78">
                  <c:v>42083</c:v>
                </c:pt>
                <c:pt idx="79">
                  <c:v>42084</c:v>
                </c:pt>
                <c:pt idx="80">
                  <c:v>42085</c:v>
                </c:pt>
                <c:pt idx="81">
                  <c:v>42086</c:v>
                </c:pt>
                <c:pt idx="82">
                  <c:v>42087</c:v>
                </c:pt>
                <c:pt idx="83">
                  <c:v>42088</c:v>
                </c:pt>
                <c:pt idx="84">
                  <c:v>42089</c:v>
                </c:pt>
                <c:pt idx="85">
                  <c:v>42090</c:v>
                </c:pt>
                <c:pt idx="86">
                  <c:v>42091</c:v>
                </c:pt>
                <c:pt idx="87">
                  <c:v>42092</c:v>
                </c:pt>
                <c:pt idx="88">
                  <c:v>42093</c:v>
                </c:pt>
                <c:pt idx="89">
                  <c:v>42094</c:v>
                </c:pt>
                <c:pt idx="90">
                  <c:v>42095</c:v>
                </c:pt>
                <c:pt idx="91">
                  <c:v>42096</c:v>
                </c:pt>
                <c:pt idx="92">
                  <c:v>42097</c:v>
                </c:pt>
                <c:pt idx="93">
                  <c:v>42098</c:v>
                </c:pt>
                <c:pt idx="94">
                  <c:v>42099</c:v>
                </c:pt>
                <c:pt idx="95">
                  <c:v>42100</c:v>
                </c:pt>
                <c:pt idx="96">
                  <c:v>42101</c:v>
                </c:pt>
                <c:pt idx="97">
                  <c:v>42102</c:v>
                </c:pt>
                <c:pt idx="98">
                  <c:v>42103</c:v>
                </c:pt>
                <c:pt idx="99">
                  <c:v>42104</c:v>
                </c:pt>
                <c:pt idx="100">
                  <c:v>42105</c:v>
                </c:pt>
                <c:pt idx="101">
                  <c:v>42106</c:v>
                </c:pt>
                <c:pt idx="102">
                  <c:v>42107</c:v>
                </c:pt>
                <c:pt idx="103">
                  <c:v>42108</c:v>
                </c:pt>
                <c:pt idx="104">
                  <c:v>42109</c:v>
                </c:pt>
                <c:pt idx="105">
                  <c:v>42110</c:v>
                </c:pt>
                <c:pt idx="106">
                  <c:v>42111</c:v>
                </c:pt>
                <c:pt idx="107">
                  <c:v>42112</c:v>
                </c:pt>
                <c:pt idx="108">
                  <c:v>42113</c:v>
                </c:pt>
                <c:pt idx="109">
                  <c:v>42114</c:v>
                </c:pt>
                <c:pt idx="110">
                  <c:v>42115</c:v>
                </c:pt>
                <c:pt idx="111">
                  <c:v>42116</c:v>
                </c:pt>
                <c:pt idx="112">
                  <c:v>42117</c:v>
                </c:pt>
                <c:pt idx="113">
                  <c:v>42118</c:v>
                </c:pt>
                <c:pt idx="114">
                  <c:v>42119</c:v>
                </c:pt>
                <c:pt idx="115">
                  <c:v>42120</c:v>
                </c:pt>
                <c:pt idx="116">
                  <c:v>42121</c:v>
                </c:pt>
                <c:pt idx="117">
                  <c:v>42122</c:v>
                </c:pt>
                <c:pt idx="118">
                  <c:v>42123</c:v>
                </c:pt>
                <c:pt idx="119">
                  <c:v>42124</c:v>
                </c:pt>
                <c:pt idx="120">
                  <c:v>42125</c:v>
                </c:pt>
                <c:pt idx="121">
                  <c:v>42126</c:v>
                </c:pt>
                <c:pt idx="122">
                  <c:v>42127</c:v>
                </c:pt>
                <c:pt idx="123">
                  <c:v>42128</c:v>
                </c:pt>
                <c:pt idx="124">
                  <c:v>42129</c:v>
                </c:pt>
                <c:pt idx="125">
                  <c:v>42130</c:v>
                </c:pt>
                <c:pt idx="126">
                  <c:v>42131</c:v>
                </c:pt>
                <c:pt idx="127">
                  <c:v>42132</c:v>
                </c:pt>
                <c:pt idx="128">
                  <c:v>42133</c:v>
                </c:pt>
                <c:pt idx="129">
                  <c:v>42134</c:v>
                </c:pt>
                <c:pt idx="130">
                  <c:v>42135</c:v>
                </c:pt>
                <c:pt idx="131">
                  <c:v>42136</c:v>
                </c:pt>
                <c:pt idx="132">
                  <c:v>42137</c:v>
                </c:pt>
                <c:pt idx="133">
                  <c:v>42138</c:v>
                </c:pt>
                <c:pt idx="134">
                  <c:v>42139</c:v>
                </c:pt>
                <c:pt idx="135">
                  <c:v>42140</c:v>
                </c:pt>
                <c:pt idx="136">
                  <c:v>42141</c:v>
                </c:pt>
                <c:pt idx="137">
                  <c:v>42142</c:v>
                </c:pt>
                <c:pt idx="138">
                  <c:v>42143</c:v>
                </c:pt>
                <c:pt idx="139">
                  <c:v>42144</c:v>
                </c:pt>
                <c:pt idx="140">
                  <c:v>42145</c:v>
                </c:pt>
                <c:pt idx="141">
                  <c:v>42146</c:v>
                </c:pt>
                <c:pt idx="142">
                  <c:v>42147</c:v>
                </c:pt>
                <c:pt idx="143">
                  <c:v>42148</c:v>
                </c:pt>
                <c:pt idx="144">
                  <c:v>42149</c:v>
                </c:pt>
                <c:pt idx="145">
                  <c:v>42150</c:v>
                </c:pt>
                <c:pt idx="146">
                  <c:v>42151</c:v>
                </c:pt>
                <c:pt idx="147">
                  <c:v>42152</c:v>
                </c:pt>
                <c:pt idx="148">
                  <c:v>42153</c:v>
                </c:pt>
                <c:pt idx="149">
                  <c:v>42154</c:v>
                </c:pt>
                <c:pt idx="150">
                  <c:v>42155</c:v>
                </c:pt>
                <c:pt idx="151">
                  <c:v>42156</c:v>
                </c:pt>
                <c:pt idx="152">
                  <c:v>42157</c:v>
                </c:pt>
                <c:pt idx="153">
                  <c:v>42158</c:v>
                </c:pt>
                <c:pt idx="154">
                  <c:v>42159</c:v>
                </c:pt>
                <c:pt idx="155">
                  <c:v>42160</c:v>
                </c:pt>
                <c:pt idx="156">
                  <c:v>42161</c:v>
                </c:pt>
                <c:pt idx="157">
                  <c:v>42162</c:v>
                </c:pt>
                <c:pt idx="158">
                  <c:v>42163</c:v>
                </c:pt>
                <c:pt idx="159">
                  <c:v>42164</c:v>
                </c:pt>
                <c:pt idx="160">
                  <c:v>42165</c:v>
                </c:pt>
                <c:pt idx="161">
                  <c:v>42166</c:v>
                </c:pt>
                <c:pt idx="162">
                  <c:v>42167</c:v>
                </c:pt>
                <c:pt idx="163">
                  <c:v>42168</c:v>
                </c:pt>
                <c:pt idx="164">
                  <c:v>42169</c:v>
                </c:pt>
                <c:pt idx="165">
                  <c:v>42170</c:v>
                </c:pt>
                <c:pt idx="166">
                  <c:v>42171</c:v>
                </c:pt>
                <c:pt idx="167">
                  <c:v>42172</c:v>
                </c:pt>
                <c:pt idx="168">
                  <c:v>42173</c:v>
                </c:pt>
                <c:pt idx="169">
                  <c:v>42174</c:v>
                </c:pt>
                <c:pt idx="170">
                  <c:v>42175</c:v>
                </c:pt>
                <c:pt idx="171">
                  <c:v>42176</c:v>
                </c:pt>
                <c:pt idx="172">
                  <c:v>42177</c:v>
                </c:pt>
                <c:pt idx="173">
                  <c:v>42178</c:v>
                </c:pt>
                <c:pt idx="174">
                  <c:v>42179</c:v>
                </c:pt>
                <c:pt idx="175">
                  <c:v>42180</c:v>
                </c:pt>
                <c:pt idx="176">
                  <c:v>42181</c:v>
                </c:pt>
                <c:pt idx="177">
                  <c:v>42182</c:v>
                </c:pt>
                <c:pt idx="178">
                  <c:v>42183</c:v>
                </c:pt>
                <c:pt idx="179">
                  <c:v>42184</c:v>
                </c:pt>
                <c:pt idx="180">
                  <c:v>42185</c:v>
                </c:pt>
                <c:pt idx="181">
                  <c:v>42186</c:v>
                </c:pt>
                <c:pt idx="182">
                  <c:v>42187</c:v>
                </c:pt>
                <c:pt idx="183">
                  <c:v>42188</c:v>
                </c:pt>
                <c:pt idx="184">
                  <c:v>42189</c:v>
                </c:pt>
                <c:pt idx="185">
                  <c:v>42190</c:v>
                </c:pt>
                <c:pt idx="186">
                  <c:v>42191</c:v>
                </c:pt>
                <c:pt idx="187">
                  <c:v>42192</c:v>
                </c:pt>
                <c:pt idx="188">
                  <c:v>42193</c:v>
                </c:pt>
                <c:pt idx="189">
                  <c:v>42194</c:v>
                </c:pt>
                <c:pt idx="190">
                  <c:v>42195</c:v>
                </c:pt>
                <c:pt idx="191">
                  <c:v>42196</c:v>
                </c:pt>
                <c:pt idx="192">
                  <c:v>42197</c:v>
                </c:pt>
                <c:pt idx="193">
                  <c:v>42198</c:v>
                </c:pt>
                <c:pt idx="194">
                  <c:v>42199</c:v>
                </c:pt>
                <c:pt idx="195">
                  <c:v>42200</c:v>
                </c:pt>
                <c:pt idx="196">
                  <c:v>42201</c:v>
                </c:pt>
                <c:pt idx="197">
                  <c:v>42202</c:v>
                </c:pt>
                <c:pt idx="198">
                  <c:v>42203</c:v>
                </c:pt>
                <c:pt idx="199">
                  <c:v>42204</c:v>
                </c:pt>
                <c:pt idx="200">
                  <c:v>42205</c:v>
                </c:pt>
                <c:pt idx="201">
                  <c:v>42206</c:v>
                </c:pt>
                <c:pt idx="202">
                  <c:v>42207</c:v>
                </c:pt>
                <c:pt idx="203">
                  <c:v>42208</c:v>
                </c:pt>
                <c:pt idx="204">
                  <c:v>42209</c:v>
                </c:pt>
                <c:pt idx="205">
                  <c:v>42210</c:v>
                </c:pt>
                <c:pt idx="206">
                  <c:v>42211</c:v>
                </c:pt>
                <c:pt idx="207">
                  <c:v>42212</c:v>
                </c:pt>
                <c:pt idx="208">
                  <c:v>42213</c:v>
                </c:pt>
                <c:pt idx="209">
                  <c:v>42214</c:v>
                </c:pt>
                <c:pt idx="210">
                  <c:v>42215</c:v>
                </c:pt>
                <c:pt idx="211">
                  <c:v>42216</c:v>
                </c:pt>
                <c:pt idx="212">
                  <c:v>42217</c:v>
                </c:pt>
                <c:pt idx="213">
                  <c:v>42218</c:v>
                </c:pt>
                <c:pt idx="214">
                  <c:v>42219</c:v>
                </c:pt>
                <c:pt idx="215">
                  <c:v>42220</c:v>
                </c:pt>
                <c:pt idx="216">
                  <c:v>42221</c:v>
                </c:pt>
                <c:pt idx="217">
                  <c:v>42222</c:v>
                </c:pt>
                <c:pt idx="218">
                  <c:v>42223</c:v>
                </c:pt>
                <c:pt idx="219">
                  <c:v>42224</c:v>
                </c:pt>
                <c:pt idx="220">
                  <c:v>42225</c:v>
                </c:pt>
                <c:pt idx="221">
                  <c:v>42226</c:v>
                </c:pt>
                <c:pt idx="222">
                  <c:v>42227</c:v>
                </c:pt>
                <c:pt idx="223">
                  <c:v>42228</c:v>
                </c:pt>
                <c:pt idx="224">
                  <c:v>42229</c:v>
                </c:pt>
                <c:pt idx="225">
                  <c:v>42230</c:v>
                </c:pt>
                <c:pt idx="226">
                  <c:v>42231</c:v>
                </c:pt>
                <c:pt idx="227">
                  <c:v>42232</c:v>
                </c:pt>
                <c:pt idx="228">
                  <c:v>42233</c:v>
                </c:pt>
                <c:pt idx="229">
                  <c:v>42234</c:v>
                </c:pt>
                <c:pt idx="230">
                  <c:v>42235</c:v>
                </c:pt>
                <c:pt idx="231">
                  <c:v>42236</c:v>
                </c:pt>
                <c:pt idx="232">
                  <c:v>42237</c:v>
                </c:pt>
                <c:pt idx="233">
                  <c:v>42238</c:v>
                </c:pt>
                <c:pt idx="234">
                  <c:v>42239</c:v>
                </c:pt>
                <c:pt idx="235">
                  <c:v>42240</c:v>
                </c:pt>
                <c:pt idx="236">
                  <c:v>42241</c:v>
                </c:pt>
                <c:pt idx="237">
                  <c:v>42242</c:v>
                </c:pt>
                <c:pt idx="238">
                  <c:v>42243</c:v>
                </c:pt>
                <c:pt idx="239">
                  <c:v>42244</c:v>
                </c:pt>
                <c:pt idx="240">
                  <c:v>42245</c:v>
                </c:pt>
                <c:pt idx="241">
                  <c:v>42246</c:v>
                </c:pt>
                <c:pt idx="242">
                  <c:v>42247</c:v>
                </c:pt>
                <c:pt idx="243">
                  <c:v>42248</c:v>
                </c:pt>
                <c:pt idx="244">
                  <c:v>42249</c:v>
                </c:pt>
                <c:pt idx="245">
                  <c:v>42250</c:v>
                </c:pt>
                <c:pt idx="246">
                  <c:v>42251</c:v>
                </c:pt>
                <c:pt idx="247">
                  <c:v>42252</c:v>
                </c:pt>
                <c:pt idx="248">
                  <c:v>42253</c:v>
                </c:pt>
                <c:pt idx="249">
                  <c:v>42254</c:v>
                </c:pt>
                <c:pt idx="250">
                  <c:v>42255</c:v>
                </c:pt>
                <c:pt idx="251">
                  <c:v>42256</c:v>
                </c:pt>
                <c:pt idx="252">
                  <c:v>42257</c:v>
                </c:pt>
                <c:pt idx="253">
                  <c:v>42258</c:v>
                </c:pt>
                <c:pt idx="254">
                  <c:v>42259</c:v>
                </c:pt>
                <c:pt idx="255">
                  <c:v>42260</c:v>
                </c:pt>
                <c:pt idx="256">
                  <c:v>42261</c:v>
                </c:pt>
                <c:pt idx="257">
                  <c:v>42262</c:v>
                </c:pt>
                <c:pt idx="258">
                  <c:v>42263</c:v>
                </c:pt>
                <c:pt idx="259">
                  <c:v>42264</c:v>
                </c:pt>
                <c:pt idx="260">
                  <c:v>42265</c:v>
                </c:pt>
                <c:pt idx="261">
                  <c:v>42266</c:v>
                </c:pt>
                <c:pt idx="262">
                  <c:v>42267</c:v>
                </c:pt>
                <c:pt idx="263">
                  <c:v>42268</c:v>
                </c:pt>
                <c:pt idx="264">
                  <c:v>42269</c:v>
                </c:pt>
                <c:pt idx="265">
                  <c:v>42270</c:v>
                </c:pt>
                <c:pt idx="266">
                  <c:v>42271</c:v>
                </c:pt>
                <c:pt idx="267">
                  <c:v>42272</c:v>
                </c:pt>
                <c:pt idx="268">
                  <c:v>42273</c:v>
                </c:pt>
                <c:pt idx="269">
                  <c:v>42274</c:v>
                </c:pt>
                <c:pt idx="270">
                  <c:v>42275</c:v>
                </c:pt>
                <c:pt idx="271">
                  <c:v>42276</c:v>
                </c:pt>
                <c:pt idx="272">
                  <c:v>42277</c:v>
                </c:pt>
                <c:pt idx="273">
                  <c:v>42278</c:v>
                </c:pt>
                <c:pt idx="274">
                  <c:v>42279</c:v>
                </c:pt>
                <c:pt idx="275">
                  <c:v>42280</c:v>
                </c:pt>
                <c:pt idx="276">
                  <c:v>42281</c:v>
                </c:pt>
                <c:pt idx="277">
                  <c:v>42282</c:v>
                </c:pt>
                <c:pt idx="278">
                  <c:v>42283</c:v>
                </c:pt>
                <c:pt idx="279">
                  <c:v>42284</c:v>
                </c:pt>
                <c:pt idx="280">
                  <c:v>42285</c:v>
                </c:pt>
                <c:pt idx="281">
                  <c:v>42286</c:v>
                </c:pt>
                <c:pt idx="282">
                  <c:v>42287</c:v>
                </c:pt>
                <c:pt idx="283">
                  <c:v>42288</c:v>
                </c:pt>
                <c:pt idx="284">
                  <c:v>42289</c:v>
                </c:pt>
                <c:pt idx="285">
                  <c:v>42290</c:v>
                </c:pt>
                <c:pt idx="286">
                  <c:v>42291</c:v>
                </c:pt>
                <c:pt idx="287">
                  <c:v>42292</c:v>
                </c:pt>
                <c:pt idx="288">
                  <c:v>42293</c:v>
                </c:pt>
                <c:pt idx="289">
                  <c:v>42294</c:v>
                </c:pt>
                <c:pt idx="290">
                  <c:v>42295</c:v>
                </c:pt>
                <c:pt idx="291">
                  <c:v>42296</c:v>
                </c:pt>
                <c:pt idx="292">
                  <c:v>42297</c:v>
                </c:pt>
                <c:pt idx="293">
                  <c:v>42298</c:v>
                </c:pt>
                <c:pt idx="294">
                  <c:v>42299</c:v>
                </c:pt>
                <c:pt idx="295">
                  <c:v>42300</c:v>
                </c:pt>
                <c:pt idx="296">
                  <c:v>42301</c:v>
                </c:pt>
                <c:pt idx="297">
                  <c:v>42302</c:v>
                </c:pt>
                <c:pt idx="298">
                  <c:v>42303</c:v>
                </c:pt>
                <c:pt idx="299">
                  <c:v>42304</c:v>
                </c:pt>
                <c:pt idx="300">
                  <c:v>42305</c:v>
                </c:pt>
                <c:pt idx="301">
                  <c:v>42306</c:v>
                </c:pt>
                <c:pt idx="302">
                  <c:v>42307</c:v>
                </c:pt>
                <c:pt idx="303">
                  <c:v>42308</c:v>
                </c:pt>
                <c:pt idx="304">
                  <c:v>42309</c:v>
                </c:pt>
                <c:pt idx="305">
                  <c:v>42310</c:v>
                </c:pt>
                <c:pt idx="306">
                  <c:v>42311</c:v>
                </c:pt>
                <c:pt idx="307">
                  <c:v>42312</c:v>
                </c:pt>
                <c:pt idx="308">
                  <c:v>42313</c:v>
                </c:pt>
                <c:pt idx="309">
                  <c:v>42314</c:v>
                </c:pt>
                <c:pt idx="310">
                  <c:v>42315</c:v>
                </c:pt>
                <c:pt idx="311">
                  <c:v>42316</c:v>
                </c:pt>
                <c:pt idx="312">
                  <c:v>42317</c:v>
                </c:pt>
                <c:pt idx="313">
                  <c:v>42318</c:v>
                </c:pt>
                <c:pt idx="314">
                  <c:v>42319</c:v>
                </c:pt>
                <c:pt idx="315">
                  <c:v>42320</c:v>
                </c:pt>
                <c:pt idx="316">
                  <c:v>42321</c:v>
                </c:pt>
                <c:pt idx="317">
                  <c:v>42322</c:v>
                </c:pt>
                <c:pt idx="318">
                  <c:v>42323</c:v>
                </c:pt>
                <c:pt idx="319">
                  <c:v>42324</c:v>
                </c:pt>
                <c:pt idx="320">
                  <c:v>42325</c:v>
                </c:pt>
                <c:pt idx="321">
                  <c:v>42326</c:v>
                </c:pt>
                <c:pt idx="322">
                  <c:v>42327</c:v>
                </c:pt>
                <c:pt idx="323">
                  <c:v>42328</c:v>
                </c:pt>
                <c:pt idx="324">
                  <c:v>42329</c:v>
                </c:pt>
                <c:pt idx="325">
                  <c:v>42330</c:v>
                </c:pt>
                <c:pt idx="326">
                  <c:v>42331</c:v>
                </c:pt>
                <c:pt idx="327">
                  <c:v>42332</c:v>
                </c:pt>
                <c:pt idx="328">
                  <c:v>42333</c:v>
                </c:pt>
                <c:pt idx="329">
                  <c:v>42334</c:v>
                </c:pt>
                <c:pt idx="330">
                  <c:v>42335</c:v>
                </c:pt>
                <c:pt idx="331">
                  <c:v>42336</c:v>
                </c:pt>
                <c:pt idx="332">
                  <c:v>42337</c:v>
                </c:pt>
                <c:pt idx="333">
                  <c:v>42338</c:v>
                </c:pt>
                <c:pt idx="334">
                  <c:v>42339</c:v>
                </c:pt>
                <c:pt idx="335">
                  <c:v>42340</c:v>
                </c:pt>
                <c:pt idx="336">
                  <c:v>42341</c:v>
                </c:pt>
                <c:pt idx="337">
                  <c:v>42342</c:v>
                </c:pt>
                <c:pt idx="338">
                  <c:v>42343</c:v>
                </c:pt>
                <c:pt idx="339">
                  <c:v>42344</c:v>
                </c:pt>
                <c:pt idx="340">
                  <c:v>42345</c:v>
                </c:pt>
                <c:pt idx="341">
                  <c:v>42346</c:v>
                </c:pt>
                <c:pt idx="342">
                  <c:v>42347</c:v>
                </c:pt>
                <c:pt idx="343">
                  <c:v>42348</c:v>
                </c:pt>
                <c:pt idx="344">
                  <c:v>42349</c:v>
                </c:pt>
                <c:pt idx="345">
                  <c:v>42350</c:v>
                </c:pt>
                <c:pt idx="346">
                  <c:v>42351</c:v>
                </c:pt>
                <c:pt idx="347">
                  <c:v>42352</c:v>
                </c:pt>
                <c:pt idx="348">
                  <c:v>42353</c:v>
                </c:pt>
                <c:pt idx="349">
                  <c:v>42354</c:v>
                </c:pt>
                <c:pt idx="350">
                  <c:v>42355</c:v>
                </c:pt>
                <c:pt idx="351">
                  <c:v>42356</c:v>
                </c:pt>
                <c:pt idx="352">
                  <c:v>42357</c:v>
                </c:pt>
                <c:pt idx="353">
                  <c:v>42358</c:v>
                </c:pt>
                <c:pt idx="354">
                  <c:v>42359</c:v>
                </c:pt>
                <c:pt idx="355">
                  <c:v>42360</c:v>
                </c:pt>
                <c:pt idx="356">
                  <c:v>42361</c:v>
                </c:pt>
                <c:pt idx="357">
                  <c:v>42362</c:v>
                </c:pt>
                <c:pt idx="358">
                  <c:v>42363</c:v>
                </c:pt>
                <c:pt idx="359">
                  <c:v>42364</c:v>
                </c:pt>
                <c:pt idx="360">
                  <c:v>42365</c:v>
                </c:pt>
                <c:pt idx="361">
                  <c:v>42366</c:v>
                </c:pt>
                <c:pt idx="362">
                  <c:v>42367</c:v>
                </c:pt>
                <c:pt idx="363">
                  <c:v>42368</c:v>
                </c:pt>
                <c:pt idx="364">
                  <c:v>42369</c:v>
                </c:pt>
              </c:numCache>
            </c:numRef>
          </c:cat>
          <c:val>
            <c:numRef>
              <c:f>'Data 2'!$F$276:$F$640</c:f>
              <c:numCache>
                <c:formatCode>#,##0.00</c:formatCode>
                <c:ptCount val="365"/>
                <c:pt idx="0">
                  <c:v>47.599962608583759</c:v>
                </c:pt>
                <c:pt idx="1">
                  <c:v>55.800292249118307</c:v>
                </c:pt>
                <c:pt idx="2">
                  <c:v>54.471188718244854</c:v>
                </c:pt>
                <c:pt idx="3">
                  <c:v>46.402068302000743</c:v>
                </c:pt>
                <c:pt idx="4">
                  <c:v>60.873726416453039</c:v>
                </c:pt>
                <c:pt idx="5">
                  <c:v>53.998141395055818</c:v>
                </c:pt>
                <c:pt idx="6">
                  <c:v>66.029483584337257</c:v>
                </c:pt>
                <c:pt idx="7">
                  <c:v>66.60785165379643</c:v>
                </c:pt>
                <c:pt idx="8">
                  <c:v>64.845826735832659</c:v>
                </c:pt>
                <c:pt idx="9">
                  <c:v>57.880269588245262</c:v>
                </c:pt>
                <c:pt idx="10">
                  <c:v>46.92509950093465</c:v>
                </c:pt>
                <c:pt idx="11">
                  <c:v>60.268425875116357</c:v>
                </c:pt>
                <c:pt idx="12">
                  <c:v>58.472748883663741</c:v>
                </c:pt>
                <c:pt idx="13">
                  <c:v>63.271514107683032</c:v>
                </c:pt>
                <c:pt idx="14">
                  <c:v>49.197006556507652</c:v>
                </c:pt>
                <c:pt idx="15">
                  <c:v>54.516776353645326</c:v>
                </c:pt>
                <c:pt idx="16">
                  <c:v>47.651521805501432</c:v>
                </c:pt>
                <c:pt idx="17">
                  <c:v>43.801467388504918</c:v>
                </c:pt>
                <c:pt idx="18">
                  <c:v>54.586438189586332</c:v>
                </c:pt>
                <c:pt idx="19">
                  <c:v>62.262659320523831</c:v>
                </c:pt>
                <c:pt idx="20">
                  <c:v>53.057435389301652</c:v>
                </c:pt>
                <c:pt idx="21">
                  <c:v>51.913621117213523</c:v>
                </c:pt>
                <c:pt idx="22">
                  <c:v>55.119429640546301</c:v>
                </c:pt>
                <c:pt idx="23">
                  <c:v>47.761219987765642</c:v>
                </c:pt>
                <c:pt idx="24">
                  <c:v>41.286704600201382</c:v>
                </c:pt>
                <c:pt idx="25">
                  <c:v>59.773179844753408</c:v>
                </c:pt>
                <c:pt idx="26">
                  <c:v>57.14830699772353</c:v>
                </c:pt>
                <c:pt idx="27">
                  <c:v>59.186816995057981</c:v>
                </c:pt>
                <c:pt idx="28">
                  <c:v>45.029893256943943</c:v>
                </c:pt>
                <c:pt idx="29">
                  <c:v>34.603145127353372</c:v>
                </c:pt>
                <c:pt idx="30">
                  <c:v>16.78697562827367</c:v>
                </c:pt>
                <c:pt idx="31">
                  <c:v>15.047656935791441</c:v>
                </c:pt>
                <c:pt idx="32">
                  <c:v>50.102698628621319</c:v>
                </c:pt>
                <c:pt idx="33">
                  <c:v>44.956265918861433</c:v>
                </c:pt>
                <c:pt idx="34">
                  <c:v>40.641012935478017</c:v>
                </c:pt>
                <c:pt idx="35">
                  <c:v>43.819392754730693</c:v>
                </c:pt>
                <c:pt idx="36">
                  <c:v>47.1050324397198</c:v>
                </c:pt>
                <c:pt idx="37">
                  <c:v>53.543515708356622</c:v>
                </c:pt>
                <c:pt idx="38">
                  <c:v>40.046350601619181</c:v>
                </c:pt>
                <c:pt idx="39">
                  <c:v>53.730134780998227</c:v>
                </c:pt>
                <c:pt idx="40">
                  <c:v>61.692056037027832</c:v>
                </c:pt>
                <c:pt idx="41">
                  <c:v>65.155797553175205</c:v>
                </c:pt>
                <c:pt idx="42">
                  <c:v>66.591096633829622</c:v>
                </c:pt>
                <c:pt idx="43">
                  <c:v>52.073880305299163</c:v>
                </c:pt>
                <c:pt idx="44">
                  <c:v>39.419588923453382</c:v>
                </c:pt>
                <c:pt idx="45">
                  <c:v>29.141701813802321</c:v>
                </c:pt>
                <c:pt idx="46">
                  <c:v>52.886704823759572</c:v>
                </c:pt>
                <c:pt idx="47">
                  <c:v>40.690702039928183</c:v>
                </c:pt>
                <c:pt idx="48">
                  <c:v>47.221693467494958</c:v>
                </c:pt>
                <c:pt idx="49">
                  <c:v>57.39568694888716</c:v>
                </c:pt>
                <c:pt idx="50">
                  <c:v>52.708188581134259</c:v>
                </c:pt>
                <c:pt idx="51">
                  <c:v>34.619136621852022</c:v>
                </c:pt>
                <c:pt idx="52">
                  <c:v>16.488386258028751</c:v>
                </c:pt>
                <c:pt idx="53">
                  <c:v>31.28038314090713</c:v>
                </c:pt>
                <c:pt idx="54">
                  <c:v>27.107198030721619</c:v>
                </c:pt>
                <c:pt idx="55">
                  <c:v>34.917727620507769</c:v>
                </c:pt>
                <c:pt idx="56">
                  <c:v>41.438272828254881</c:v>
                </c:pt>
                <c:pt idx="57">
                  <c:v>40.232490316647322</c:v>
                </c:pt>
                <c:pt idx="58">
                  <c:v>35.343585663261507</c:v>
                </c:pt>
                <c:pt idx="59">
                  <c:v>25.896085810996119</c:v>
                </c:pt>
                <c:pt idx="60">
                  <c:v>43.938135559785117</c:v>
                </c:pt>
                <c:pt idx="61">
                  <c:v>55.366117000137528</c:v>
                </c:pt>
                <c:pt idx="62">
                  <c:v>35.393773630766233</c:v>
                </c:pt>
                <c:pt idx="63">
                  <c:v>27.253313522474411</c:v>
                </c:pt>
                <c:pt idx="64">
                  <c:v>48.926411105820847</c:v>
                </c:pt>
                <c:pt idx="65">
                  <c:v>45.718122344304248</c:v>
                </c:pt>
                <c:pt idx="66">
                  <c:v>37.711078669799548</c:v>
                </c:pt>
                <c:pt idx="67">
                  <c:v>47.471395439212728</c:v>
                </c:pt>
                <c:pt idx="68">
                  <c:v>54.236963127788457</c:v>
                </c:pt>
                <c:pt idx="69">
                  <c:v>49.057847550563437</c:v>
                </c:pt>
                <c:pt idx="70">
                  <c:v>46.963291905024718</c:v>
                </c:pt>
                <c:pt idx="71">
                  <c:v>42.46700262239392</c:v>
                </c:pt>
                <c:pt idx="72">
                  <c:v>40.974010208281769</c:v>
                </c:pt>
                <c:pt idx="73">
                  <c:v>41.858464223919462</c:v>
                </c:pt>
                <c:pt idx="74">
                  <c:v>55.183841391872917</c:v>
                </c:pt>
                <c:pt idx="75">
                  <c:v>46.868030339035741</c:v>
                </c:pt>
                <c:pt idx="76">
                  <c:v>47.342558476722672</c:v>
                </c:pt>
                <c:pt idx="77">
                  <c:v>39.082856670543457</c:v>
                </c:pt>
                <c:pt idx="78">
                  <c:v>39.689217893482329</c:v>
                </c:pt>
                <c:pt idx="79">
                  <c:v>43.774189891179446</c:v>
                </c:pt>
                <c:pt idx="80">
                  <c:v>41.435292333221263</c:v>
                </c:pt>
                <c:pt idx="81">
                  <c:v>54.264239107311248</c:v>
                </c:pt>
                <c:pt idx="82">
                  <c:v>46.997417718057299</c:v>
                </c:pt>
                <c:pt idx="83">
                  <c:v>43.168728420984451</c:v>
                </c:pt>
                <c:pt idx="84">
                  <c:v>45.828187486326847</c:v>
                </c:pt>
                <c:pt idx="85">
                  <c:v>46.731588338071766</c:v>
                </c:pt>
                <c:pt idx="86">
                  <c:v>44.56628795607481</c:v>
                </c:pt>
                <c:pt idx="87">
                  <c:v>30.637871342498279</c:v>
                </c:pt>
                <c:pt idx="88">
                  <c:v>42.699849203210043</c:v>
                </c:pt>
                <c:pt idx="89">
                  <c:v>44.278656426600087</c:v>
                </c:pt>
                <c:pt idx="90">
                  <c:v>30.277929876824359</c:v>
                </c:pt>
                <c:pt idx="91">
                  <c:v>38.127811807387047</c:v>
                </c:pt>
                <c:pt idx="92">
                  <c:v>36.057920509839207</c:v>
                </c:pt>
                <c:pt idx="93">
                  <c:v>25.372706155701181</c:v>
                </c:pt>
                <c:pt idx="94">
                  <c:v>23.839088947238931</c:v>
                </c:pt>
                <c:pt idx="95">
                  <c:v>37.948234774611322</c:v>
                </c:pt>
                <c:pt idx="96">
                  <c:v>45.416841043339367</c:v>
                </c:pt>
                <c:pt idx="97">
                  <c:v>42.074443228827732</c:v>
                </c:pt>
                <c:pt idx="98">
                  <c:v>52.104135670243139</c:v>
                </c:pt>
                <c:pt idx="99">
                  <c:v>56.71237642887985</c:v>
                </c:pt>
                <c:pt idx="100">
                  <c:v>50.150288303740957</c:v>
                </c:pt>
                <c:pt idx="101">
                  <c:v>32.681538583124564</c:v>
                </c:pt>
                <c:pt idx="102">
                  <c:v>48.056276933521318</c:v>
                </c:pt>
                <c:pt idx="103">
                  <c:v>43.679641670139709</c:v>
                </c:pt>
                <c:pt idx="104">
                  <c:v>49.777200046009654</c:v>
                </c:pt>
                <c:pt idx="105">
                  <c:v>51.052200176205957</c:v>
                </c:pt>
                <c:pt idx="106">
                  <c:v>56.867657740957263</c:v>
                </c:pt>
                <c:pt idx="107">
                  <c:v>47.784614626102552</c:v>
                </c:pt>
                <c:pt idx="108">
                  <c:v>40.957948262675458</c:v>
                </c:pt>
                <c:pt idx="109">
                  <c:v>55.822112506685507</c:v>
                </c:pt>
                <c:pt idx="110">
                  <c:v>49.040962817468383</c:v>
                </c:pt>
                <c:pt idx="111">
                  <c:v>50.010548927948882</c:v>
                </c:pt>
                <c:pt idx="112">
                  <c:v>62.005839021996913</c:v>
                </c:pt>
                <c:pt idx="113">
                  <c:v>56.303239614067998</c:v>
                </c:pt>
                <c:pt idx="114">
                  <c:v>44.843186790393503</c:v>
                </c:pt>
                <c:pt idx="115">
                  <c:v>32.40132437721855</c:v>
                </c:pt>
                <c:pt idx="116">
                  <c:v>43.743758013262671</c:v>
                </c:pt>
                <c:pt idx="117">
                  <c:v>56.079908607712142</c:v>
                </c:pt>
                <c:pt idx="118">
                  <c:v>59.429658190078307</c:v>
                </c:pt>
                <c:pt idx="119">
                  <c:v>53.555318079587103</c:v>
                </c:pt>
                <c:pt idx="120">
                  <c:v>38.84803746775264</c:v>
                </c:pt>
                <c:pt idx="121">
                  <c:v>40.38428452438999</c:v>
                </c:pt>
                <c:pt idx="122">
                  <c:v>38.864193500485847</c:v>
                </c:pt>
                <c:pt idx="123">
                  <c:v>44.61512474366284</c:v>
                </c:pt>
                <c:pt idx="124">
                  <c:v>45.164949605108482</c:v>
                </c:pt>
                <c:pt idx="125">
                  <c:v>60.108414128913829</c:v>
                </c:pt>
                <c:pt idx="126">
                  <c:v>49.411826926524213</c:v>
                </c:pt>
                <c:pt idx="127">
                  <c:v>38.589775309950873</c:v>
                </c:pt>
                <c:pt idx="128">
                  <c:v>52.943291078053562</c:v>
                </c:pt>
                <c:pt idx="129">
                  <c:v>42.176088405236591</c:v>
                </c:pt>
                <c:pt idx="130">
                  <c:v>52.833401455801848</c:v>
                </c:pt>
                <c:pt idx="131">
                  <c:v>52.927437029030642</c:v>
                </c:pt>
                <c:pt idx="132">
                  <c:v>49.181148323629188</c:v>
                </c:pt>
                <c:pt idx="133">
                  <c:v>44.323232648353383</c:v>
                </c:pt>
                <c:pt idx="134">
                  <c:v>44.12270105080907</c:v>
                </c:pt>
                <c:pt idx="135">
                  <c:v>34.099440770527757</c:v>
                </c:pt>
                <c:pt idx="136">
                  <c:v>29.751033191963291</c:v>
                </c:pt>
                <c:pt idx="137">
                  <c:v>52.376629521135392</c:v>
                </c:pt>
                <c:pt idx="138">
                  <c:v>42.805556937044159</c:v>
                </c:pt>
                <c:pt idx="139">
                  <c:v>46.255639777118503</c:v>
                </c:pt>
                <c:pt idx="140">
                  <c:v>44.320943633900519</c:v>
                </c:pt>
                <c:pt idx="141">
                  <c:v>44.579136627124072</c:v>
                </c:pt>
                <c:pt idx="142">
                  <c:v>34.792438107644053</c:v>
                </c:pt>
                <c:pt idx="143">
                  <c:v>32.111153423772933</c:v>
                </c:pt>
                <c:pt idx="144">
                  <c:v>49.135239915042327</c:v>
                </c:pt>
                <c:pt idx="145">
                  <c:v>47.993907164033793</c:v>
                </c:pt>
                <c:pt idx="146">
                  <c:v>49.263423365410162</c:v>
                </c:pt>
                <c:pt idx="147">
                  <c:v>53.060646308535773</c:v>
                </c:pt>
                <c:pt idx="148">
                  <c:v>54.973926511906292</c:v>
                </c:pt>
                <c:pt idx="149">
                  <c:v>50.889641053989394</c:v>
                </c:pt>
                <c:pt idx="150">
                  <c:v>48.015156836475391</c:v>
                </c:pt>
                <c:pt idx="151">
                  <c:v>56.675260941918133</c:v>
                </c:pt>
                <c:pt idx="152">
                  <c:v>56.639404361780883</c:v>
                </c:pt>
                <c:pt idx="153">
                  <c:v>55.876943144676268</c:v>
                </c:pt>
                <c:pt idx="154">
                  <c:v>56.813740010462247</c:v>
                </c:pt>
                <c:pt idx="155">
                  <c:v>56.461375253368473</c:v>
                </c:pt>
                <c:pt idx="156">
                  <c:v>48.907112031825307</c:v>
                </c:pt>
                <c:pt idx="157">
                  <c:v>46.723920460504587</c:v>
                </c:pt>
                <c:pt idx="158">
                  <c:v>56.964801668942172</c:v>
                </c:pt>
                <c:pt idx="159">
                  <c:v>57.923911760942083</c:v>
                </c:pt>
                <c:pt idx="160">
                  <c:v>57.460952184877627</c:v>
                </c:pt>
                <c:pt idx="161">
                  <c:v>61.221252242627479</c:v>
                </c:pt>
                <c:pt idx="162">
                  <c:v>58.435590275612249</c:v>
                </c:pt>
                <c:pt idx="163">
                  <c:v>56.560600667944357</c:v>
                </c:pt>
                <c:pt idx="164">
                  <c:v>51.380860739204721</c:v>
                </c:pt>
                <c:pt idx="165">
                  <c:v>56.7543590654277</c:v>
                </c:pt>
                <c:pt idx="166">
                  <c:v>54.177950895064498</c:v>
                </c:pt>
                <c:pt idx="167">
                  <c:v>49.237318558339922</c:v>
                </c:pt>
                <c:pt idx="168">
                  <c:v>46.752103227289041</c:v>
                </c:pt>
                <c:pt idx="169">
                  <c:v>49.415119262396651</c:v>
                </c:pt>
                <c:pt idx="170">
                  <c:v>46.637019367420862</c:v>
                </c:pt>
                <c:pt idx="171">
                  <c:v>47.810121171336853</c:v>
                </c:pt>
                <c:pt idx="172">
                  <c:v>61.344295125508509</c:v>
                </c:pt>
                <c:pt idx="173">
                  <c:v>58.75627742261215</c:v>
                </c:pt>
                <c:pt idx="174">
                  <c:v>59.831201251511096</c:v>
                </c:pt>
                <c:pt idx="175">
                  <c:v>61.239354047425913</c:v>
                </c:pt>
                <c:pt idx="176">
                  <c:v>62.708729768493093</c:v>
                </c:pt>
                <c:pt idx="177">
                  <c:v>56.677471784597977</c:v>
                </c:pt>
                <c:pt idx="178">
                  <c:v>49.869286763720758</c:v>
                </c:pt>
                <c:pt idx="179">
                  <c:v>59.864248896385043</c:v>
                </c:pt>
                <c:pt idx="180">
                  <c:v>59.541725608227168</c:v>
                </c:pt>
                <c:pt idx="181">
                  <c:v>60.077442455425611</c:v>
                </c:pt>
                <c:pt idx="182">
                  <c:v>64.689103305854132</c:v>
                </c:pt>
                <c:pt idx="183">
                  <c:v>60.152486754807512</c:v>
                </c:pt>
                <c:pt idx="184">
                  <c:v>56.973899487336567</c:v>
                </c:pt>
                <c:pt idx="185">
                  <c:v>50.718969997580928</c:v>
                </c:pt>
                <c:pt idx="186">
                  <c:v>60.549292688262909</c:v>
                </c:pt>
                <c:pt idx="187">
                  <c:v>61.541625037496622</c:v>
                </c:pt>
                <c:pt idx="188">
                  <c:v>60.154949569440191</c:v>
                </c:pt>
                <c:pt idx="189">
                  <c:v>60.828514273727777</c:v>
                </c:pt>
                <c:pt idx="190">
                  <c:v>63.111647794907569</c:v>
                </c:pt>
                <c:pt idx="191">
                  <c:v>56.586903025408731</c:v>
                </c:pt>
                <c:pt idx="192">
                  <c:v>52.91977071017962</c:v>
                </c:pt>
                <c:pt idx="193">
                  <c:v>63.730975370996291</c:v>
                </c:pt>
                <c:pt idx="194">
                  <c:v>61.391328411819273</c:v>
                </c:pt>
                <c:pt idx="195">
                  <c:v>62.429323341074152</c:v>
                </c:pt>
                <c:pt idx="196">
                  <c:v>65.066267535076619</c:v>
                </c:pt>
                <c:pt idx="197">
                  <c:v>64.342080935461865</c:v>
                </c:pt>
                <c:pt idx="198">
                  <c:v>62.19431336615424</c:v>
                </c:pt>
                <c:pt idx="199">
                  <c:v>56.711304981605721</c:v>
                </c:pt>
                <c:pt idx="200">
                  <c:v>65.354048616126789</c:v>
                </c:pt>
                <c:pt idx="201">
                  <c:v>66.111215373633883</c:v>
                </c:pt>
                <c:pt idx="202">
                  <c:v>64.957417601197534</c:v>
                </c:pt>
                <c:pt idx="203">
                  <c:v>65.378621759400488</c:v>
                </c:pt>
                <c:pt idx="204">
                  <c:v>60.491184985784422</c:v>
                </c:pt>
                <c:pt idx="205">
                  <c:v>52.214496701816493</c:v>
                </c:pt>
                <c:pt idx="206">
                  <c:v>49.527618186600911</c:v>
                </c:pt>
                <c:pt idx="207">
                  <c:v>62.628126775743013</c:v>
                </c:pt>
                <c:pt idx="208">
                  <c:v>63.758814215867503</c:v>
                </c:pt>
                <c:pt idx="209">
                  <c:v>61.348987490461838</c:v>
                </c:pt>
                <c:pt idx="210">
                  <c:v>57.361901089905857</c:v>
                </c:pt>
                <c:pt idx="211">
                  <c:v>56.279176177265178</c:v>
                </c:pt>
                <c:pt idx="212">
                  <c:v>54.052581425187121</c:v>
                </c:pt>
                <c:pt idx="213">
                  <c:v>45.890602732188611</c:v>
                </c:pt>
                <c:pt idx="214">
                  <c:v>62.441748768000132</c:v>
                </c:pt>
                <c:pt idx="215">
                  <c:v>62.875121528095526</c:v>
                </c:pt>
                <c:pt idx="216">
                  <c:v>62.151601768032457</c:v>
                </c:pt>
                <c:pt idx="217">
                  <c:v>63.157181041172237</c:v>
                </c:pt>
                <c:pt idx="218">
                  <c:v>63.79377662298392</c:v>
                </c:pt>
                <c:pt idx="219">
                  <c:v>55.807411330850798</c:v>
                </c:pt>
                <c:pt idx="220">
                  <c:v>46.949703581953052</c:v>
                </c:pt>
                <c:pt idx="221">
                  <c:v>61.412593301427897</c:v>
                </c:pt>
                <c:pt idx="222">
                  <c:v>62.97870557263051</c:v>
                </c:pt>
                <c:pt idx="223">
                  <c:v>60.10922774140149</c:v>
                </c:pt>
                <c:pt idx="224">
                  <c:v>52.712616798023113</c:v>
                </c:pt>
                <c:pt idx="225">
                  <c:v>56.480553915725586</c:v>
                </c:pt>
                <c:pt idx="226">
                  <c:v>49.36436081307081</c:v>
                </c:pt>
                <c:pt idx="227">
                  <c:v>52.386093307154269</c:v>
                </c:pt>
                <c:pt idx="228">
                  <c:v>61.30126298268442</c:v>
                </c:pt>
                <c:pt idx="229">
                  <c:v>56.996182083630593</c:v>
                </c:pt>
                <c:pt idx="230">
                  <c:v>58.517936354709782</c:v>
                </c:pt>
                <c:pt idx="231">
                  <c:v>58.568067917477563</c:v>
                </c:pt>
                <c:pt idx="232">
                  <c:v>62.627915005029259</c:v>
                </c:pt>
                <c:pt idx="233">
                  <c:v>54.087551815367199</c:v>
                </c:pt>
                <c:pt idx="234">
                  <c:v>31.226052004211532</c:v>
                </c:pt>
                <c:pt idx="235">
                  <c:v>54.695202862294103</c:v>
                </c:pt>
                <c:pt idx="236">
                  <c:v>61.25372592412937</c:v>
                </c:pt>
                <c:pt idx="237">
                  <c:v>55.919433446632901</c:v>
                </c:pt>
                <c:pt idx="238">
                  <c:v>51.481875143569603</c:v>
                </c:pt>
                <c:pt idx="239">
                  <c:v>61.009595254304571</c:v>
                </c:pt>
                <c:pt idx="240">
                  <c:v>52.622932148063747</c:v>
                </c:pt>
                <c:pt idx="241">
                  <c:v>47.200596289040092</c:v>
                </c:pt>
                <c:pt idx="242">
                  <c:v>64.746008879655037</c:v>
                </c:pt>
                <c:pt idx="243">
                  <c:v>58.811982396052457</c:v>
                </c:pt>
                <c:pt idx="244">
                  <c:v>58.997647736412667</c:v>
                </c:pt>
                <c:pt idx="245">
                  <c:v>55.629270845465747</c:v>
                </c:pt>
                <c:pt idx="246">
                  <c:v>55.700377331186907</c:v>
                </c:pt>
                <c:pt idx="247">
                  <c:v>52.625921212228889</c:v>
                </c:pt>
                <c:pt idx="248">
                  <c:v>51.760586726860517</c:v>
                </c:pt>
                <c:pt idx="249">
                  <c:v>60.282154388391369</c:v>
                </c:pt>
                <c:pt idx="250">
                  <c:v>61.709100756509521</c:v>
                </c:pt>
                <c:pt idx="251">
                  <c:v>61.237235339055161</c:v>
                </c:pt>
                <c:pt idx="252">
                  <c:v>60.003045817860077</c:v>
                </c:pt>
                <c:pt idx="253">
                  <c:v>55.521989514288329</c:v>
                </c:pt>
                <c:pt idx="254">
                  <c:v>51.856109669360123</c:v>
                </c:pt>
                <c:pt idx="255">
                  <c:v>34.52506487924726</c:v>
                </c:pt>
                <c:pt idx="256">
                  <c:v>50.917271883626732</c:v>
                </c:pt>
                <c:pt idx="257">
                  <c:v>46.661975772485249</c:v>
                </c:pt>
                <c:pt idx="258">
                  <c:v>34.736189073145191</c:v>
                </c:pt>
                <c:pt idx="259">
                  <c:v>49.010687448335922</c:v>
                </c:pt>
                <c:pt idx="260">
                  <c:v>54.1902923134191</c:v>
                </c:pt>
                <c:pt idx="261">
                  <c:v>47.545051784906967</c:v>
                </c:pt>
                <c:pt idx="262">
                  <c:v>46.460932849580018</c:v>
                </c:pt>
                <c:pt idx="263">
                  <c:v>54.799668863654063</c:v>
                </c:pt>
                <c:pt idx="264">
                  <c:v>48.959393553306569</c:v>
                </c:pt>
                <c:pt idx="265">
                  <c:v>50.309964799286263</c:v>
                </c:pt>
                <c:pt idx="266">
                  <c:v>52.874909916485727</c:v>
                </c:pt>
                <c:pt idx="267">
                  <c:v>52.486597403817413</c:v>
                </c:pt>
                <c:pt idx="268">
                  <c:v>50.918977068572659</c:v>
                </c:pt>
                <c:pt idx="269">
                  <c:v>46.389557724544638</c:v>
                </c:pt>
                <c:pt idx="270">
                  <c:v>52.220993721498573</c:v>
                </c:pt>
                <c:pt idx="271">
                  <c:v>54.659214229176797</c:v>
                </c:pt>
                <c:pt idx="272">
                  <c:v>56.537131732471813</c:v>
                </c:pt>
                <c:pt idx="273">
                  <c:v>57.635627839664828</c:v>
                </c:pt>
                <c:pt idx="274">
                  <c:v>57.796004652465228</c:v>
                </c:pt>
                <c:pt idx="275">
                  <c:v>50.657368523628008</c:v>
                </c:pt>
                <c:pt idx="276">
                  <c:v>37.490644436297778</c:v>
                </c:pt>
                <c:pt idx="277">
                  <c:v>42.374541166423533</c:v>
                </c:pt>
                <c:pt idx="278">
                  <c:v>45.342585294958639</c:v>
                </c:pt>
                <c:pt idx="279">
                  <c:v>59.349177581593167</c:v>
                </c:pt>
                <c:pt idx="280">
                  <c:v>57.391298872040672</c:v>
                </c:pt>
                <c:pt idx="281">
                  <c:v>56.59110698216405</c:v>
                </c:pt>
                <c:pt idx="282">
                  <c:v>48.741408048098762</c:v>
                </c:pt>
                <c:pt idx="283">
                  <c:v>47.64354498731057</c:v>
                </c:pt>
                <c:pt idx="284">
                  <c:v>48.438639287156363</c:v>
                </c:pt>
                <c:pt idx="285">
                  <c:v>51.150153989807812</c:v>
                </c:pt>
                <c:pt idx="286">
                  <c:v>50.580782386218303</c:v>
                </c:pt>
                <c:pt idx="287">
                  <c:v>55.148997783796098</c:v>
                </c:pt>
                <c:pt idx="288">
                  <c:v>58.416312644608183</c:v>
                </c:pt>
                <c:pt idx="289">
                  <c:v>45.657630509959709</c:v>
                </c:pt>
                <c:pt idx="290">
                  <c:v>50.314491251843073</c:v>
                </c:pt>
                <c:pt idx="291">
                  <c:v>56.097952687441492</c:v>
                </c:pt>
                <c:pt idx="292">
                  <c:v>48.00445033674071</c:v>
                </c:pt>
                <c:pt idx="293">
                  <c:v>49.681128444317089</c:v>
                </c:pt>
                <c:pt idx="294">
                  <c:v>52.167485719729868</c:v>
                </c:pt>
                <c:pt idx="295">
                  <c:v>57.435466084874342</c:v>
                </c:pt>
                <c:pt idx="296">
                  <c:v>51.480563772816232</c:v>
                </c:pt>
                <c:pt idx="297">
                  <c:v>44.628410205925988</c:v>
                </c:pt>
                <c:pt idx="298">
                  <c:v>50.395928436335808</c:v>
                </c:pt>
                <c:pt idx="299">
                  <c:v>48.308067088725771</c:v>
                </c:pt>
                <c:pt idx="300">
                  <c:v>43.857948268564812</c:v>
                </c:pt>
                <c:pt idx="301">
                  <c:v>51.16414595717638</c:v>
                </c:pt>
                <c:pt idx="302">
                  <c:v>47.524837770923227</c:v>
                </c:pt>
                <c:pt idx="303">
                  <c:v>46.226128860793757</c:v>
                </c:pt>
                <c:pt idx="304">
                  <c:v>32.398574981619412</c:v>
                </c:pt>
                <c:pt idx="305">
                  <c:v>45.855633868770717</c:v>
                </c:pt>
                <c:pt idx="306">
                  <c:v>49.001802317522703</c:v>
                </c:pt>
                <c:pt idx="307">
                  <c:v>51.207852681594758</c:v>
                </c:pt>
                <c:pt idx="308">
                  <c:v>50.264197318589957</c:v>
                </c:pt>
                <c:pt idx="309">
                  <c:v>54.18494552887784</c:v>
                </c:pt>
                <c:pt idx="310">
                  <c:v>50.935562504098257</c:v>
                </c:pt>
                <c:pt idx="311">
                  <c:v>40.895537589567788</c:v>
                </c:pt>
                <c:pt idx="312">
                  <c:v>58.896821066288787</c:v>
                </c:pt>
                <c:pt idx="313">
                  <c:v>59.984527081988503</c:v>
                </c:pt>
                <c:pt idx="314">
                  <c:v>60.384059364337141</c:v>
                </c:pt>
                <c:pt idx="315">
                  <c:v>60.528544483936273</c:v>
                </c:pt>
                <c:pt idx="316">
                  <c:v>55.422655439886213</c:v>
                </c:pt>
                <c:pt idx="317">
                  <c:v>50.872316626326089</c:v>
                </c:pt>
                <c:pt idx="318">
                  <c:v>48.505881837866909</c:v>
                </c:pt>
                <c:pt idx="319">
                  <c:v>57.698035167948262</c:v>
                </c:pt>
                <c:pt idx="320">
                  <c:v>57.01776785640245</c:v>
                </c:pt>
                <c:pt idx="321">
                  <c:v>58.880561328785433</c:v>
                </c:pt>
                <c:pt idx="322">
                  <c:v>58.84418212023489</c:v>
                </c:pt>
                <c:pt idx="323">
                  <c:v>49.73323036400884</c:v>
                </c:pt>
                <c:pt idx="324">
                  <c:v>28.64371307071546</c:v>
                </c:pt>
                <c:pt idx="325">
                  <c:v>39.056231514312699</c:v>
                </c:pt>
                <c:pt idx="326">
                  <c:v>60.552633182781271</c:v>
                </c:pt>
                <c:pt idx="327">
                  <c:v>60.730438032680979</c:v>
                </c:pt>
                <c:pt idx="328">
                  <c:v>51.923457676504412</c:v>
                </c:pt>
                <c:pt idx="329">
                  <c:v>50.980511361309517</c:v>
                </c:pt>
                <c:pt idx="330">
                  <c:v>55.799348293443657</c:v>
                </c:pt>
                <c:pt idx="331">
                  <c:v>47.428457675556942</c:v>
                </c:pt>
                <c:pt idx="332">
                  <c:v>49.876524900106233</c:v>
                </c:pt>
                <c:pt idx="333">
                  <c:v>61.925597468958628</c:v>
                </c:pt>
                <c:pt idx="334">
                  <c:v>66.080957245912444</c:v>
                </c:pt>
                <c:pt idx="335">
                  <c:v>67.508283104279499</c:v>
                </c:pt>
                <c:pt idx="336">
                  <c:v>62.832711296248782</c:v>
                </c:pt>
                <c:pt idx="337">
                  <c:v>65.067625178238245</c:v>
                </c:pt>
                <c:pt idx="338">
                  <c:v>60.287912655296182</c:v>
                </c:pt>
                <c:pt idx="339">
                  <c:v>50.714736953238308</c:v>
                </c:pt>
                <c:pt idx="340">
                  <c:v>48.27997544191679</c:v>
                </c:pt>
                <c:pt idx="341">
                  <c:v>54.756995792219499</c:v>
                </c:pt>
                <c:pt idx="342">
                  <c:v>61.700166385822193</c:v>
                </c:pt>
                <c:pt idx="343">
                  <c:v>65.210215915881832</c:v>
                </c:pt>
                <c:pt idx="344">
                  <c:v>63.918151315856733</c:v>
                </c:pt>
                <c:pt idx="345">
                  <c:v>61.285589140566991</c:v>
                </c:pt>
                <c:pt idx="346">
                  <c:v>47.574981616933648</c:v>
                </c:pt>
                <c:pt idx="347">
                  <c:v>54.249497347445697</c:v>
                </c:pt>
                <c:pt idx="348">
                  <c:v>51.559631652397037</c:v>
                </c:pt>
                <c:pt idx="349">
                  <c:v>57.203741954261879</c:v>
                </c:pt>
                <c:pt idx="350">
                  <c:v>57.200898777286923</c:v>
                </c:pt>
                <c:pt idx="351">
                  <c:v>57.154677600598539</c:v>
                </c:pt>
                <c:pt idx="352">
                  <c:v>48.263631492912531</c:v>
                </c:pt>
                <c:pt idx="353">
                  <c:v>46.753815158390189</c:v>
                </c:pt>
                <c:pt idx="354">
                  <c:v>58.271290539140651</c:v>
                </c:pt>
                <c:pt idx="355">
                  <c:v>56.175991570215032</c:v>
                </c:pt>
                <c:pt idx="356">
                  <c:v>58.098898624145683</c:v>
                </c:pt>
                <c:pt idx="357">
                  <c:v>49.051671321848609</c:v>
                </c:pt>
                <c:pt idx="358">
                  <c:v>46.168541043867222</c:v>
                </c:pt>
                <c:pt idx="359">
                  <c:v>42.772337053040907</c:v>
                </c:pt>
                <c:pt idx="360">
                  <c:v>28.868345823097972</c:v>
                </c:pt>
                <c:pt idx="361">
                  <c:v>36.502825392440357</c:v>
                </c:pt>
                <c:pt idx="362">
                  <c:v>48.145273319206247</c:v>
                </c:pt>
                <c:pt idx="363">
                  <c:v>41.419152018967303</c:v>
                </c:pt>
                <c:pt idx="364">
                  <c:v>48.106173757972137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563232"/>
        <c:axId val="883563624"/>
      </c:lineChart>
      <c:lineChart>
        <c:grouping val="standard"/>
        <c:varyColors val="0"/>
        <c:ser>
          <c:idx val="0"/>
          <c:order val="0"/>
          <c:tx>
            <c:v>Energía (incluye bombeo)</c:v>
          </c:tx>
          <c:spPr>
            <a:ln w="12700">
              <a:solidFill>
                <a:srgbClr val="7030A0"/>
              </a:solidFill>
              <a:prstDash val="solid"/>
            </a:ln>
          </c:spPr>
          <c:marker>
            <c:symbol val="none"/>
          </c:marker>
          <c:cat>
            <c:numRef>
              <c:f>'Data 2'!$C$276:$C$640</c:f>
              <c:numCache>
                <c:formatCode>m/d/yyyy</c:formatCode>
                <c:ptCount val="365"/>
                <c:pt idx="0">
                  <c:v>42005</c:v>
                </c:pt>
                <c:pt idx="1">
                  <c:v>42006</c:v>
                </c:pt>
                <c:pt idx="2">
                  <c:v>42007</c:v>
                </c:pt>
                <c:pt idx="3">
                  <c:v>42008</c:v>
                </c:pt>
                <c:pt idx="4">
                  <c:v>42009</c:v>
                </c:pt>
                <c:pt idx="5">
                  <c:v>42010</c:v>
                </c:pt>
                <c:pt idx="6">
                  <c:v>42011</c:v>
                </c:pt>
                <c:pt idx="7">
                  <c:v>42012</c:v>
                </c:pt>
                <c:pt idx="8">
                  <c:v>42013</c:v>
                </c:pt>
                <c:pt idx="9">
                  <c:v>42014</c:v>
                </c:pt>
                <c:pt idx="10">
                  <c:v>42015</c:v>
                </c:pt>
                <c:pt idx="11">
                  <c:v>42016</c:v>
                </c:pt>
                <c:pt idx="12">
                  <c:v>42017</c:v>
                </c:pt>
                <c:pt idx="13">
                  <c:v>42018</c:v>
                </c:pt>
                <c:pt idx="14">
                  <c:v>42019</c:v>
                </c:pt>
                <c:pt idx="15">
                  <c:v>42020</c:v>
                </c:pt>
                <c:pt idx="16">
                  <c:v>42021</c:v>
                </c:pt>
                <c:pt idx="17">
                  <c:v>42022</c:v>
                </c:pt>
                <c:pt idx="18">
                  <c:v>42023</c:v>
                </c:pt>
                <c:pt idx="19">
                  <c:v>42024</c:v>
                </c:pt>
                <c:pt idx="20">
                  <c:v>42025</c:v>
                </c:pt>
                <c:pt idx="21">
                  <c:v>42026</c:v>
                </c:pt>
                <c:pt idx="22">
                  <c:v>42027</c:v>
                </c:pt>
                <c:pt idx="23">
                  <c:v>42028</c:v>
                </c:pt>
                <c:pt idx="24">
                  <c:v>42029</c:v>
                </c:pt>
                <c:pt idx="25">
                  <c:v>42030</c:v>
                </c:pt>
                <c:pt idx="26">
                  <c:v>42031</c:v>
                </c:pt>
                <c:pt idx="27">
                  <c:v>42032</c:v>
                </c:pt>
                <c:pt idx="28">
                  <c:v>42033</c:v>
                </c:pt>
                <c:pt idx="29">
                  <c:v>42034</c:v>
                </c:pt>
                <c:pt idx="30">
                  <c:v>42035</c:v>
                </c:pt>
                <c:pt idx="31">
                  <c:v>42036</c:v>
                </c:pt>
                <c:pt idx="32">
                  <c:v>42037</c:v>
                </c:pt>
                <c:pt idx="33">
                  <c:v>42038</c:v>
                </c:pt>
                <c:pt idx="34">
                  <c:v>42039</c:v>
                </c:pt>
                <c:pt idx="35">
                  <c:v>42040</c:v>
                </c:pt>
                <c:pt idx="36">
                  <c:v>42041</c:v>
                </c:pt>
                <c:pt idx="37">
                  <c:v>42042</c:v>
                </c:pt>
                <c:pt idx="38">
                  <c:v>42043</c:v>
                </c:pt>
                <c:pt idx="39">
                  <c:v>42044</c:v>
                </c:pt>
                <c:pt idx="40">
                  <c:v>42045</c:v>
                </c:pt>
                <c:pt idx="41">
                  <c:v>42046</c:v>
                </c:pt>
                <c:pt idx="42">
                  <c:v>42047</c:v>
                </c:pt>
                <c:pt idx="43">
                  <c:v>42048</c:v>
                </c:pt>
                <c:pt idx="44">
                  <c:v>42049</c:v>
                </c:pt>
                <c:pt idx="45">
                  <c:v>42050</c:v>
                </c:pt>
                <c:pt idx="46">
                  <c:v>42051</c:v>
                </c:pt>
                <c:pt idx="47">
                  <c:v>42052</c:v>
                </c:pt>
                <c:pt idx="48">
                  <c:v>42053</c:v>
                </c:pt>
                <c:pt idx="49">
                  <c:v>42054</c:v>
                </c:pt>
                <c:pt idx="50">
                  <c:v>42055</c:v>
                </c:pt>
                <c:pt idx="51">
                  <c:v>42056</c:v>
                </c:pt>
                <c:pt idx="52">
                  <c:v>42057</c:v>
                </c:pt>
                <c:pt idx="53">
                  <c:v>42058</c:v>
                </c:pt>
                <c:pt idx="54">
                  <c:v>42059</c:v>
                </c:pt>
                <c:pt idx="55">
                  <c:v>42060</c:v>
                </c:pt>
                <c:pt idx="56">
                  <c:v>42061</c:v>
                </c:pt>
                <c:pt idx="57">
                  <c:v>42062</c:v>
                </c:pt>
                <c:pt idx="58">
                  <c:v>42063</c:v>
                </c:pt>
                <c:pt idx="59">
                  <c:v>42064</c:v>
                </c:pt>
                <c:pt idx="60">
                  <c:v>42065</c:v>
                </c:pt>
                <c:pt idx="61">
                  <c:v>42066</c:v>
                </c:pt>
                <c:pt idx="62">
                  <c:v>42067</c:v>
                </c:pt>
                <c:pt idx="63">
                  <c:v>42068</c:v>
                </c:pt>
                <c:pt idx="64">
                  <c:v>42069</c:v>
                </c:pt>
                <c:pt idx="65">
                  <c:v>42070</c:v>
                </c:pt>
                <c:pt idx="66">
                  <c:v>42071</c:v>
                </c:pt>
                <c:pt idx="67">
                  <c:v>42072</c:v>
                </c:pt>
                <c:pt idx="68">
                  <c:v>42073</c:v>
                </c:pt>
                <c:pt idx="69">
                  <c:v>42074</c:v>
                </c:pt>
                <c:pt idx="70">
                  <c:v>42075</c:v>
                </c:pt>
                <c:pt idx="71">
                  <c:v>42076</c:v>
                </c:pt>
                <c:pt idx="72">
                  <c:v>42077</c:v>
                </c:pt>
                <c:pt idx="73">
                  <c:v>42078</c:v>
                </c:pt>
                <c:pt idx="74">
                  <c:v>42079</c:v>
                </c:pt>
                <c:pt idx="75">
                  <c:v>42080</c:v>
                </c:pt>
                <c:pt idx="76">
                  <c:v>42081</c:v>
                </c:pt>
                <c:pt idx="77">
                  <c:v>42082</c:v>
                </c:pt>
                <c:pt idx="78">
                  <c:v>42083</c:v>
                </c:pt>
                <c:pt idx="79">
                  <c:v>42084</c:v>
                </c:pt>
                <c:pt idx="80">
                  <c:v>42085</c:v>
                </c:pt>
                <c:pt idx="81">
                  <c:v>42086</c:v>
                </c:pt>
                <c:pt idx="82">
                  <c:v>42087</c:v>
                </c:pt>
                <c:pt idx="83">
                  <c:v>42088</c:v>
                </c:pt>
                <c:pt idx="84">
                  <c:v>42089</c:v>
                </c:pt>
                <c:pt idx="85">
                  <c:v>42090</c:v>
                </c:pt>
                <c:pt idx="86">
                  <c:v>42091</c:v>
                </c:pt>
                <c:pt idx="87">
                  <c:v>42092</c:v>
                </c:pt>
                <c:pt idx="88">
                  <c:v>42093</c:v>
                </c:pt>
                <c:pt idx="89">
                  <c:v>42094</c:v>
                </c:pt>
                <c:pt idx="90">
                  <c:v>42095</c:v>
                </c:pt>
                <c:pt idx="91">
                  <c:v>42096</c:v>
                </c:pt>
                <c:pt idx="92">
                  <c:v>42097</c:v>
                </c:pt>
                <c:pt idx="93">
                  <c:v>42098</c:v>
                </c:pt>
                <c:pt idx="94">
                  <c:v>42099</c:v>
                </c:pt>
                <c:pt idx="95">
                  <c:v>42100</c:v>
                </c:pt>
                <c:pt idx="96">
                  <c:v>42101</c:v>
                </c:pt>
                <c:pt idx="97">
                  <c:v>42102</c:v>
                </c:pt>
                <c:pt idx="98">
                  <c:v>42103</c:v>
                </c:pt>
                <c:pt idx="99">
                  <c:v>42104</c:v>
                </c:pt>
                <c:pt idx="100">
                  <c:v>42105</c:v>
                </c:pt>
                <c:pt idx="101">
                  <c:v>42106</c:v>
                </c:pt>
                <c:pt idx="102">
                  <c:v>42107</c:v>
                </c:pt>
                <c:pt idx="103">
                  <c:v>42108</c:v>
                </c:pt>
                <c:pt idx="104">
                  <c:v>42109</c:v>
                </c:pt>
                <c:pt idx="105">
                  <c:v>42110</c:v>
                </c:pt>
                <c:pt idx="106">
                  <c:v>42111</c:v>
                </c:pt>
                <c:pt idx="107">
                  <c:v>42112</c:v>
                </c:pt>
                <c:pt idx="108">
                  <c:v>42113</c:v>
                </c:pt>
                <c:pt idx="109">
                  <c:v>42114</c:v>
                </c:pt>
                <c:pt idx="110">
                  <c:v>42115</c:v>
                </c:pt>
                <c:pt idx="111">
                  <c:v>42116</c:v>
                </c:pt>
                <c:pt idx="112">
                  <c:v>42117</c:v>
                </c:pt>
                <c:pt idx="113">
                  <c:v>42118</c:v>
                </c:pt>
                <c:pt idx="114">
                  <c:v>42119</c:v>
                </c:pt>
                <c:pt idx="115">
                  <c:v>42120</c:v>
                </c:pt>
                <c:pt idx="116">
                  <c:v>42121</c:v>
                </c:pt>
                <c:pt idx="117">
                  <c:v>42122</c:v>
                </c:pt>
                <c:pt idx="118">
                  <c:v>42123</c:v>
                </c:pt>
                <c:pt idx="119">
                  <c:v>42124</c:v>
                </c:pt>
                <c:pt idx="120">
                  <c:v>42125</c:v>
                </c:pt>
                <c:pt idx="121">
                  <c:v>42126</c:v>
                </c:pt>
                <c:pt idx="122">
                  <c:v>42127</c:v>
                </c:pt>
                <c:pt idx="123">
                  <c:v>42128</c:v>
                </c:pt>
                <c:pt idx="124">
                  <c:v>42129</c:v>
                </c:pt>
                <c:pt idx="125">
                  <c:v>42130</c:v>
                </c:pt>
                <c:pt idx="126">
                  <c:v>42131</c:v>
                </c:pt>
                <c:pt idx="127">
                  <c:v>42132</c:v>
                </c:pt>
                <c:pt idx="128">
                  <c:v>42133</c:v>
                </c:pt>
                <c:pt idx="129">
                  <c:v>42134</c:v>
                </c:pt>
                <c:pt idx="130">
                  <c:v>42135</c:v>
                </c:pt>
                <c:pt idx="131">
                  <c:v>42136</c:v>
                </c:pt>
                <c:pt idx="132">
                  <c:v>42137</c:v>
                </c:pt>
                <c:pt idx="133">
                  <c:v>42138</c:v>
                </c:pt>
                <c:pt idx="134">
                  <c:v>42139</c:v>
                </c:pt>
                <c:pt idx="135">
                  <c:v>42140</c:v>
                </c:pt>
                <c:pt idx="136">
                  <c:v>42141</c:v>
                </c:pt>
                <c:pt idx="137">
                  <c:v>42142</c:v>
                </c:pt>
                <c:pt idx="138">
                  <c:v>42143</c:v>
                </c:pt>
                <c:pt idx="139">
                  <c:v>42144</c:v>
                </c:pt>
                <c:pt idx="140">
                  <c:v>42145</c:v>
                </c:pt>
                <c:pt idx="141">
                  <c:v>42146</c:v>
                </c:pt>
                <c:pt idx="142">
                  <c:v>42147</c:v>
                </c:pt>
                <c:pt idx="143">
                  <c:v>42148</c:v>
                </c:pt>
                <c:pt idx="144">
                  <c:v>42149</c:v>
                </c:pt>
                <c:pt idx="145">
                  <c:v>42150</c:v>
                </c:pt>
                <c:pt idx="146">
                  <c:v>42151</c:v>
                </c:pt>
                <c:pt idx="147">
                  <c:v>42152</c:v>
                </c:pt>
                <c:pt idx="148">
                  <c:v>42153</c:v>
                </c:pt>
                <c:pt idx="149">
                  <c:v>42154</c:v>
                </c:pt>
                <c:pt idx="150">
                  <c:v>42155</c:v>
                </c:pt>
                <c:pt idx="151">
                  <c:v>42156</c:v>
                </c:pt>
                <c:pt idx="152">
                  <c:v>42157</c:v>
                </c:pt>
                <c:pt idx="153">
                  <c:v>42158</c:v>
                </c:pt>
                <c:pt idx="154">
                  <c:v>42159</c:v>
                </c:pt>
                <c:pt idx="155">
                  <c:v>42160</c:v>
                </c:pt>
                <c:pt idx="156">
                  <c:v>42161</c:v>
                </c:pt>
                <c:pt idx="157">
                  <c:v>42162</c:v>
                </c:pt>
                <c:pt idx="158">
                  <c:v>42163</c:v>
                </c:pt>
                <c:pt idx="159">
                  <c:v>42164</c:v>
                </c:pt>
                <c:pt idx="160">
                  <c:v>42165</c:v>
                </c:pt>
                <c:pt idx="161">
                  <c:v>42166</c:v>
                </c:pt>
                <c:pt idx="162">
                  <c:v>42167</c:v>
                </c:pt>
                <c:pt idx="163">
                  <c:v>42168</c:v>
                </c:pt>
                <c:pt idx="164">
                  <c:v>42169</c:v>
                </c:pt>
                <c:pt idx="165">
                  <c:v>42170</c:v>
                </c:pt>
                <c:pt idx="166">
                  <c:v>42171</c:v>
                </c:pt>
                <c:pt idx="167">
                  <c:v>42172</c:v>
                </c:pt>
                <c:pt idx="168">
                  <c:v>42173</c:v>
                </c:pt>
                <c:pt idx="169">
                  <c:v>42174</c:v>
                </c:pt>
                <c:pt idx="170">
                  <c:v>42175</c:v>
                </c:pt>
                <c:pt idx="171">
                  <c:v>42176</c:v>
                </c:pt>
                <c:pt idx="172">
                  <c:v>42177</c:v>
                </c:pt>
                <c:pt idx="173">
                  <c:v>42178</c:v>
                </c:pt>
                <c:pt idx="174">
                  <c:v>42179</c:v>
                </c:pt>
                <c:pt idx="175">
                  <c:v>42180</c:v>
                </c:pt>
                <c:pt idx="176">
                  <c:v>42181</c:v>
                </c:pt>
                <c:pt idx="177">
                  <c:v>42182</c:v>
                </c:pt>
                <c:pt idx="178">
                  <c:v>42183</c:v>
                </c:pt>
                <c:pt idx="179">
                  <c:v>42184</c:v>
                </c:pt>
                <c:pt idx="180">
                  <c:v>42185</c:v>
                </c:pt>
                <c:pt idx="181">
                  <c:v>42186</c:v>
                </c:pt>
                <c:pt idx="182">
                  <c:v>42187</c:v>
                </c:pt>
                <c:pt idx="183">
                  <c:v>42188</c:v>
                </c:pt>
                <c:pt idx="184">
                  <c:v>42189</c:v>
                </c:pt>
                <c:pt idx="185">
                  <c:v>42190</c:v>
                </c:pt>
                <c:pt idx="186">
                  <c:v>42191</c:v>
                </c:pt>
                <c:pt idx="187">
                  <c:v>42192</c:v>
                </c:pt>
                <c:pt idx="188">
                  <c:v>42193</c:v>
                </c:pt>
                <c:pt idx="189">
                  <c:v>42194</c:v>
                </c:pt>
                <c:pt idx="190">
                  <c:v>42195</c:v>
                </c:pt>
                <c:pt idx="191">
                  <c:v>42196</c:v>
                </c:pt>
                <c:pt idx="192">
                  <c:v>42197</c:v>
                </c:pt>
                <c:pt idx="193">
                  <c:v>42198</c:v>
                </c:pt>
                <c:pt idx="194">
                  <c:v>42199</c:v>
                </c:pt>
                <c:pt idx="195">
                  <c:v>42200</c:v>
                </c:pt>
                <c:pt idx="196">
                  <c:v>42201</c:v>
                </c:pt>
                <c:pt idx="197">
                  <c:v>42202</c:v>
                </c:pt>
                <c:pt idx="198">
                  <c:v>42203</c:v>
                </c:pt>
                <c:pt idx="199">
                  <c:v>42204</c:v>
                </c:pt>
                <c:pt idx="200">
                  <c:v>42205</c:v>
                </c:pt>
                <c:pt idx="201">
                  <c:v>42206</c:v>
                </c:pt>
                <c:pt idx="202">
                  <c:v>42207</c:v>
                </c:pt>
                <c:pt idx="203">
                  <c:v>42208</c:v>
                </c:pt>
                <c:pt idx="204">
                  <c:v>42209</c:v>
                </c:pt>
                <c:pt idx="205">
                  <c:v>42210</c:v>
                </c:pt>
                <c:pt idx="206">
                  <c:v>42211</c:v>
                </c:pt>
                <c:pt idx="207">
                  <c:v>42212</c:v>
                </c:pt>
                <c:pt idx="208">
                  <c:v>42213</c:v>
                </c:pt>
                <c:pt idx="209">
                  <c:v>42214</c:v>
                </c:pt>
                <c:pt idx="210">
                  <c:v>42215</c:v>
                </c:pt>
                <c:pt idx="211">
                  <c:v>42216</c:v>
                </c:pt>
                <c:pt idx="212">
                  <c:v>42217</c:v>
                </c:pt>
                <c:pt idx="213">
                  <c:v>42218</c:v>
                </c:pt>
                <c:pt idx="214">
                  <c:v>42219</c:v>
                </c:pt>
                <c:pt idx="215">
                  <c:v>42220</c:v>
                </c:pt>
                <c:pt idx="216">
                  <c:v>42221</c:v>
                </c:pt>
                <c:pt idx="217">
                  <c:v>42222</c:v>
                </c:pt>
                <c:pt idx="218">
                  <c:v>42223</c:v>
                </c:pt>
                <c:pt idx="219">
                  <c:v>42224</c:v>
                </c:pt>
                <c:pt idx="220">
                  <c:v>42225</c:v>
                </c:pt>
                <c:pt idx="221">
                  <c:v>42226</c:v>
                </c:pt>
                <c:pt idx="222">
                  <c:v>42227</c:v>
                </c:pt>
                <c:pt idx="223">
                  <c:v>42228</c:v>
                </c:pt>
                <c:pt idx="224">
                  <c:v>42229</c:v>
                </c:pt>
                <c:pt idx="225">
                  <c:v>42230</c:v>
                </c:pt>
                <c:pt idx="226">
                  <c:v>42231</c:v>
                </c:pt>
                <c:pt idx="227">
                  <c:v>42232</c:v>
                </c:pt>
                <c:pt idx="228">
                  <c:v>42233</c:v>
                </c:pt>
                <c:pt idx="229">
                  <c:v>42234</c:v>
                </c:pt>
                <c:pt idx="230">
                  <c:v>42235</c:v>
                </c:pt>
                <c:pt idx="231">
                  <c:v>42236</c:v>
                </c:pt>
                <c:pt idx="232">
                  <c:v>42237</c:v>
                </c:pt>
                <c:pt idx="233">
                  <c:v>42238</c:v>
                </c:pt>
                <c:pt idx="234">
                  <c:v>42239</c:v>
                </c:pt>
                <c:pt idx="235">
                  <c:v>42240</c:v>
                </c:pt>
                <c:pt idx="236">
                  <c:v>42241</c:v>
                </c:pt>
                <c:pt idx="237">
                  <c:v>42242</c:v>
                </c:pt>
                <c:pt idx="238">
                  <c:v>42243</c:v>
                </c:pt>
                <c:pt idx="239">
                  <c:v>42244</c:v>
                </c:pt>
                <c:pt idx="240">
                  <c:v>42245</c:v>
                </c:pt>
                <c:pt idx="241">
                  <c:v>42246</c:v>
                </c:pt>
                <c:pt idx="242">
                  <c:v>42247</c:v>
                </c:pt>
                <c:pt idx="243">
                  <c:v>42248</c:v>
                </c:pt>
                <c:pt idx="244">
                  <c:v>42249</c:v>
                </c:pt>
                <c:pt idx="245">
                  <c:v>42250</c:v>
                </c:pt>
                <c:pt idx="246">
                  <c:v>42251</c:v>
                </c:pt>
                <c:pt idx="247">
                  <c:v>42252</c:v>
                </c:pt>
                <c:pt idx="248">
                  <c:v>42253</c:v>
                </c:pt>
                <c:pt idx="249">
                  <c:v>42254</c:v>
                </c:pt>
                <c:pt idx="250">
                  <c:v>42255</c:v>
                </c:pt>
                <c:pt idx="251">
                  <c:v>42256</c:v>
                </c:pt>
                <c:pt idx="252">
                  <c:v>42257</c:v>
                </c:pt>
                <c:pt idx="253">
                  <c:v>42258</c:v>
                </c:pt>
                <c:pt idx="254">
                  <c:v>42259</c:v>
                </c:pt>
                <c:pt idx="255">
                  <c:v>42260</c:v>
                </c:pt>
                <c:pt idx="256">
                  <c:v>42261</c:v>
                </c:pt>
                <c:pt idx="257">
                  <c:v>42262</c:v>
                </c:pt>
                <c:pt idx="258">
                  <c:v>42263</c:v>
                </c:pt>
                <c:pt idx="259">
                  <c:v>42264</c:v>
                </c:pt>
                <c:pt idx="260">
                  <c:v>42265</c:v>
                </c:pt>
                <c:pt idx="261">
                  <c:v>42266</c:v>
                </c:pt>
                <c:pt idx="262">
                  <c:v>42267</c:v>
                </c:pt>
                <c:pt idx="263">
                  <c:v>42268</c:v>
                </c:pt>
                <c:pt idx="264">
                  <c:v>42269</c:v>
                </c:pt>
                <c:pt idx="265">
                  <c:v>42270</c:v>
                </c:pt>
                <c:pt idx="266">
                  <c:v>42271</c:v>
                </c:pt>
                <c:pt idx="267">
                  <c:v>42272</c:v>
                </c:pt>
                <c:pt idx="268">
                  <c:v>42273</c:v>
                </c:pt>
                <c:pt idx="269">
                  <c:v>42274</c:v>
                </c:pt>
                <c:pt idx="270">
                  <c:v>42275</c:v>
                </c:pt>
                <c:pt idx="271">
                  <c:v>42276</c:v>
                </c:pt>
                <c:pt idx="272">
                  <c:v>42277</c:v>
                </c:pt>
                <c:pt idx="273">
                  <c:v>42278</c:v>
                </c:pt>
                <c:pt idx="274">
                  <c:v>42279</c:v>
                </c:pt>
                <c:pt idx="275">
                  <c:v>42280</c:v>
                </c:pt>
                <c:pt idx="276">
                  <c:v>42281</c:v>
                </c:pt>
                <c:pt idx="277">
                  <c:v>42282</c:v>
                </c:pt>
                <c:pt idx="278">
                  <c:v>42283</c:v>
                </c:pt>
                <c:pt idx="279">
                  <c:v>42284</c:v>
                </c:pt>
                <c:pt idx="280">
                  <c:v>42285</c:v>
                </c:pt>
                <c:pt idx="281">
                  <c:v>42286</c:v>
                </c:pt>
                <c:pt idx="282">
                  <c:v>42287</c:v>
                </c:pt>
                <c:pt idx="283">
                  <c:v>42288</c:v>
                </c:pt>
                <c:pt idx="284">
                  <c:v>42289</c:v>
                </c:pt>
                <c:pt idx="285">
                  <c:v>42290</c:v>
                </c:pt>
                <c:pt idx="286">
                  <c:v>42291</c:v>
                </c:pt>
                <c:pt idx="287">
                  <c:v>42292</c:v>
                </c:pt>
                <c:pt idx="288">
                  <c:v>42293</c:v>
                </c:pt>
                <c:pt idx="289">
                  <c:v>42294</c:v>
                </c:pt>
                <c:pt idx="290">
                  <c:v>42295</c:v>
                </c:pt>
                <c:pt idx="291">
                  <c:v>42296</c:v>
                </c:pt>
                <c:pt idx="292">
                  <c:v>42297</c:v>
                </c:pt>
                <c:pt idx="293">
                  <c:v>42298</c:v>
                </c:pt>
                <c:pt idx="294">
                  <c:v>42299</c:v>
                </c:pt>
                <c:pt idx="295">
                  <c:v>42300</c:v>
                </c:pt>
                <c:pt idx="296">
                  <c:v>42301</c:v>
                </c:pt>
                <c:pt idx="297">
                  <c:v>42302</c:v>
                </c:pt>
                <c:pt idx="298">
                  <c:v>42303</c:v>
                </c:pt>
                <c:pt idx="299">
                  <c:v>42304</c:v>
                </c:pt>
                <c:pt idx="300">
                  <c:v>42305</c:v>
                </c:pt>
                <c:pt idx="301">
                  <c:v>42306</c:v>
                </c:pt>
                <c:pt idx="302">
                  <c:v>42307</c:v>
                </c:pt>
                <c:pt idx="303">
                  <c:v>42308</c:v>
                </c:pt>
                <c:pt idx="304">
                  <c:v>42309</c:v>
                </c:pt>
                <c:pt idx="305">
                  <c:v>42310</c:v>
                </c:pt>
                <c:pt idx="306">
                  <c:v>42311</c:v>
                </c:pt>
                <c:pt idx="307">
                  <c:v>42312</c:v>
                </c:pt>
                <c:pt idx="308">
                  <c:v>42313</c:v>
                </c:pt>
                <c:pt idx="309">
                  <c:v>42314</c:v>
                </c:pt>
                <c:pt idx="310">
                  <c:v>42315</c:v>
                </c:pt>
                <c:pt idx="311">
                  <c:v>42316</c:v>
                </c:pt>
                <c:pt idx="312">
                  <c:v>42317</c:v>
                </c:pt>
                <c:pt idx="313">
                  <c:v>42318</c:v>
                </c:pt>
                <c:pt idx="314">
                  <c:v>42319</c:v>
                </c:pt>
                <c:pt idx="315">
                  <c:v>42320</c:v>
                </c:pt>
                <c:pt idx="316">
                  <c:v>42321</c:v>
                </c:pt>
                <c:pt idx="317">
                  <c:v>42322</c:v>
                </c:pt>
                <c:pt idx="318">
                  <c:v>42323</c:v>
                </c:pt>
                <c:pt idx="319">
                  <c:v>42324</c:v>
                </c:pt>
                <c:pt idx="320">
                  <c:v>42325</c:v>
                </c:pt>
                <c:pt idx="321">
                  <c:v>42326</c:v>
                </c:pt>
                <c:pt idx="322">
                  <c:v>42327</c:v>
                </c:pt>
                <c:pt idx="323">
                  <c:v>42328</c:v>
                </c:pt>
                <c:pt idx="324">
                  <c:v>42329</c:v>
                </c:pt>
                <c:pt idx="325">
                  <c:v>42330</c:v>
                </c:pt>
                <c:pt idx="326">
                  <c:v>42331</c:v>
                </c:pt>
                <c:pt idx="327">
                  <c:v>42332</c:v>
                </c:pt>
                <c:pt idx="328">
                  <c:v>42333</c:v>
                </c:pt>
                <c:pt idx="329">
                  <c:v>42334</c:v>
                </c:pt>
                <c:pt idx="330">
                  <c:v>42335</c:v>
                </c:pt>
                <c:pt idx="331">
                  <c:v>42336</c:v>
                </c:pt>
                <c:pt idx="332">
                  <c:v>42337</c:v>
                </c:pt>
                <c:pt idx="333">
                  <c:v>42338</c:v>
                </c:pt>
                <c:pt idx="334">
                  <c:v>42339</c:v>
                </c:pt>
                <c:pt idx="335">
                  <c:v>42340</c:v>
                </c:pt>
                <c:pt idx="336">
                  <c:v>42341</c:v>
                </c:pt>
                <c:pt idx="337">
                  <c:v>42342</c:v>
                </c:pt>
                <c:pt idx="338">
                  <c:v>42343</c:v>
                </c:pt>
                <c:pt idx="339">
                  <c:v>42344</c:v>
                </c:pt>
                <c:pt idx="340">
                  <c:v>42345</c:v>
                </c:pt>
                <c:pt idx="341">
                  <c:v>42346</c:v>
                </c:pt>
                <c:pt idx="342">
                  <c:v>42347</c:v>
                </c:pt>
                <c:pt idx="343">
                  <c:v>42348</c:v>
                </c:pt>
                <c:pt idx="344">
                  <c:v>42349</c:v>
                </c:pt>
                <c:pt idx="345">
                  <c:v>42350</c:v>
                </c:pt>
                <c:pt idx="346">
                  <c:v>42351</c:v>
                </c:pt>
                <c:pt idx="347">
                  <c:v>42352</c:v>
                </c:pt>
                <c:pt idx="348">
                  <c:v>42353</c:v>
                </c:pt>
                <c:pt idx="349">
                  <c:v>42354</c:v>
                </c:pt>
                <c:pt idx="350">
                  <c:v>42355</c:v>
                </c:pt>
                <c:pt idx="351">
                  <c:v>42356</c:v>
                </c:pt>
                <c:pt idx="352">
                  <c:v>42357</c:v>
                </c:pt>
                <c:pt idx="353">
                  <c:v>42358</c:v>
                </c:pt>
                <c:pt idx="354">
                  <c:v>42359</c:v>
                </c:pt>
                <c:pt idx="355">
                  <c:v>42360</c:v>
                </c:pt>
                <c:pt idx="356">
                  <c:v>42361</c:v>
                </c:pt>
                <c:pt idx="357">
                  <c:v>42362</c:v>
                </c:pt>
                <c:pt idx="358">
                  <c:v>42363</c:v>
                </c:pt>
                <c:pt idx="359">
                  <c:v>42364</c:v>
                </c:pt>
                <c:pt idx="360">
                  <c:v>42365</c:v>
                </c:pt>
                <c:pt idx="361">
                  <c:v>42366</c:v>
                </c:pt>
                <c:pt idx="362">
                  <c:v>42367</c:v>
                </c:pt>
                <c:pt idx="363">
                  <c:v>42368</c:v>
                </c:pt>
                <c:pt idx="364">
                  <c:v>42369</c:v>
                </c:pt>
              </c:numCache>
            </c:numRef>
          </c:cat>
          <c:val>
            <c:numRef>
              <c:f>'Data 2'!$D$276:$D$640</c:f>
              <c:numCache>
                <c:formatCode>#,##0</c:formatCode>
                <c:ptCount val="365"/>
                <c:pt idx="0">
                  <c:v>398.13600000000002</c:v>
                </c:pt>
                <c:pt idx="1">
                  <c:v>436.68299999999999</c:v>
                </c:pt>
                <c:pt idx="2">
                  <c:v>414.11900000000003</c:v>
                </c:pt>
                <c:pt idx="3">
                  <c:v>385.8</c:v>
                </c:pt>
                <c:pt idx="4">
                  <c:v>437.27800000000002</c:v>
                </c:pt>
                <c:pt idx="5">
                  <c:v>387.59199999999998</c:v>
                </c:pt>
                <c:pt idx="6">
                  <c:v>489.95800000000003</c:v>
                </c:pt>
                <c:pt idx="7">
                  <c:v>523.64800000000002</c:v>
                </c:pt>
                <c:pt idx="8">
                  <c:v>533.09199999999998</c:v>
                </c:pt>
                <c:pt idx="9">
                  <c:v>453.48500000000001</c:v>
                </c:pt>
                <c:pt idx="10">
                  <c:v>405.66899999999998</c:v>
                </c:pt>
                <c:pt idx="11">
                  <c:v>528.96500000000003</c:v>
                </c:pt>
                <c:pt idx="12">
                  <c:v>545.20500000000004</c:v>
                </c:pt>
                <c:pt idx="13">
                  <c:v>544.13800000000003</c:v>
                </c:pt>
                <c:pt idx="14">
                  <c:v>544.39</c:v>
                </c:pt>
                <c:pt idx="15">
                  <c:v>542.16399999999999</c:v>
                </c:pt>
                <c:pt idx="16">
                  <c:v>452.13400000000001</c:v>
                </c:pt>
                <c:pt idx="17">
                  <c:v>407.95499999999998</c:v>
                </c:pt>
                <c:pt idx="18">
                  <c:v>553.34199999999998</c:v>
                </c:pt>
                <c:pt idx="19">
                  <c:v>577.24300000000005</c:v>
                </c:pt>
                <c:pt idx="20">
                  <c:v>591.30200000000002</c:v>
                </c:pt>
                <c:pt idx="21">
                  <c:v>580.27300000000002</c:v>
                </c:pt>
                <c:pt idx="22">
                  <c:v>556.64099999999996</c:v>
                </c:pt>
                <c:pt idx="23">
                  <c:v>468.858</c:v>
                </c:pt>
                <c:pt idx="24">
                  <c:v>416.08800000000002</c:v>
                </c:pt>
                <c:pt idx="25">
                  <c:v>555.90300000000002</c:v>
                </c:pt>
                <c:pt idx="26">
                  <c:v>563.30200000000002</c:v>
                </c:pt>
                <c:pt idx="27">
                  <c:v>558.85400000000004</c:v>
                </c:pt>
                <c:pt idx="28">
                  <c:v>546.08600000000001</c:v>
                </c:pt>
                <c:pt idx="29">
                  <c:v>548.38499999999999</c:v>
                </c:pt>
                <c:pt idx="30">
                  <c:v>498.72899999999998</c:v>
                </c:pt>
                <c:pt idx="31">
                  <c:v>532.09699999999998</c:v>
                </c:pt>
                <c:pt idx="32">
                  <c:v>532.23900000000003</c:v>
                </c:pt>
                <c:pt idx="33">
                  <c:v>528.88099999999997</c:v>
                </c:pt>
                <c:pt idx="34">
                  <c:v>518.60900000000004</c:v>
                </c:pt>
                <c:pt idx="35">
                  <c:v>549.26300000000003</c:v>
                </c:pt>
                <c:pt idx="36">
                  <c:v>507.84</c:v>
                </c:pt>
                <c:pt idx="37">
                  <c:v>446.50299999999999</c:v>
                </c:pt>
                <c:pt idx="38">
                  <c:v>421.892</c:v>
                </c:pt>
                <c:pt idx="39">
                  <c:v>565.03700000000003</c:v>
                </c:pt>
                <c:pt idx="40">
                  <c:v>550.995</c:v>
                </c:pt>
                <c:pt idx="41">
                  <c:v>528.399</c:v>
                </c:pt>
                <c:pt idx="42">
                  <c:v>525.94100000000003</c:v>
                </c:pt>
                <c:pt idx="43">
                  <c:v>512.38599999999997</c:v>
                </c:pt>
                <c:pt idx="44">
                  <c:v>460.59699999999998</c:v>
                </c:pt>
                <c:pt idx="45">
                  <c:v>416.62599999999998</c:v>
                </c:pt>
                <c:pt idx="46">
                  <c:v>495.37900000000002</c:v>
                </c:pt>
                <c:pt idx="47">
                  <c:v>525.24599999999998</c:v>
                </c:pt>
                <c:pt idx="48">
                  <c:v>520.83500000000004</c:v>
                </c:pt>
                <c:pt idx="49">
                  <c:v>503.57799999999997</c:v>
                </c:pt>
                <c:pt idx="50">
                  <c:v>484.108</c:v>
                </c:pt>
                <c:pt idx="51">
                  <c:v>447.49400000000003</c:v>
                </c:pt>
                <c:pt idx="52">
                  <c:v>429.19499999999999</c:v>
                </c:pt>
                <c:pt idx="53">
                  <c:v>520.91099999999994</c:v>
                </c:pt>
                <c:pt idx="54">
                  <c:v>528.66999999999996</c:v>
                </c:pt>
                <c:pt idx="55">
                  <c:v>517.03599999999994</c:v>
                </c:pt>
                <c:pt idx="56">
                  <c:v>505.18700000000001</c:v>
                </c:pt>
                <c:pt idx="57">
                  <c:v>483.52600000000001</c:v>
                </c:pt>
                <c:pt idx="58">
                  <c:v>407.64</c:v>
                </c:pt>
                <c:pt idx="59">
                  <c:v>386.87599999999998</c:v>
                </c:pt>
                <c:pt idx="60">
                  <c:v>463.95600000000002</c:v>
                </c:pt>
                <c:pt idx="61">
                  <c:v>461.46300000000002</c:v>
                </c:pt>
                <c:pt idx="62">
                  <c:v>475.31900000000002</c:v>
                </c:pt>
                <c:pt idx="63">
                  <c:v>497.94099999999997</c:v>
                </c:pt>
                <c:pt idx="64">
                  <c:v>466.47</c:v>
                </c:pt>
                <c:pt idx="65">
                  <c:v>388.86799999999999</c:v>
                </c:pt>
                <c:pt idx="66">
                  <c:v>371.31700000000001</c:v>
                </c:pt>
                <c:pt idx="67">
                  <c:v>460.18099999999998</c:v>
                </c:pt>
                <c:pt idx="68">
                  <c:v>484.89400000000001</c:v>
                </c:pt>
                <c:pt idx="69">
                  <c:v>468.43400000000003</c:v>
                </c:pt>
                <c:pt idx="70">
                  <c:v>455.23399999999998</c:v>
                </c:pt>
                <c:pt idx="71">
                  <c:v>453.99200000000002</c:v>
                </c:pt>
                <c:pt idx="72">
                  <c:v>414.43099999999998</c:v>
                </c:pt>
                <c:pt idx="73">
                  <c:v>375.77199999999999</c:v>
                </c:pt>
                <c:pt idx="74">
                  <c:v>443.72</c:v>
                </c:pt>
                <c:pt idx="75">
                  <c:v>455.97300000000001</c:v>
                </c:pt>
                <c:pt idx="76">
                  <c:v>459.70499999999998</c:v>
                </c:pt>
                <c:pt idx="77">
                  <c:v>423.173</c:v>
                </c:pt>
                <c:pt idx="78">
                  <c:v>456.39800000000002</c:v>
                </c:pt>
                <c:pt idx="79">
                  <c:v>409.67899999999997</c:v>
                </c:pt>
                <c:pt idx="80">
                  <c:v>382.654</c:v>
                </c:pt>
                <c:pt idx="81">
                  <c:v>468.21199999999999</c:v>
                </c:pt>
                <c:pt idx="82">
                  <c:v>483.48099999999999</c:v>
                </c:pt>
                <c:pt idx="83">
                  <c:v>493.74599999999998</c:v>
                </c:pt>
                <c:pt idx="84">
                  <c:v>477.68700000000001</c:v>
                </c:pt>
                <c:pt idx="85">
                  <c:v>475.15699999999998</c:v>
                </c:pt>
                <c:pt idx="86">
                  <c:v>423.78800000000001</c:v>
                </c:pt>
                <c:pt idx="87">
                  <c:v>377.49299999999999</c:v>
                </c:pt>
                <c:pt idx="88">
                  <c:v>441.66</c:v>
                </c:pt>
                <c:pt idx="89">
                  <c:v>445.04899999999998</c:v>
                </c:pt>
                <c:pt idx="90">
                  <c:v>415.48899999999998</c:v>
                </c:pt>
                <c:pt idx="91">
                  <c:v>377.26</c:v>
                </c:pt>
                <c:pt idx="92">
                  <c:v>314.19400000000002</c:v>
                </c:pt>
                <c:pt idx="93">
                  <c:v>354.87099999999998</c:v>
                </c:pt>
                <c:pt idx="94">
                  <c:v>345.38900000000001</c:v>
                </c:pt>
                <c:pt idx="95">
                  <c:v>364.40699999999998</c:v>
                </c:pt>
                <c:pt idx="96">
                  <c:v>427.61599999999999</c:v>
                </c:pt>
                <c:pt idx="97">
                  <c:v>437.572</c:v>
                </c:pt>
                <c:pt idx="98">
                  <c:v>434.846</c:v>
                </c:pt>
                <c:pt idx="99">
                  <c:v>453.83800000000002</c:v>
                </c:pt>
                <c:pt idx="100">
                  <c:v>388.96199999999999</c:v>
                </c:pt>
                <c:pt idx="101">
                  <c:v>361.58499999999998</c:v>
                </c:pt>
                <c:pt idx="102">
                  <c:v>430.69400000000002</c:v>
                </c:pt>
                <c:pt idx="103">
                  <c:v>446.94099999999997</c:v>
                </c:pt>
                <c:pt idx="104">
                  <c:v>456.78300000000002</c:v>
                </c:pt>
                <c:pt idx="105">
                  <c:v>468.28199999999998</c:v>
                </c:pt>
                <c:pt idx="106">
                  <c:v>461.94799999999998</c:v>
                </c:pt>
                <c:pt idx="107">
                  <c:v>419.32299999999998</c:v>
                </c:pt>
                <c:pt idx="108">
                  <c:v>358.90300000000002</c:v>
                </c:pt>
                <c:pt idx="109">
                  <c:v>437.36599999999999</c:v>
                </c:pt>
                <c:pt idx="110">
                  <c:v>468.072</c:v>
                </c:pt>
                <c:pt idx="111">
                  <c:v>475.92899999999997</c:v>
                </c:pt>
                <c:pt idx="112">
                  <c:v>466.89600000000002</c:v>
                </c:pt>
                <c:pt idx="113">
                  <c:v>498.94799999999998</c:v>
                </c:pt>
                <c:pt idx="114">
                  <c:v>430.20299999999997</c:v>
                </c:pt>
                <c:pt idx="115">
                  <c:v>414.29199999999997</c:v>
                </c:pt>
                <c:pt idx="116">
                  <c:v>486.56099999999998</c:v>
                </c:pt>
                <c:pt idx="117">
                  <c:v>471.589</c:v>
                </c:pt>
                <c:pt idx="118">
                  <c:v>475.649</c:v>
                </c:pt>
                <c:pt idx="119">
                  <c:v>470.245</c:v>
                </c:pt>
                <c:pt idx="120">
                  <c:v>392.584</c:v>
                </c:pt>
                <c:pt idx="121">
                  <c:v>388.42200000000003</c:v>
                </c:pt>
                <c:pt idx="122">
                  <c:v>385.35</c:v>
                </c:pt>
                <c:pt idx="123">
                  <c:v>501.221</c:v>
                </c:pt>
                <c:pt idx="124">
                  <c:v>524.11500000000001</c:v>
                </c:pt>
                <c:pt idx="125">
                  <c:v>447.40600000000001</c:v>
                </c:pt>
                <c:pt idx="126">
                  <c:v>499.95699999999999</c:v>
                </c:pt>
                <c:pt idx="127">
                  <c:v>476.767</c:v>
                </c:pt>
                <c:pt idx="128">
                  <c:v>395.654</c:v>
                </c:pt>
                <c:pt idx="129">
                  <c:v>360.28800000000001</c:v>
                </c:pt>
                <c:pt idx="130">
                  <c:v>452.505</c:v>
                </c:pt>
                <c:pt idx="131">
                  <c:v>477.05200000000002</c:v>
                </c:pt>
                <c:pt idx="132">
                  <c:v>489.12099999999998</c:v>
                </c:pt>
                <c:pt idx="133">
                  <c:v>507.00099999999998</c:v>
                </c:pt>
                <c:pt idx="134">
                  <c:v>479.07499999999999</c:v>
                </c:pt>
                <c:pt idx="135">
                  <c:v>428.70499999999998</c:v>
                </c:pt>
                <c:pt idx="136">
                  <c:v>406.12599999999998</c:v>
                </c:pt>
                <c:pt idx="137">
                  <c:v>466.29500000000002</c:v>
                </c:pt>
                <c:pt idx="138">
                  <c:v>477.32299999999998</c:v>
                </c:pt>
                <c:pt idx="139">
                  <c:v>486.88400000000001</c:v>
                </c:pt>
                <c:pt idx="140">
                  <c:v>488.79300000000001</c:v>
                </c:pt>
                <c:pt idx="141">
                  <c:v>473.47</c:v>
                </c:pt>
                <c:pt idx="142">
                  <c:v>424.50099999999998</c:v>
                </c:pt>
                <c:pt idx="143">
                  <c:v>382.286</c:v>
                </c:pt>
                <c:pt idx="144">
                  <c:v>459.75700000000001</c:v>
                </c:pt>
                <c:pt idx="145">
                  <c:v>488.96100000000001</c:v>
                </c:pt>
                <c:pt idx="146">
                  <c:v>499.86099999999999</c:v>
                </c:pt>
                <c:pt idx="147">
                  <c:v>499.065</c:v>
                </c:pt>
                <c:pt idx="148">
                  <c:v>487.43799999999999</c:v>
                </c:pt>
                <c:pt idx="149">
                  <c:v>439.60300000000001</c:v>
                </c:pt>
                <c:pt idx="150">
                  <c:v>421.54</c:v>
                </c:pt>
                <c:pt idx="151">
                  <c:v>534.61699999999996</c:v>
                </c:pt>
                <c:pt idx="152">
                  <c:v>506.82499999999999</c:v>
                </c:pt>
                <c:pt idx="153">
                  <c:v>514.13599999999997</c:v>
                </c:pt>
                <c:pt idx="154">
                  <c:v>509.25799999999998</c:v>
                </c:pt>
                <c:pt idx="155">
                  <c:v>550.47699999999998</c:v>
                </c:pt>
                <c:pt idx="156">
                  <c:v>497.97199999999998</c:v>
                </c:pt>
                <c:pt idx="157">
                  <c:v>429.755</c:v>
                </c:pt>
                <c:pt idx="158">
                  <c:v>535.11099999999999</c:v>
                </c:pt>
                <c:pt idx="159">
                  <c:v>556.48099999999999</c:v>
                </c:pt>
                <c:pt idx="160">
                  <c:v>556.18600000000004</c:v>
                </c:pt>
                <c:pt idx="161">
                  <c:v>546.32299999999998</c:v>
                </c:pt>
                <c:pt idx="162">
                  <c:v>539.798</c:v>
                </c:pt>
                <c:pt idx="163">
                  <c:v>472.28899999999999</c:v>
                </c:pt>
                <c:pt idx="164">
                  <c:v>416.21699999999998</c:v>
                </c:pt>
                <c:pt idx="165">
                  <c:v>515.78499999999997</c:v>
                </c:pt>
                <c:pt idx="166">
                  <c:v>516.95500000000004</c:v>
                </c:pt>
                <c:pt idx="167">
                  <c:v>517.87599999999998</c:v>
                </c:pt>
                <c:pt idx="168">
                  <c:v>522.98199999999997</c:v>
                </c:pt>
                <c:pt idx="169">
                  <c:v>524.89</c:v>
                </c:pt>
                <c:pt idx="170">
                  <c:v>467.40300000000002</c:v>
                </c:pt>
                <c:pt idx="171">
                  <c:v>406.99400000000003</c:v>
                </c:pt>
                <c:pt idx="172">
                  <c:v>509.74</c:v>
                </c:pt>
                <c:pt idx="173">
                  <c:v>537.92399999999998</c:v>
                </c:pt>
                <c:pt idx="174">
                  <c:v>504.98200000000003</c:v>
                </c:pt>
                <c:pt idx="175">
                  <c:v>512.68200000000002</c:v>
                </c:pt>
                <c:pt idx="176">
                  <c:v>526.54899999999998</c:v>
                </c:pt>
                <c:pt idx="177">
                  <c:v>458.79</c:v>
                </c:pt>
                <c:pt idx="178">
                  <c:v>414.27199999999999</c:v>
                </c:pt>
                <c:pt idx="179">
                  <c:v>527.47699999999998</c:v>
                </c:pt>
                <c:pt idx="180">
                  <c:v>540.84699999999998</c:v>
                </c:pt>
                <c:pt idx="181">
                  <c:v>555.36800000000005</c:v>
                </c:pt>
                <c:pt idx="182">
                  <c:v>587.67399999999998</c:v>
                </c:pt>
                <c:pt idx="183">
                  <c:v>558.47299999999996</c:v>
                </c:pt>
                <c:pt idx="184">
                  <c:v>489.15300000000002</c:v>
                </c:pt>
                <c:pt idx="185">
                  <c:v>428.685</c:v>
                </c:pt>
                <c:pt idx="186">
                  <c:v>562.58199999999999</c:v>
                </c:pt>
                <c:pt idx="187">
                  <c:v>582.29200000000003</c:v>
                </c:pt>
                <c:pt idx="188">
                  <c:v>590.65899999999999</c:v>
                </c:pt>
                <c:pt idx="189">
                  <c:v>606.99599999999998</c:v>
                </c:pt>
                <c:pt idx="190">
                  <c:v>592.53700000000003</c:v>
                </c:pt>
                <c:pt idx="191">
                  <c:v>504.089</c:v>
                </c:pt>
                <c:pt idx="192">
                  <c:v>463.5</c:v>
                </c:pt>
                <c:pt idx="193">
                  <c:v>587.81500000000005</c:v>
                </c:pt>
                <c:pt idx="194">
                  <c:v>606.04399999999998</c:v>
                </c:pt>
                <c:pt idx="195">
                  <c:v>599.98199999999997</c:v>
                </c:pt>
                <c:pt idx="196">
                  <c:v>600.53899999999999</c:v>
                </c:pt>
                <c:pt idx="197">
                  <c:v>566.77700000000004</c:v>
                </c:pt>
                <c:pt idx="198">
                  <c:v>479.83600000000001</c:v>
                </c:pt>
                <c:pt idx="199">
                  <c:v>433.673</c:v>
                </c:pt>
                <c:pt idx="200">
                  <c:v>569.69500000000005</c:v>
                </c:pt>
                <c:pt idx="201">
                  <c:v>581.71400000000006</c:v>
                </c:pt>
                <c:pt idx="202">
                  <c:v>578.154</c:v>
                </c:pt>
                <c:pt idx="203">
                  <c:v>581.28300000000002</c:v>
                </c:pt>
                <c:pt idx="204">
                  <c:v>570.02499999999998</c:v>
                </c:pt>
                <c:pt idx="205">
                  <c:v>485.32400000000001</c:v>
                </c:pt>
                <c:pt idx="206">
                  <c:v>425.34199999999998</c:v>
                </c:pt>
                <c:pt idx="207">
                  <c:v>558.44200000000001</c:v>
                </c:pt>
                <c:pt idx="208">
                  <c:v>564.05700000000002</c:v>
                </c:pt>
                <c:pt idx="209">
                  <c:v>563.60299999999995</c:v>
                </c:pt>
                <c:pt idx="210">
                  <c:v>549.41300000000001</c:v>
                </c:pt>
                <c:pt idx="211">
                  <c:v>528.09299999999996</c:v>
                </c:pt>
                <c:pt idx="212">
                  <c:v>463.33600000000001</c:v>
                </c:pt>
                <c:pt idx="213">
                  <c:v>414.38</c:v>
                </c:pt>
                <c:pt idx="214">
                  <c:v>508.71600000000001</c:v>
                </c:pt>
                <c:pt idx="215">
                  <c:v>523.57000000000005</c:v>
                </c:pt>
                <c:pt idx="216">
                  <c:v>525.16600000000005</c:v>
                </c:pt>
                <c:pt idx="217">
                  <c:v>520.30600000000004</c:v>
                </c:pt>
                <c:pt idx="218">
                  <c:v>532.10699999999997</c:v>
                </c:pt>
                <c:pt idx="219">
                  <c:v>442.11</c:v>
                </c:pt>
                <c:pt idx="220">
                  <c:v>415.75799999999998</c:v>
                </c:pt>
                <c:pt idx="221">
                  <c:v>497.38900000000001</c:v>
                </c:pt>
                <c:pt idx="222">
                  <c:v>513.71799999999996</c:v>
                </c:pt>
                <c:pt idx="223">
                  <c:v>512.21</c:v>
                </c:pt>
                <c:pt idx="224">
                  <c:v>525.774</c:v>
                </c:pt>
                <c:pt idx="225">
                  <c:v>497.11799999999999</c:v>
                </c:pt>
                <c:pt idx="226">
                  <c:v>398.702</c:v>
                </c:pt>
                <c:pt idx="227">
                  <c:v>376.46800000000002</c:v>
                </c:pt>
                <c:pt idx="228">
                  <c:v>485.23700000000002</c:v>
                </c:pt>
                <c:pt idx="229">
                  <c:v>494.34199999999998</c:v>
                </c:pt>
                <c:pt idx="230">
                  <c:v>491.803</c:v>
                </c:pt>
                <c:pt idx="231">
                  <c:v>474.23599999999999</c:v>
                </c:pt>
                <c:pt idx="232">
                  <c:v>493.69299999999998</c:v>
                </c:pt>
                <c:pt idx="233">
                  <c:v>435.91399999999999</c:v>
                </c:pt>
                <c:pt idx="234">
                  <c:v>424.19200000000001</c:v>
                </c:pt>
                <c:pt idx="235">
                  <c:v>520.29399999999998</c:v>
                </c:pt>
                <c:pt idx="236">
                  <c:v>514.76199999999994</c:v>
                </c:pt>
                <c:pt idx="237">
                  <c:v>508.78399999999999</c:v>
                </c:pt>
                <c:pt idx="238">
                  <c:v>500.53199999999998</c:v>
                </c:pt>
                <c:pt idx="239">
                  <c:v>515.88800000000003</c:v>
                </c:pt>
                <c:pt idx="240">
                  <c:v>442.75900000000001</c:v>
                </c:pt>
                <c:pt idx="241">
                  <c:v>400.24099999999999</c:v>
                </c:pt>
                <c:pt idx="242">
                  <c:v>522.65499999999997</c:v>
                </c:pt>
                <c:pt idx="243">
                  <c:v>516.85900000000004</c:v>
                </c:pt>
                <c:pt idx="244">
                  <c:v>523.73199999999997</c:v>
                </c:pt>
                <c:pt idx="245">
                  <c:v>503.98899999999998</c:v>
                </c:pt>
                <c:pt idx="246">
                  <c:v>505.096</c:v>
                </c:pt>
                <c:pt idx="247">
                  <c:v>437.75</c:v>
                </c:pt>
                <c:pt idx="248">
                  <c:v>385.18799999999999</c:v>
                </c:pt>
                <c:pt idx="249">
                  <c:v>493.69299999999998</c:v>
                </c:pt>
                <c:pt idx="250">
                  <c:v>487.476</c:v>
                </c:pt>
                <c:pt idx="251">
                  <c:v>494.04700000000003</c:v>
                </c:pt>
                <c:pt idx="252">
                  <c:v>489.99400000000003</c:v>
                </c:pt>
                <c:pt idx="253">
                  <c:v>464.91399999999999</c:v>
                </c:pt>
                <c:pt idx="254">
                  <c:v>404.53699999999998</c:v>
                </c:pt>
                <c:pt idx="255">
                  <c:v>409.714</c:v>
                </c:pt>
                <c:pt idx="256">
                  <c:v>489.44400000000002</c:v>
                </c:pt>
                <c:pt idx="257">
                  <c:v>499.63400000000001</c:v>
                </c:pt>
                <c:pt idx="258">
                  <c:v>511.02499999999998</c:v>
                </c:pt>
                <c:pt idx="259">
                  <c:v>485.70499999999998</c:v>
                </c:pt>
                <c:pt idx="260">
                  <c:v>455.226</c:v>
                </c:pt>
                <c:pt idx="261">
                  <c:v>386.19499999999999</c:v>
                </c:pt>
                <c:pt idx="262">
                  <c:v>350.29399999999998</c:v>
                </c:pt>
                <c:pt idx="263">
                  <c:v>443.05200000000002</c:v>
                </c:pt>
                <c:pt idx="264">
                  <c:v>445.96899999999999</c:v>
                </c:pt>
                <c:pt idx="265">
                  <c:v>450.596</c:v>
                </c:pt>
                <c:pt idx="266">
                  <c:v>441.66500000000002</c:v>
                </c:pt>
                <c:pt idx="267">
                  <c:v>435.60300000000001</c:v>
                </c:pt>
                <c:pt idx="268">
                  <c:v>388.14299999999997</c:v>
                </c:pt>
                <c:pt idx="269">
                  <c:v>353.65800000000002</c:v>
                </c:pt>
                <c:pt idx="270">
                  <c:v>458.59199999999998</c:v>
                </c:pt>
                <c:pt idx="271">
                  <c:v>480.755</c:v>
                </c:pt>
                <c:pt idx="272">
                  <c:v>474.07</c:v>
                </c:pt>
                <c:pt idx="273">
                  <c:v>472.459</c:v>
                </c:pt>
                <c:pt idx="274">
                  <c:v>483.40800000000002</c:v>
                </c:pt>
                <c:pt idx="275">
                  <c:v>434.238</c:v>
                </c:pt>
                <c:pt idx="276">
                  <c:v>425.96600000000001</c:v>
                </c:pt>
                <c:pt idx="277">
                  <c:v>492.36</c:v>
                </c:pt>
                <c:pt idx="278">
                  <c:v>525.66</c:v>
                </c:pt>
                <c:pt idx="279">
                  <c:v>506.23500000000001</c:v>
                </c:pt>
                <c:pt idx="280">
                  <c:v>489.43400000000003</c:v>
                </c:pt>
                <c:pt idx="281">
                  <c:v>479.55900000000003</c:v>
                </c:pt>
                <c:pt idx="282">
                  <c:v>430.68099999999998</c:v>
                </c:pt>
                <c:pt idx="283">
                  <c:v>387.05500000000001</c:v>
                </c:pt>
                <c:pt idx="284">
                  <c:v>404.55200000000002</c:v>
                </c:pt>
                <c:pt idx="285">
                  <c:v>481.71899999999999</c:v>
                </c:pt>
                <c:pt idx="286">
                  <c:v>485.76400000000001</c:v>
                </c:pt>
                <c:pt idx="287">
                  <c:v>472.28199999999998</c:v>
                </c:pt>
                <c:pt idx="288">
                  <c:v>479.899</c:v>
                </c:pt>
                <c:pt idx="289">
                  <c:v>426.714</c:v>
                </c:pt>
                <c:pt idx="290">
                  <c:v>377.697</c:v>
                </c:pt>
                <c:pt idx="291">
                  <c:v>484.55099999999999</c:v>
                </c:pt>
                <c:pt idx="292">
                  <c:v>506.85</c:v>
                </c:pt>
                <c:pt idx="293">
                  <c:v>505.24700000000001</c:v>
                </c:pt>
                <c:pt idx="294">
                  <c:v>499.82799999999997</c:v>
                </c:pt>
                <c:pt idx="295">
                  <c:v>460.56700000000001</c:v>
                </c:pt>
                <c:pt idx="296">
                  <c:v>413.42500000000001</c:v>
                </c:pt>
                <c:pt idx="297">
                  <c:v>397.28399999999999</c:v>
                </c:pt>
                <c:pt idx="298">
                  <c:v>476.92899999999997</c:v>
                </c:pt>
                <c:pt idx="299">
                  <c:v>493.31</c:v>
                </c:pt>
                <c:pt idx="300">
                  <c:v>488.01900000000001</c:v>
                </c:pt>
                <c:pt idx="301">
                  <c:v>491.60599999999999</c:v>
                </c:pt>
                <c:pt idx="302">
                  <c:v>490.065</c:v>
                </c:pt>
                <c:pt idx="303">
                  <c:v>446.64699999999999</c:v>
                </c:pt>
                <c:pt idx="304">
                  <c:v>427.56799999999998</c:v>
                </c:pt>
                <c:pt idx="305">
                  <c:v>517.89700000000005</c:v>
                </c:pt>
                <c:pt idx="306">
                  <c:v>527.64400000000001</c:v>
                </c:pt>
                <c:pt idx="307">
                  <c:v>516.50400000000002</c:v>
                </c:pt>
                <c:pt idx="308">
                  <c:v>506.55399999999997</c:v>
                </c:pt>
                <c:pt idx="309">
                  <c:v>515.16399999999999</c:v>
                </c:pt>
                <c:pt idx="310">
                  <c:v>465.28</c:v>
                </c:pt>
                <c:pt idx="311">
                  <c:v>434.95</c:v>
                </c:pt>
                <c:pt idx="312">
                  <c:v>490.44400000000002</c:v>
                </c:pt>
                <c:pt idx="313">
                  <c:v>499.37400000000002</c:v>
                </c:pt>
                <c:pt idx="314">
                  <c:v>497.13900000000001</c:v>
                </c:pt>
                <c:pt idx="315">
                  <c:v>501.19499999999999</c:v>
                </c:pt>
                <c:pt idx="316">
                  <c:v>507.38</c:v>
                </c:pt>
                <c:pt idx="317">
                  <c:v>458.43799999999999</c:v>
                </c:pt>
                <c:pt idx="318">
                  <c:v>415.971</c:v>
                </c:pt>
                <c:pt idx="319">
                  <c:v>534.29499999999996</c:v>
                </c:pt>
                <c:pt idx="320">
                  <c:v>528.11199999999997</c:v>
                </c:pt>
                <c:pt idx="321">
                  <c:v>521.10599999999999</c:v>
                </c:pt>
                <c:pt idx="322">
                  <c:v>499.38900000000001</c:v>
                </c:pt>
                <c:pt idx="323">
                  <c:v>521.43399999999997</c:v>
                </c:pt>
                <c:pt idx="324">
                  <c:v>490.096</c:v>
                </c:pt>
                <c:pt idx="325">
                  <c:v>443.95800000000003</c:v>
                </c:pt>
                <c:pt idx="326">
                  <c:v>533.37400000000002</c:v>
                </c:pt>
                <c:pt idx="327">
                  <c:v>562.79700000000003</c:v>
                </c:pt>
                <c:pt idx="328">
                  <c:v>554.20600000000002</c:v>
                </c:pt>
                <c:pt idx="329">
                  <c:v>551.85799999999995</c:v>
                </c:pt>
                <c:pt idx="330">
                  <c:v>551.04499999999996</c:v>
                </c:pt>
                <c:pt idx="331">
                  <c:v>503.81400000000002</c:v>
                </c:pt>
                <c:pt idx="332">
                  <c:v>445.178</c:v>
                </c:pt>
                <c:pt idx="333">
                  <c:v>518.952</c:v>
                </c:pt>
                <c:pt idx="334">
                  <c:v>553.86500000000001</c:v>
                </c:pt>
                <c:pt idx="335">
                  <c:v>572.58199999999999</c:v>
                </c:pt>
                <c:pt idx="336">
                  <c:v>579.697</c:v>
                </c:pt>
                <c:pt idx="337">
                  <c:v>569.04600000000005</c:v>
                </c:pt>
                <c:pt idx="338">
                  <c:v>493.988</c:v>
                </c:pt>
                <c:pt idx="339">
                  <c:v>461.661</c:v>
                </c:pt>
                <c:pt idx="340">
                  <c:v>508.226</c:v>
                </c:pt>
                <c:pt idx="341">
                  <c:v>473.04599999999999</c:v>
                </c:pt>
                <c:pt idx="342">
                  <c:v>569.995</c:v>
                </c:pt>
                <c:pt idx="343">
                  <c:v>566.90200000000004</c:v>
                </c:pt>
                <c:pt idx="344">
                  <c:v>560.66399999999999</c:v>
                </c:pt>
                <c:pt idx="345">
                  <c:v>493.53699999999998</c:v>
                </c:pt>
                <c:pt idx="346">
                  <c:v>463.22699999999998</c:v>
                </c:pt>
                <c:pt idx="347">
                  <c:v>572.21600000000001</c:v>
                </c:pt>
                <c:pt idx="348">
                  <c:v>563.30499999999995</c:v>
                </c:pt>
                <c:pt idx="349">
                  <c:v>567.23800000000006</c:v>
                </c:pt>
                <c:pt idx="350">
                  <c:v>550.90200000000004</c:v>
                </c:pt>
                <c:pt idx="351">
                  <c:v>541.12199999999996</c:v>
                </c:pt>
                <c:pt idx="352">
                  <c:v>505.53100000000001</c:v>
                </c:pt>
                <c:pt idx="353">
                  <c:v>459.30099999999999</c:v>
                </c:pt>
                <c:pt idx="354">
                  <c:v>547.29300000000001</c:v>
                </c:pt>
                <c:pt idx="355">
                  <c:v>551.755</c:v>
                </c:pt>
                <c:pt idx="356">
                  <c:v>494.49799999999999</c:v>
                </c:pt>
                <c:pt idx="357">
                  <c:v>457.35199999999998</c:v>
                </c:pt>
                <c:pt idx="358">
                  <c:v>372.88200000000001</c:v>
                </c:pt>
                <c:pt idx="359">
                  <c:v>413.50200000000001</c:v>
                </c:pt>
                <c:pt idx="360">
                  <c:v>419.101</c:v>
                </c:pt>
                <c:pt idx="361">
                  <c:v>486.22899999999998</c:v>
                </c:pt>
                <c:pt idx="362">
                  <c:v>487.29899999999998</c:v>
                </c:pt>
                <c:pt idx="363">
                  <c:v>473.714</c:v>
                </c:pt>
                <c:pt idx="364">
                  <c:v>428.95400000000001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564016"/>
        <c:axId val="883564408"/>
      </c:lineChart>
      <c:dateAx>
        <c:axId val="883563232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m/d/yyyy" sourceLinked="1"/>
        <c:majorTickMark val="none"/>
        <c:minorTickMark val="none"/>
        <c:tickLblPos val="none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crossAx val="883563624"/>
        <c:crosses val="autoZero"/>
        <c:auto val="1"/>
        <c:lblOffset val="100"/>
        <c:baseTimeUnit val="days"/>
        <c:majorUnit val="1"/>
        <c:majorTimeUnit val="months"/>
      </c:dateAx>
      <c:valAx>
        <c:axId val="883563624"/>
        <c:scaling>
          <c:orientation val="minMax"/>
          <c:max val="135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GWh</a:t>
                </a:r>
              </a:p>
            </c:rich>
          </c:tx>
          <c:layout>
            <c:manualLayout>
              <c:xMode val="edge"/>
              <c:yMode val="edge"/>
              <c:x val="0.88671816564201467"/>
              <c:y val="0.102615002072109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883563232"/>
        <c:crosses val="autoZero"/>
        <c:crossBetween val="between"/>
        <c:majorUnit val="15"/>
        <c:minorUnit val="1"/>
      </c:valAx>
      <c:dateAx>
        <c:axId val="8835640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883564408"/>
        <c:crosses val="autoZero"/>
        <c:auto val="1"/>
        <c:lblOffset val="100"/>
        <c:baseTimeUnit val="days"/>
      </c:dateAx>
      <c:valAx>
        <c:axId val="883564408"/>
        <c:scaling>
          <c:orientation val="minMax"/>
          <c:max val="90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7.5310822953626066E-2"/>
              <c:y val="0.1026150020721094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883564016"/>
        <c:crosses val="max"/>
        <c:crossBetween val="between"/>
        <c:majorUnit val="100"/>
        <c:minorUnit val="6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5684234710477044"/>
          <c:y val="2.645509480172888E-2"/>
          <c:w val="0.65473785167226317"/>
          <c:h val="0.10846588868708842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Arial"/>
          <a:cs typeface="Arial" panose="020B0604020202020204" pitchFamily="34" charset="0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14869000996327E-2"/>
          <c:y val="0.15862637589149525"/>
          <c:w val="0.8704086870844614"/>
          <c:h val="0.67189814623957345"/>
        </c:manualLayout>
      </c:layout>
      <c:areaChart>
        <c:grouping val="standard"/>
        <c:varyColors val="0"/>
        <c:ser>
          <c:idx val="4"/>
          <c:order val="4"/>
          <c:tx>
            <c:strRef>
              <c:f>'Data 4'!$H$7</c:f>
              <c:strCache>
                <c:ptCount val="1"/>
                <c:pt idx="0">
                  <c:v>OMIE</c:v>
                </c:pt>
              </c:strCache>
            </c:strRef>
          </c:tx>
          <c:spPr>
            <a:solidFill>
              <a:srgbClr val="B2B2B2">
                <a:alpha val="87843"/>
              </a:srgbClr>
            </a:solidFill>
            <a:ln w="38100">
              <a:noFill/>
            </a:ln>
          </c:spPr>
          <c:cat>
            <c:strRef>
              <c:f>'Data 4'!$C$11:$C$34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4'!$H$11:$H$34</c:f>
              <c:numCache>
                <c:formatCode>0.00</c:formatCode>
                <c:ptCount val="24"/>
                <c:pt idx="0">
                  <c:v>33.619999999999997</c:v>
                </c:pt>
                <c:pt idx="1">
                  <c:v>17.12</c:v>
                </c:pt>
                <c:pt idx="2">
                  <c:v>26.67</c:v>
                </c:pt>
                <c:pt idx="3">
                  <c:v>26.44</c:v>
                </c:pt>
                <c:pt idx="4">
                  <c:v>42.41</c:v>
                </c:pt>
                <c:pt idx="5">
                  <c:v>50.95</c:v>
                </c:pt>
                <c:pt idx="6">
                  <c:v>48.21</c:v>
                </c:pt>
                <c:pt idx="7">
                  <c:v>49.91</c:v>
                </c:pt>
                <c:pt idx="8">
                  <c:v>58.89</c:v>
                </c:pt>
                <c:pt idx="9">
                  <c:v>55.11</c:v>
                </c:pt>
                <c:pt idx="10">
                  <c:v>46.8</c:v>
                </c:pt>
                <c:pt idx="11">
                  <c:v>47.47</c:v>
                </c:pt>
                <c:pt idx="12">
                  <c:v>51.6</c:v>
                </c:pt>
                <c:pt idx="13">
                  <c:v>42.57</c:v>
                </c:pt>
                <c:pt idx="14">
                  <c:v>43.13</c:v>
                </c:pt>
                <c:pt idx="15">
                  <c:v>45.34</c:v>
                </c:pt>
                <c:pt idx="16">
                  <c:v>45.12</c:v>
                </c:pt>
                <c:pt idx="17">
                  <c:v>54.73</c:v>
                </c:pt>
                <c:pt idx="18">
                  <c:v>59.55</c:v>
                </c:pt>
                <c:pt idx="19">
                  <c:v>55.59</c:v>
                </c:pt>
                <c:pt idx="20">
                  <c:v>51.88</c:v>
                </c:pt>
                <c:pt idx="21">
                  <c:v>49.9</c:v>
                </c:pt>
                <c:pt idx="22">
                  <c:v>51.2</c:v>
                </c:pt>
                <c:pt idx="23">
                  <c:v>52.61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83569896"/>
        <c:axId val="883570288"/>
      </c:areaChart>
      <c:lineChart>
        <c:grouping val="standard"/>
        <c:varyColors val="0"/>
        <c:ser>
          <c:idx val="0"/>
          <c:order val="0"/>
          <c:tx>
            <c:strRef>
              <c:f>'Data 4'!$D$7:$D$8</c:f>
              <c:strCache>
                <c:ptCount val="2"/>
                <c:pt idx="0">
                  <c:v>APX</c:v>
                </c:pt>
                <c:pt idx="1">
                  <c:v>Netherlands</c:v>
                </c:pt>
              </c:strCache>
            </c:strRef>
          </c:tx>
          <c:spPr>
            <a:ln>
              <a:solidFill>
                <a:srgbClr val="4A7EBB"/>
              </a:solidFill>
            </a:ln>
          </c:spPr>
          <c:marker>
            <c:symbol val="none"/>
          </c:marker>
          <c:cat>
            <c:strRef>
              <c:f>'Data 4'!$C$11:$C$34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4'!$D$11:$D$34</c:f>
              <c:numCache>
                <c:formatCode>0.00</c:formatCode>
                <c:ptCount val="24"/>
                <c:pt idx="0">
                  <c:v>45.28</c:v>
                </c:pt>
                <c:pt idx="1">
                  <c:v>43.44</c:v>
                </c:pt>
                <c:pt idx="2">
                  <c:v>40.26</c:v>
                </c:pt>
                <c:pt idx="3">
                  <c:v>40.36</c:v>
                </c:pt>
                <c:pt idx="4">
                  <c:v>38.65</c:v>
                </c:pt>
                <c:pt idx="5">
                  <c:v>36.81</c:v>
                </c:pt>
                <c:pt idx="6">
                  <c:v>34.270000000000003</c:v>
                </c:pt>
                <c:pt idx="7">
                  <c:v>37.81</c:v>
                </c:pt>
                <c:pt idx="8">
                  <c:v>44.1</c:v>
                </c:pt>
                <c:pt idx="9">
                  <c:v>43.28</c:v>
                </c:pt>
                <c:pt idx="10">
                  <c:v>44.08</c:v>
                </c:pt>
                <c:pt idx="11">
                  <c:v>45.91</c:v>
                </c:pt>
                <c:pt idx="12">
                  <c:v>40.799999999999997</c:v>
                </c:pt>
                <c:pt idx="13">
                  <c:v>46.38</c:v>
                </c:pt>
                <c:pt idx="14">
                  <c:v>42.19</c:v>
                </c:pt>
                <c:pt idx="15">
                  <c:v>41.36</c:v>
                </c:pt>
                <c:pt idx="16">
                  <c:v>37.380000000000003</c:v>
                </c:pt>
                <c:pt idx="17">
                  <c:v>38.71</c:v>
                </c:pt>
                <c:pt idx="18">
                  <c:v>42.17</c:v>
                </c:pt>
                <c:pt idx="19">
                  <c:v>38.869999999999997</c:v>
                </c:pt>
                <c:pt idx="20">
                  <c:v>39.67</c:v>
                </c:pt>
                <c:pt idx="21">
                  <c:v>41.44</c:v>
                </c:pt>
                <c:pt idx="22">
                  <c:v>38.450000000000003</c:v>
                </c:pt>
                <c:pt idx="23">
                  <c:v>33.729999999999997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4'!$E$7:$E$8</c:f>
              <c:strCache>
                <c:ptCount val="2"/>
                <c:pt idx="0">
                  <c:v>IPEX</c:v>
                </c:pt>
                <c:pt idx="1">
                  <c:v>Italy</c:v>
                </c:pt>
              </c:strCache>
            </c:strRef>
          </c:tx>
          <c:spPr>
            <a:ln w="25400">
              <a:solidFill>
                <a:srgbClr val="C00000"/>
              </a:solidFill>
            </a:ln>
          </c:spPr>
          <c:marker>
            <c:symbol val="none"/>
          </c:marker>
          <c:cat>
            <c:strRef>
              <c:f>'Data 4'!$C$11:$C$34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4'!$E$11:$E$34</c:f>
              <c:numCache>
                <c:formatCode>0.00</c:formatCode>
                <c:ptCount val="24"/>
                <c:pt idx="0">
                  <c:v>59.27</c:v>
                </c:pt>
                <c:pt idx="1">
                  <c:v>51.34</c:v>
                </c:pt>
                <c:pt idx="2">
                  <c:v>46.73</c:v>
                </c:pt>
                <c:pt idx="3">
                  <c:v>45.76</c:v>
                </c:pt>
                <c:pt idx="4">
                  <c:v>46.66</c:v>
                </c:pt>
                <c:pt idx="5">
                  <c:v>47.02</c:v>
                </c:pt>
                <c:pt idx="6">
                  <c:v>46.42</c:v>
                </c:pt>
                <c:pt idx="7">
                  <c:v>47.17</c:v>
                </c:pt>
                <c:pt idx="8">
                  <c:v>57.97</c:v>
                </c:pt>
                <c:pt idx="9">
                  <c:v>62.23</c:v>
                </c:pt>
                <c:pt idx="10">
                  <c:v>54.59</c:v>
                </c:pt>
                <c:pt idx="11">
                  <c:v>59.58</c:v>
                </c:pt>
                <c:pt idx="12">
                  <c:v>51.1</c:v>
                </c:pt>
                <c:pt idx="13">
                  <c:v>54.5</c:v>
                </c:pt>
                <c:pt idx="14">
                  <c:v>49.99</c:v>
                </c:pt>
                <c:pt idx="15">
                  <c:v>47.84</c:v>
                </c:pt>
                <c:pt idx="16">
                  <c:v>47.27</c:v>
                </c:pt>
                <c:pt idx="17">
                  <c:v>48.64</c:v>
                </c:pt>
                <c:pt idx="18">
                  <c:v>67.77</c:v>
                </c:pt>
                <c:pt idx="19">
                  <c:v>52.72</c:v>
                </c:pt>
                <c:pt idx="20">
                  <c:v>49.39</c:v>
                </c:pt>
                <c:pt idx="21">
                  <c:v>47.66</c:v>
                </c:pt>
                <c:pt idx="22">
                  <c:v>55.08</c:v>
                </c:pt>
                <c:pt idx="23">
                  <c:v>55.66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'Data 4'!$F$7:$F$8</c:f>
              <c:strCache>
                <c:ptCount val="2"/>
                <c:pt idx="0">
                  <c:v>EPEX</c:v>
                </c:pt>
                <c:pt idx="1">
                  <c:v>Germany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strRef>
              <c:f>'Data 4'!$C$11:$C$34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4'!$F$11:$F$34</c:f>
              <c:numCache>
                <c:formatCode>0.00</c:formatCode>
                <c:ptCount val="24"/>
                <c:pt idx="0">
                  <c:v>35.869999999999997</c:v>
                </c:pt>
                <c:pt idx="1">
                  <c:v>33.590000000000003</c:v>
                </c:pt>
                <c:pt idx="2">
                  <c:v>31.05</c:v>
                </c:pt>
                <c:pt idx="3">
                  <c:v>31.58</c:v>
                </c:pt>
                <c:pt idx="4">
                  <c:v>30.63</c:v>
                </c:pt>
                <c:pt idx="5">
                  <c:v>31.52</c:v>
                </c:pt>
                <c:pt idx="6">
                  <c:v>31.88</c:v>
                </c:pt>
                <c:pt idx="7">
                  <c:v>27.93</c:v>
                </c:pt>
                <c:pt idx="8">
                  <c:v>34.79</c:v>
                </c:pt>
                <c:pt idx="9">
                  <c:v>35.229999999999997</c:v>
                </c:pt>
                <c:pt idx="10">
                  <c:v>36.369999999999997</c:v>
                </c:pt>
                <c:pt idx="11">
                  <c:v>32.89</c:v>
                </c:pt>
                <c:pt idx="12">
                  <c:v>28.72</c:v>
                </c:pt>
                <c:pt idx="13">
                  <c:v>36.72</c:v>
                </c:pt>
                <c:pt idx="14">
                  <c:v>31.34</c:v>
                </c:pt>
                <c:pt idx="15">
                  <c:v>29.72</c:v>
                </c:pt>
                <c:pt idx="16">
                  <c:v>25.36</c:v>
                </c:pt>
                <c:pt idx="17">
                  <c:v>30.06</c:v>
                </c:pt>
                <c:pt idx="18">
                  <c:v>35</c:v>
                </c:pt>
                <c:pt idx="19">
                  <c:v>31.61</c:v>
                </c:pt>
                <c:pt idx="20">
                  <c:v>31.88</c:v>
                </c:pt>
                <c:pt idx="21">
                  <c:v>39.36</c:v>
                </c:pt>
                <c:pt idx="22">
                  <c:v>32.39</c:v>
                </c:pt>
                <c:pt idx="23">
                  <c:v>27.78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'Data 4'!$G$7</c:f>
              <c:strCache>
                <c:ptCount val="1"/>
                <c:pt idx="0">
                  <c:v>NordPool</c:v>
                </c:pt>
              </c:strCache>
            </c:strRef>
          </c:tx>
          <c:spPr>
            <a:ln>
              <a:solidFill>
                <a:srgbClr val="FF66CC"/>
              </a:solidFill>
            </a:ln>
          </c:spPr>
          <c:marker>
            <c:symbol val="none"/>
          </c:marker>
          <c:cat>
            <c:strRef>
              <c:f>'Data 4'!$C$11:$C$34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4'!$G$11:$G$34</c:f>
              <c:numCache>
                <c:formatCode>0.00</c:formatCode>
                <c:ptCount val="24"/>
                <c:pt idx="0">
                  <c:v>33.6</c:v>
                </c:pt>
                <c:pt idx="1">
                  <c:v>30.23</c:v>
                </c:pt>
                <c:pt idx="2">
                  <c:v>26.74</c:v>
                </c:pt>
                <c:pt idx="3">
                  <c:v>25.52</c:v>
                </c:pt>
                <c:pt idx="4">
                  <c:v>26.3</c:v>
                </c:pt>
                <c:pt idx="5">
                  <c:v>25.19</c:v>
                </c:pt>
                <c:pt idx="6">
                  <c:v>28.52</c:v>
                </c:pt>
                <c:pt idx="7">
                  <c:v>32.07</c:v>
                </c:pt>
                <c:pt idx="8">
                  <c:v>34.909999999999997</c:v>
                </c:pt>
                <c:pt idx="9">
                  <c:v>30.61</c:v>
                </c:pt>
                <c:pt idx="10">
                  <c:v>29.87</c:v>
                </c:pt>
                <c:pt idx="11">
                  <c:v>31.67</c:v>
                </c:pt>
                <c:pt idx="12">
                  <c:v>30.08</c:v>
                </c:pt>
                <c:pt idx="13">
                  <c:v>29.05</c:v>
                </c:pt>
                <c:pt idx="14">
                  <c:v>25.34</c:v>
                </c:pt>
                <c:pt idx="15">
                  <c:v>25.31</c:v>
                </c:pt>
                <c:pt idx="16">
                  <c:v>22.33</c:v>
                </c:pt>
                <c:pt idx="17">
                  <c:v>14.43</c:v>
                </c:pt>
                <c:pt idx="18">
                  <c:v>9.5500000000000007</c:v>
                </c:pt>
                <c:pt idx="19">
                  <c:v>13.05</c:v>
                </c:pt>
                <c:pt idx="20">
                  <c:v>17.45</c:v>
                </c:pt>
                <c:pt idx="21">
                  <c:v>22.13</c:v>
                </c:pt>
                <c:pt idx="22">
                  <c:v>24.87</c:v>
                </c:pt>
                <c:pt idx="23">
                  <c:v>18.850000000000001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'Data 4'!$I$7:$I$8</c:f>
              <c:strCache>
                <c:ptCount val="2"/>
                <c:pt idx="0">
                  <c:v>EPEX</c:v>
                </c:pt>
                <c:pt idx="1">
                  <c:v>France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strRef>
              <c:f>'Data 4'!$C$11:$C$34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4'!$I$11:$I$34</c:f>
              <c:numCache>
                <c:formatCode>0.00</c:formatCode>
                <c:ptCount val="24"/>
                <c:pt idx="0">
                  <c:v>39.14</c:v>
                </c:pt>
                <c:pt idx="1">
                  <c:v>38.69</c:v>
                </c:pt>
                <c:pt idx="2">
                  <c:v>35.58</c:v>
                </c:pt>
                <c:pt idx="3">
                  <c:v>33.729999999999997</c:v>
                </c:pt>
                <c:pt idx="4">
                  <c:v>30.11</c:v>
                </c:pt>
                <c:pt idx="5">
                  <c:v>30.65</c:v>
                </c:pt>
                <c:pt idx="6">
                  <c:v>25.49</c:v>
                </c:pt>
                <c:pt idx="7">
                  <c:v>22.76</c:v>
                </c:pt>
                <c:pt idx="8">
                  <c:v>37.22</c:v>
                </c:pt>
                <c:pt idx="9">
                  <c:v>41.83</c:v>
                </c:pt>
                <c:pt idx="10">
                  <c:v>38.82</c:v>
                </c:pt>
                <c:pt idx="11">
                  <c:v>41.98</c:v>
                </c:pt>
                <c:pt idx="12">
                  <c:v>41.33</c:v>
                </c:pt>
                <c:pt idx="13">
                  <c:v>50.15</c:v>
                </c:pt>
                <c:pt idx="14">
                  <c:v>43.81</c:v>
                </c:pt>
                <c:pt idx="15">
                  <c:v>39.54</c:v>
                </c:pt>
                <c:pt idx="16">
                  <c:v>26.48</c:v>
                </c:pt>
                <c:pt idx="17">
                  <c:v>32.1</c:v>
                </c:pt>
                <c:pt idx="18">
                  <c:v>37.950000000000003</c:v>
                </c:pt>
                <c:pt idx="19">
                  <c:v>32.159999999999997</c:v>
                </c:pt>
                <c:pt idx="20">
                  <c:v>37.450000000000003</c:v>
                </c:pt>
                <c:pt idx="21">
                  <c:v>44.95</c:v>
                </c:pt>
                <c:pt idx="22">
                  <c:v>41.7</c:v>
                </c:pt>
                <c:pt idx="23">
                  <c:v>35.130000000000003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569896"/>
        <c:axId val="883570288"/>
      </c:lineChart>
      <c:catAx>
        <c:axId val="883569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883570288"/>
        <c:crosses val="autoZero"/>
        <c:auto val="1"/>
        <c:lblAlgn val="ctr"/>
        <c:lblOffset val="100"/>
        <c:noMultiLvlLbl val="1"/>
      </c:catAx>
      <c:valAx>
        <c:axId val="883570288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883569896"/>
        <c:crosses val="autoZero"/>
        <c:crossBetween val="midCat"/>
        <c:minorUnit val="0.5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3585867441414505E-2"/>
          <c:y val="4.450263202212093E-2"/>
          <c:w val="0.81808769516202784"/>
          <c:h val="6.80628489750085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 panose="020B0604020202020204" pitchFamily="34" charset="0"/>
          <a:ea typeface="Calibri"/>
          <a:cs typeface="Arial" panose="020B0604020202020204" pitchFamily="34" charset="0"/>
        </a:defRPr>
      </a:pPr>
      <a:endParaRPr lang="es-ES"/>
    </a:p>
  </c:txPr>
  <c:printSettings>
    <c:headerFooter/>
    <c:pageMargins b="0.75000000000001388" l="0.70000000000000062" r="0.70000000000000062" t="0.75000000000001388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5605332228208311E-2"/>
          <c:y val="0.17203997257598738"/>
          <c:w val="0.85547409863240786"/>
          <c:h val="0.6575630717664249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'Data 4'!$E$82</c:f>
              <c:strCache>
                <c:ptCount val="1"/>
                <c:pt idx="0">
                  <c:v>Renovable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strRef>
              <c:f>'Data 4'!$C$83:$C$106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4'!$E$83:$E$106</c:f>
              <c:numCache>
                <c:formatCode>#,##0;\-#,##0;0</c:formatCode>
                <c:ptCount val="24"/>
                <c:pt idx="0">
                  <c:v>57.205355897395556</c:v>
                </c:pt>
                <c:pt idx="1">
                  <c:v>63.59289492681021</c:v>
                </c:pt>
                <c:pt idx="2">
                  <c:v>60.688949787687292</c:v>
                </c:pt>
                <c:pt idx="3">
                  <c:v>59.071538109550723</c:v>
                </c:pt>
                <c:pt idx="4">
                  <c:v>50.629356165798526</c:v>
                </c:pt>
                <c:pt idx="5">
                  <c:v>41.345992249286986</c:v>
                </c:pt>
                <c:pt idx="6">
                  <c:v>40.73914281399945</c:v>
                </c:pt>
                <c:pt idx="7">
                  <c:v>38.710002094115254</c:v>
                </c:pt>
                <c:pt idx="8">
                  <c:v>28.595059544186</c:v>
                </c:pt>
                <c:pt idx="9">
                  <c:v>35.245924708916128</c:v>
                </c:pt>
                <c:pt idx="10">
                  <c:v>46.273524228735425</c:v>
                </c:pt>
                <c:pt idx="11">
                  <c:v>44.604259576797674</c:v>
                </c:pt>
                <c:pt idx="12">
                  <c:v>40.824708224025194</c:v>
                </c:pt>
                <c:pt idx="13">
                  <c:v>52.284796895728419</c:v>
                </c:pt>
                <c:pt idx="14">
                  <c:v>51.370623119686499</c:v>
                </c:pt>
                <c:pt idx="15">
                  <c:v>45.190428777305279</c:v>
                </c:pt>
                <c:pt idx="16">
                  <c:v>52.254838945381884</c:v>
                </c:pt>
                <c:pt idx="17">
                  <c:v>37.782972464481695</c:v>
                </c:pt>
                <c:pt idx="18">
                  <c:v>32.013593664479799</c:v>
                </c:pt>
                <c:pt idx="19">
                  <c:v>33.098636968085884</c:v>
                </c:pt>
                <c:pt idx="20">
                  <c:v>34.270346939061838</c:v>
                </c:pt>
                <c:pt idx="21">
                  <c:v>38.573953645530167</c:v>
                </c:pt>
                <c:pt idx="22">
                  <c:v>37.814392447893795</c:v>
                </c:pt>
                <c:pt idx="23">
                  <c:v>32.340375685884588</c:v>
                </c:pt>
              </c:numCache>
            </c:numRef>
          </c:val>
        </c:ser>
        <c:ser>
          <c:idx val="3"/>
          <c:order val="1"/>
          <c:tx>
            <c:strRef>
              <c:f>'Data 4'!$F$82</c:f>
              <c:strCache>
                <c:ptCount val="1"/>
                <c:pt idx="0">
                  <c:v>No renovable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dPt>
            <c:idx val="14"/>
            <c:invertIfNegative val="0"/>
            <c:bubble3D val="0"/>
            <c:spPr>
              <a:solidFill>
                <a:srgbClr val="0000FF"/>
              </a:solidFill>
              <a:ln>
                <a:noFill/>
              </a:ln>
            </c:spPr>
          </c:dPt>
          <c:cat>
            <c:strRef>
              <c:f>'Data 4'!$C$83:$C$106</c:f>
              <c:strCache>
                <c:ptCount val="24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L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  <c:pt idx="13">
                  <c:v>F</c:v>
                </c:pt>
                <c:pt idx="14">
                  <c:v>M</c:v>
                </c:pt>
                <c:pt idx="15">
                  <c:v>A</c:v>
                </c:pt>
                <c:pt idx="16">
                  <c:v>M</c:v>
                </c:pt>
                <c:pt idx="17">
                  <c:v>J</c:v>
                </c:pt>
                <c:pt idx="18">
                  <c:v>L</c:v>
                </c:pt>
                <c:pt idx="19">
                  <c:v>A</c:v>
                </c:pt>
                <c:pt idx="20">
                  <c:v>S</c:v>
                </c:pt>
                <c:pt idx="21">
                  <c:v>O</c:v>
                </c:pt>
                <c:pt idx="22">
                  <c:v>N</c:v>
                </c:pt>
                <c:pt idx="23">
                  <c:v>D</c:v>
                </c:pt>
              </c:strCache>
            </c:strRef>
          </c:cat>
          <c:val>
            <c:numRef>
              <c:f>'Data 4'!$F$83:$F$106</c:f>
              <c:numCache>
                <c:formatCode>#,##0;\-#,##0;0</c:formatCode>
                <c:ptCount val="24"/>
                <c:pt idx="0">
                  <c:v>42.794644102604437</c:v>
                </c:pt>
                <c:pt idx="1">
                  <c:v>36.407105073189804</c:v>
                </c:pt>
                <c:pt idx="2">
                  <c:v>39.311050212312715</c:v>
                </c:pt>
                <c:pt idx="3">
                  <c:v>40.928461890449263</c:v>
                </c:pt>
                <c:pt idx="4">
                  <c:v>49.370643834201488</c:v>
                </c:pt>
                <c:pt idx="5">
                  <c:v>58.654007750713014</c:v>
                </c:pt>
                <c:pt idx="6">
                  <c:v>59.260857186000557</c:v>
                </c:pt>
                <c:pt idx="7">
                  <c:v>61.289997905884739</c:v>
                </c:pt>
                <c:pt idx="8">
                  <c:v>71.404940455813986</c:v>
                </c:pt>
                <c:pt idx="9">
                  <c:v>64.754075291083865</c:v>
                </c:pt>
                <c:pt idx="10">
                  <c:v>53.726475771264582</c:v>
                </c:pt>
                <c:pt idx="11">
                  <c:v>55.395740423202334</c:v>
                </c:pt>
                <c:pt idx="12">
                  <c:v>59.175291775974806</c:v>
                </c:pt>
                <c:pt idx="13">
                  <c:v>47.715203104271581</c:v>
                </c:pt>
                <c:pt idx="14">
                  <c:v>48.629376880313515</c:v>
                </c:pt>
                <c:pt idx="15">
                  <c:v>54.809571222694707</c:v>
                </c:pt>
                <c:pt idx="16">
                  <c:v>47.745161054618109</c:v>
                </c:pt>
                <c:pt idx="17">
                  <c:v>62.217027535518305</c:v>
                </c:pt>
                <c:pt idx="18">
                  <c:v>67.986406335520201</c:v>
                </c:pt>
                <c:pt idx="19">
                  <c:v>66.901363031914116</c:v>
                </c:pt>
                <c:pt idx="20">
                  <c:v>65.729653060938162</c:v>
                </c:pt>
                <c:pt idx="21">
                  <c:v>61.426046354469825</c:v>
                </c:pt>
                <c:pt idx="22">
                  <c:v>62.185607552106198</c:v>
                </c:pt>
                <c:pt idx="23">
                  <c:v>67.659624314115419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883571464"/>
        <c:axId val="883571856"/>
      </c:barChart>
      <c:lineChart>
        <c:grouping val="standard"/>
        <c:varyColors val="0"/>
        <c:ser>
          <c:idx val="1"/>
          <c:order val="2"/>
          <c:tx>
            <c:v>Precio mercado diario</c:v>
          </c:tx>
          <c:spPr>
            <a:ln w="22225">
              <a:solidFill>
                <a:srgbClr val="FF0000"/>
              </a:solidFill>
            </a:ln>
          </c:spPr>
          <c:marker>
            <c:symbol val="none"/>
          </c:marker>
          <c:val>
            <c:numRef>
              <c:f>'Data 4'!$D$83:$D$106</c:f>
              <c:numCache>
                <c:formatCode>#,##0.00;\-#,##0.00;0</c:formatCode>
                <c:ptCount val="24"/>
                <c:pt idx="0">
                  <c:v>33.619999999999997</c:v>
                </c:pt>
                <c:pt idx="1">
                  <c:v>17.12</c:v>
                </c:pt>
                <c:pt idx="2">
                  <c:v>26.67</c:v>
                </c:pt>
                <c:pt idx="3">
                  <c:v>26.44</c:v>
                </c:pt>
                <c:pt idx="4">
                  <c:v>42.41</c:v>
                </c:pt>
                <c:pt idx="5">
                  <c:v>50.95</c:v>
                </c:pt>
                <c:pt idx="6">
                  <c:v>48.21</c:v>
                </c:pt>
                <c:pt idx="7">
                  <c:v>49.91</c:v>
                </c:pt>
                <c:pt idx="8">
                  <c:v>58.89</c:v>
                </c:pt>
                <c:pt idx="9">
                  <c:v>55.11</c:v>
                </c:pt>
                <c:pt idx="10">
                  <c:v>46.8</c:v>
                </c:pt>
                <c:pt idx="11">
                  <c:v>47.47</c:v>
                </c:pt>
                <c:pt idx="12" formatCode="General">
                  <c:v>51.6</c:v>
                </c:pt>
                <c:pt idx="13" formatCode="General">
                  <c:v>42.57</c:v>
                </c:pt>
                <c:pt idx="14" formatCode="General">
                  <c:v>43.13</c:v>
                </c:pt>
                <c:pt idx="15" formatCode="General">
                  <c:v>45.34</c:v>
                </c:pt>
                <c:pt idx="16" formatCode="General">
                  <c:v>45.12</c:v>
                </c:pt>
                <c:pt idx="17" formatCode="General">
                  <c:v>54.73</c:v>
                </c:pt>
                <c:pt idx="18" formatCode="General">
                  <c:v>59.55</c:v>
                </c:pt>
                <c:pt idx="19" formatCode="General">
                  <c:v>55.59</c:v>
                </c:pt>
                <c:pt idx="20" formatCode="General">
                  <c:v>51.88</c:v>
                </c:pt>
                <c:pt idx="21" formatCode="General">
                  <c:v>49.9</c:v>
                </c:pt>
                <c:pt idx="22" formatCode="General">
                  <c:v>51.2</c:v>
                </c:pt>
                <c:pt idx="23" formatCode="General">
                  <c:v>52.61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4'!$G$82</c:f>
              <c:strCache>
                <c:ptCount val="1"/>
                <c:pt idx="0">
                  <c:v>Media anual renovables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'Data 4'!$G$83:$G$106</c:f>
              <c:numCache>
                <c:formatCode>#,##0;\-#,##0;0</c:formatCode>
                <c:ptCount val="24"/>
                <c:pt idx="0">
                  <c:v>47.225166675273265</c:v>
                </c:pt>
                <c:pt idx="1">
                  <c:v>47.225166675273265</c:v>
                </c:pt>
                <c:pt idx="2">
                  <c:v>47.225166675273265</c:v>
                </c:pt>
                <c:pt idx="3">
                  <c:v>47.225166675273265</c:v>
                </c:pt>
                <c:pt idx="4">
                  <c:v>47.225166675273265</c:v>
                </c:pt>
                <c:pt idx="5">
                  <c:v>47.225166675273265</c:v>
                </c:pt>
                <c:pt idx="6">
                  <c:v>47.225166675273265</c:v>
                </c:pt>
                <c:pt idx="7">
                  <c:v>47.225166675273265</c:v>
                </c:pt>
                <c:pt idx="8">
                  <c:v>47.225166675273265</c:v>
                </c:pt>
                <c:pt idx="9">
                  <c:v>47.225166675273265</c:v>
                </c:pt>
                <c:pt idx="10">
                  <c:v>47.225166675273265</c:v>
                </c:pt>
                <c:pt idx="11">
                  <c:v>47.225166675273265</c:v>
                </c:pt>
              </c:numCache>
            </c:numRef>
          </c:val>
          <c:smooth val="0"/>
        </c:ser>
        <c:ser>
          <c:idx val="4"/>
          <c:order val="4"/>
          <c:spPr>
            <a:ln w="25400">
              <a:solidFill>
                <a:srgbClr val="FFFF00"/>
              </a:solidFill>
            </a:ln>
          </c:spPr>
          <c:marker>
            <c:symbol val="none"/>
          </c:marker>
          <c:val>
            <c:numRef>
              <c:f>'Data 4'!$H$83:$H$106</c:f>
              <c:numCache>
                <c:formatCode>#,##0;\-#,##0;0</c:formatCode>
                <c:ptCount val="24"/>
                <c:pt idx="12">
                  <c:v>40.651638981462078</c:v>
                </c:pt>
                <c:pt idx="13">
                  <c:v>40.651638981462078</c:v>
                </c:pt>
                <c:pt idx="14">
                  <c:v>40.651638981462078</c:v>
                </c:pt>
                <c:pt idx="15">
                  <c:v>40.651638981462078</c:v>
                </c:pt>
                <c:pt idx="16">
                  <c:v>40.651638981462078</c:v>
                </c:pt>
                <c:pt idx="17">
                  <c:v>40.651638981462078</c:v>
                </c:pt>
                <c:pt idx="18">
                  <c:v>40.651638981462078</c:v>
                </c:pt>
                <c:pt idx="19">
                  <c:v>40.651638981462078</c:v>
                </c:pt>
                <c:pt idx="20">
                  <c:v>40.651638981462078</c:v>
                </c:pt>
                <c:pt idx="21">
                  <c:v>40.651638981462078</c:v>
                </c:pt>
                <c:pt idx="22">
                  <c:v>40.651638981462078</c:v>
                </c:pt>
                <c:pt idx="23">
                  <c:v>40.651638981462078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572248"/>
        <c:axId val="883572640"/>
      </c:lineChart>
      <c:catAx>
        <c:axId val="883571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chemeClr val="bg1">
                <a:lumMod val="65000"/>
              </a:schemeClr>
            </a:solidFill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883571856"/>
        <c:crosses val="autoZero"/>
        <c:auto val="1"/>
        <c:lblAlgn val="ctr"/>
        <c:lblOffset val="100"/>
        <c:noMultiLvlLbl val="0"/>
      </c:catAx>
      <c:valAx>
        <c:axId val="88357185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ysDot"/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883571464"/>
        <c:crosses val="autoZero"/>
        <c:crossBetween val="between"/>
      </c:valAx>
      <c:catAx>
        <c:axId val="883572248"/>
        <c:scaling>
          <c:orientation val="minMax"/>
        </c:scaling>
        <c:delete val="1"/>
        <c:axPos val="b"/>
        <c:majorTickMark val="out"/>
        <c:minorTickMark val="none"/>
        <c:tickLblPos val="nextTo"/>
        <c:crossAx val="883572640"/>
        <c:crosses val="autoZero"/>
        <c:auto val="1"/>
        <c:lblAlgn val="ctr"/>
        <c:lblOffset val="100"/>
        <c:noMultiLvlLbl val="0"/>
      </c:catAx>
      <c:valAx>
        <c:axId val="883572640"/>
        <c:scaling>
          <c:orientation val="minMax"/>
          <c:max val="70"/>
          <c:min val="-30"/>
        </c:scaling>
        <c:delete val="0"/>
        <c:axPos val="r"/>
        <c:title>
          <c:tx>
            <c:rich>
              <a:bodyPr rot="0" vert="horz"/>
              <a:lstStyle/>
              <a:p>
                <a:pPr algn="ctr">
                  <a:defRPr/>
                </a:pPr>
                <a:r>
                  <a:rPr lang="es-ES"/>
                  <a:t>€/MWh</a:t>
                </a:r>
              </a:p>
            </c:rich>
          </c:tx>
          <c:layout>
            <c:manualLayout>
              <c:xMode val="edge"/>
              <c:yMode val="edge"/>
              <c:x val="0.89293171235868862"/>
              <c:y val="0.1123297823066234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/>
            </a:pPr>
            <a:endParaRPr lang="es-ES"/>
          </a:p>
        </c:txPr>
        <c:crossAx val="883572248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.12105281823522548"/>
          <c:y val="5.8047680366714566E-2"/>
          <c:w val="0.75789590547271612"/>
          <c:h val="6.332474221823407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675320097055018E-2"/>
          <c:y val="0.11945957799661465"/>
          <c:w val="0.88269616875015489"/>
          <c:h val="0.74294114019037438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0070C0"/>
            </a:solidFill>
            <a:ln w="25400">
              <a:noFill/>
            </a:ln>
          </c:spPr>
          <c:invertIfNegative val="0"/>
          <c:cat>
            <c:strRef>
              <c:f>'Data 2'!$A$37:$B$48</c:f>
              <c:strCache>
                <c:ptCount val="12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</c:strCache>
            </c:strRef>
          </c:cat>
          <c:val>
            <c:numRef>
              <c:f>'Data 2'!$H$37:$H$48</c:f>
              <c:numCache>
                <c:formatCode>#,##0.00</c:formatCode>
                <c:ptCount val="12"/>
                <c:pt idx="0">
                  <c:v>8.8939564809825917</c:v>
                </c:pt>
                <c:pt idx="1">
                  <c:v>8.1864707231289717</c:v>
                </c:pt>
                <c:pt idx="2">
                  <c:v>8.1511831866390843</c:v>
                </c:pt>
                <c:pt idx="3">
                  <c:v>8.8224975666180203</c:v>
                </c:pt>
                <c:pt idx="4">
                  <c:v>8.0273257439558066</c:v>
                </c:pt>
                <c:pt idx="5">
                  <c:v>7.2218257436989699</c:v>
                </c:pt>
                <c:pt idx="6">
                  <c:v>6.4160785060302619</c:v>
                </c:pt>
                <c:pt idx="7">
                  <c:v>6.9275950891877009</c:v>
                </c:pt>
                <c:pt idx="8">
                  <c:v>6.153049630362065</c:v>
                </c:pt>
                <c:pt idx="9">
                  <c:v>7.5034430723018648</c:v>
                </c:pt>
                <c:pt idx="10">
                  <c:v>6.4721025632691997</c:v>
                </c:pt>
                <c:pt idx="11">
                  <c:v>5.6329488547245381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overlap val="100"/>
        <c:axId val="883565584"/>
        <c:axId val="883565976"/>
      </c:barChart>
      <c:catAx>
        <c:axId val="883565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83565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83565976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88356558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4563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1.png"/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1.png"/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image" Target="../media/image1.png"/><Relationship Id="rId5" Type="http://schemas.openxmlformats.org/officeDocument/2006/relationships/chart" Target="../charts/chart17.xml"/><Relationship Id="rId4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image" Target="../media/image1.png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1.xml"/></Relationships>
</file>

<file path=xl/drawings/_rels/drawing3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2.xml"/></Relationships>
</file>

<file path=xl/drawings/_rels/drawing3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image" Target="../media/image1.png"/><Relationship Id="rId1" Type="http://schemas.openxmlformats.org/officeDocument/2006/relationships/chart" Target="../charts/chart23.xml"/><Relationship Id="rId4" Type="http://schemas.openxmlformats.org/officeDocument/2006/relationships/chart" Target="../charts/chart25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image" Target="../media/image1.png"/><Relationship Id="rId1" Type="http://schemas.openxmlformats.org/officeDocument/2006/relationships/chart" Target="../charts/chart26.xml"/><Relationship Id="rId4" Type="http://schemas.openxmlformats.org/officeDocument/2006/relationships/chart" Target="../charts/chart28.xml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image" Target="../media/image1.png"/></Relationships>
</file>

<file path=xl/drawings/_rels/drawing5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7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image" Target="../media/image1.png"/></Relationships>
</file>

<file path=xl/drawings/_rels/drawing6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0.xml"/><Relationship Id="rId1" Type="http://schemas.openxmlformats.org/officeDocument/2006/relationships/image" Target="../media/image1.png"/></Relationships>
</file>

<file path=xl/drawings/_rels/drawing6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image" Target="../media/image1.png"/></Relationships>
</file>

<file path=xl/drawings/_rels/drawing6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3.xml"/><Relationship Id="rId1" Type="http://schemas.openxmlformats.org/officeDocument/2006/relationships/image" Target="../media/image1.png"/></Relationships>
</file>

<file path=xl/drawings/_rels/drawing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_rels/drawing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29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27712988" name="Line 4"/>
        <xdr:cNvSpPr>
          <a:spLocks noChangeShapeType="1"/>
        </xdr:cNvSpPr>
      </xdr:nvSpPr>
      <xdr:spPr bwMode="auto">
        <a:xfrm flipH="1">
          <a:off x="198120" y="495300"/>
          <a:ext cx="8001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22860</xdr:colOff>
      <xdr:row>6</xdr:row>
      <xdr:rowOff>0</xdr:rowOff>
    </xdr:from>
    <xdr:to>
      <xdr:col>2</xdr:col>
      <xdr:colOff>1066800</xdr:colOff>
      <xdr:row>44</xdr:row>
      <xdr:rowOff>22860</xdr:rowOff>
    </xdr:to>
    <xdr:pic>
      <xdr:nvPicPr>
        <xdr:cNvPr id="27712989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lum bright="4000"/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" y="853440"/>
          <a:ext cx="1043940" cy="6004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0.10807</cdr:x>
      <cdr:y>0.89308</cdr:y>
    </cdr:from>
    <cdr:to>
      <cdr:x>0.95672</cdr:x>
      <cdr:y>0.95827</cdr:y>
    </cdr:to>
    <cdr:sp macro="" textlink="">
      <cdr:nvSpPr>
        <cdr:cNvPr id="49664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82297" y="2574327"/>
          <a:ext cx="6141568" cy="1917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              F                M               A                M                J                 J                A                S               O                N               D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3002705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30027057" name="Line 7"/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4</xdr:col>
      <xdr:colOff>22860</xdr:colOff>
      <xdr:row>6</xdr:row>
      <xdr:rowOff>0</xdr:rowOff>
    </xdr:from>
    <xdr:to>
      <xdr:col>5</xdr:col>
      <xdr:colOff>22860</xdr:colOff>
      <xdr:row>24</xdr:row>
      <xdr:rowOff>30480</xdr:rowOff>
    </xdr:to>
    <xdr:graphicFrame macro="">
      <xdr:nvGraphicFramePr>
        <xdr:cNvPr id="30027058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0.51003</cdr:x>
      <cdr:y>0.15189</cdr:y>
    </cdr:from>
    <cdr:to>
      <cdr:x>0.51015</cdr:x>
      <cdr:y>0.82861</cdr:y>
    </cdr:to>
    <cdr:sp macro="" textlink="">
      <cdr:nvSpPr>
        <cdr:cNvPr id="3" name="2 Conector recto"/>
        <cdr:cNvSpPr/>
      </cdr:nvSpPr>
      <cdr:spPr>
        <a:xfrm xmlns:a="http://schemas.openxmlformats.org/drawingml/2006/main" rot="5400000" flipH="1">
          <a:off x="2713584" y="1431169"/>
          <a:ext cx="1962000" cy="870"/>
        </a:xfrm>
        <a:prstGeom xmlns:a="http://schemas.openxmlformats.org/drawingml/2006/main" prst="line">
          <a:avLst/>
        </a:prstGeom>
        <a:ln xmlns:a="http://schemas.openxmlformats.org/drawingml/2006/main" w="3175">
          <a:solidFill>
            <a:schemeClr val="bg1">
              <a:lumMod val="7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0.23978</cdr:x>
      <cdr:y>0.88896</cdr:y>
    </cdr:from>
    <cdr:to>
      <cdr:x>0.3275</cdr:x>
      <cdr:y>0.94484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737666" y="2587576"/>
          <a:ext cx="639224" cy="1627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2014</a:t>
          </a:r>
        </a:p>
        <a:p xmlns:a="http://schemas.openxmlformats.org/drawingml/2006/main">
          <a:endParaRPr lang="es-ES" sz="800"/>
        </a:p>
      </cdr:txBody>
    </cdr:sp>
  </cdr:relSizeAnchor>
  <cdr:relSizeAnchor xmlns:cdr="http://schemas.openxmlformats.org/drawingml/2006/chartDrawing">
    <cdr:from>
      <cdr:x>0.71801</cdr:x>
      <cdr:y>0.89115</cdr:y>
    </cdr:from>
    <cdr:to>
      <cdr:x>0.81054</cdr:x>
      <cdr:y>0.97651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210327" y="2593246"/>
          <a:ext cx="675820" cy="2492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2015</a:t>
          </a:r>
        </a:p>
        <a:p xmlns:a="http://schemas.openxmlformats.org/drawingml/2006/main">
          <a:endParaRPr lang="es-ES" sz="800">
            <a:solidFill>
              <a:srgbClr val="004563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305011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30501136" name="Line 7"/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</xdr:colOff>
      <xdr:row>6</xdr:row>
      <xdr:rowOff>0</xdr:rowOff>
    </xdr:from>
    <xdr:to>
      <xdr:col>5</xdr:col>
      <xdr:colOff>0</xdr:colOff>
      <xdr:row>24</xdr:row>
      <xdr:rowOff>7620</xdr:rowOff>
    </xdr:to>
    <xdr:graphicFrame macro="">
      <xdr:nvGraphicFramePr>
        <xdr:cNvPr id="30501137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0.93742</cdr:x>
      <cdr:y>0.65468</cdr:y>
    </cdr:from>
    <cdr:to>
      <cdr:x>0.9726</cdr:x>
      <cdr:y>0.86554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6782352" y="1892753"/>
          <a:ext cx="256478" cy="606880"/>
        </a:xfrm>
        <a:prstGeom xmlns:a="http://schemas.openxmlformats.org/drawingml/2006/main" prst="rect">
          <a:avLst/>
        </a:prstGeom>
        <a:solidFill xmlns:a="http://schemas.openxmlformats.org/drawingml/2006/main">
          <a:srgbClr val="F5F5F5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0.26095</cdr:x>
      <cdr:y>0.90621</cdr:y>
    </cdr:from>
    <cdr:to>
      <cdr:x>0.30507</cdr:x>
      <cdr:y>0.95006</cdr:y>
    </cdr:to>
    <cdr:sp macro="" textlink="">
      <cdr:nvSpPr>
        <cdr:cNvPr id="3" name="CuadroTexto 2"/>
        <cdr:cNvSpPr txBox="1"/>
      </cdr:nvSpPr>
      <cdr:spPr>
        <a:xfrm xmlns:a="http://schemas.openxmlformats.org/drawingml/2006/main">
          <a:off x="2403019" y="3951515"/>
          <a:ext cx="390525" cy="1809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0.24267</cdr:x>
      <cdr:y>0.89005</cdr:y>
    </cdr:from>
    <cdr:to>
      <cdr:x>0.31773</cdr:x>
      <cdr:y>0.94317</cdr:y>
    </cdr:to>
    <cdr:sp macro="" textlink="">
      <cdr:nvSpPr>
        <cdr:cNvPr id="4" name="CuadroTexto 3"/>
        <cdr:cNvSpPr txBox="1"/>
      </cdr:nvSpPr>
      <cdr:spPr>
        <a:xfrm xmlns:a="http://schemas.openxmlformats.org/drawingml/2006/main">
          <a:off x="1520693" y="2974862"/>
          <a:ext cx="467698" cy="167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2014</a:t>
          </a:r>
        </a:p>
      </cdr:txBody>
    </cdr:sp>
  </cdr:relSizeAnchor>
  <cdr:relSizeAnchor xmlns:cdr="http://schemas.openxmlformats.org/drawingml/2006/chartDrawing">
    <cdr:from>
      <cdr:x>0.68782</cdr:x>
      <cdr:y>0.89445</cdr:y>
    </cdr:from>
    <cdr:to>
      <cdr:x>0.7651</cdr:x>
      <cdr:y>0.94733</cdr:y>
    </cdr:to>
    <cdr:sp macro="" textlink="">
      <cdr:nvSpPr>
        <cdr:cNvPr id="5" name="CuadroTexto 1"/>
        <cdr:cNvSpPr txBox="1"/>
      </cdr:nvSpPr>
      <cdr:spPr>
        <a:xfrm xmlns:a="http://schemas.openxmlformats.org/drawingml/2006/main">
          <a:off x="4265359" y="2987844"/>
          <a:ext cx="467759" cy="1677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2015</a:t>
          </a:r>
        </a:p>
      </cdr:txBody>
    </cdr:sp>
  </cdr:relSizeAnchor>
  <cdr:relSizeAnchor xmlns:cdr="http://schemas.openxmlformats.org/drawingml/2006/chartDrawing">
    <cdr:from>
      <cdr:x>0.50288</cdr:x>
      <cdr:y>0.1727</cdr:y>
    </cdr:from>
    <cdr:to>
      <cdr:x>0.50288</cdr:x>
      <cdr:y>0.82596</cdr:y>
    </cdr:to>
    <cdr:cxnSp macro="">
      <cdr:nvCxnSpPr>
        <cdr:cNvPr id="7" name="Conector recto 6"/>
        <cdr:cNvCxnSpPr/>
      </cdr:nvCxnSpPr>
      <cdr:spPr>
        <a:xfrm xmlns:a="http://schemas.openxmlformats.org/drawingml/2006/main" flipV="1">
          <a:off x="3633182" y="498112"/>
          <a:ext cx="0" cy="18900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35667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9</xdr:col>
      <xdr:colOff>929640</xdr:colOff>
      <xdr:row>3</xdr:row>
      <xdr:rowOff>30480</xdr:rowOff>
    </xdr:to>
    <xdr:sp macro="" textlink="">
      <xdr:nvSpPr>
        <xdr:cNvPr id="356680" name="Line 4"/>
        <xdr:cNvSpPr>
          <a:spLocks noChangeShapeType="1"/>
        </xdr:cNvSpPr>
      </xdr:nvSpPr>
      <xdr:spPr bwMode="auto">
        <a:xfrm flipH="1">
          <a:off x="198120" y="495300"/>
          <a:ext cx="56769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2354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12</xdr:col>
      <xdr:colOff>388620</xdr:colOff>
      <xdr:row>3</xdr:row>
      <xdr:rowOff>30480</xdr:rowOff>
    </xdr:to>
    <xdr:sp macro="" textlink="">
      <xdr:nvSpPr>
        <xdr:cNvPr id="27723544" name="Line 7"/>
        <xdr:cNvSpPr>
          <a:spLocks noChangeShapeType="1"/>
        </xdr:cNvSpPr>
      </xdr:nvSpPr>
      <xdr:spPr bwMode="auto">
        <a:xfrm flipH="1" flipV="1">
          <a:off x="198120" y="495300"/>
          <a:ext cx="63017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30480</xdr:colOff>
      <xdr:row>7</xdr:row>
      <xdr:rowOff>7620</xdr:rowOff>
    </xdr:from>
    <xdr:to>
      <xdr:col>6</xdr:col>
      <xdr:colOff>381000</xdr:colOff>
      <xdr:row>7</xdr:row>
      <xdr:rowOff>7620</xdr:rowOff>
    </xdr:to>
    <xdr:sp macro="" textlink="">
      <xdr:nvSpPr>
        <xdr:cNvPr id="27723545" name="Line 11"/>
        <xdr:cNvSpPr>
          <a:spLocks noChangeShapeType="1"/>
        </xdr:cNvSpPr>
      </xdr:nvSpPr>
      <xdr:spPr bwMode="auto">
        <a:xfrm flipH="1">
          <a:off x="3924300" y="1211580"/>
          <a:ext cx="769620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30480</xdr:colOff>
      <xdr:row>7</xdr:row>
      <xdr:rowOff>7620</xdr:rowOff>
    </xdr:from>
    <xdr:to>
      <xdr:col>9</xdr:col>
      <xdr:colOff>381000</xdr:colOff>
      <xdr:row>7</xdr:row>
      <xdr:rowOff>7620</xdr:rowOff>
    </xdr:to>
    <xdr:sp macro="" textlink="">
      <xdr:nvSpPr>
        <xdr:cNvPr id="27723546" name="Line 12"/>
        <xdr:cNvSpPr>
          <a:spLocks noChangeShapeType="1"/>
        </xdr:cNvSpPr>
      </xdr:nvSpPr>
      <xdr:spPr bwMode="auto">
        <a:xfrm flipH="1">
          <a:off x="4823460" y="1211580"/>
          <a:ext cx="769620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30480</xdr:colOff>
      <xdr:row>7</xdr:row>
      <xdr:rowOff>7620</xdr:rowOff>
    </xdr:from>
    <xdr:to>
      <xdr:col>12</xdr:col>
      <xdr:colOff>381000</xdr:colOff>
      <xdr:row>7</xdr:row>
      <xdr:rowOff>7620</xdr:rowOff>
    </xdr:to>
    <xdr:sp macro="" textlink="">
      <xdr:nvSpPr>
        <xdr:cNvPr id="27723547" name="Line 13"/>
        <xdr:cNvSpPr>
          <a:spLocks noChangeShapeType="1"/>
        </xdr:cNvSpPr>
      </xdr:nvSpPr>
      <xdr:spPr bwMode="auto">
        <a:xfrm flipH="1">
          <a:off x="5722620" y="1211580"/>
          <a:ext cx="769620" cy="0"/>
        </a:xfrm>
        <a:prstGeom prst="line">
          <a:avLst/>
        </a:prstGeom>
        <a:noFill/>
        <a:ln w="9525">
          <a:solidFill>
            <a:srgbClr val="A6A6A6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2425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24252" name="Line 10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22860</xdr:colOff>
      <xdr:row>24</xdr:row>
      <xdr:rowOff>22860</xdr:rowOff>
    </xdr:to>
    <xdr:graphicFrame macro="">
      <xdr:nvGraphicFramePr>
        <xdr:cNvPr id="2772425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28189" name="Picture 10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11</xdr:col>
      <xdr:colOff>525780</xdr:colOff>
      <xdr:row>3</xdr:row>
      <xdr:rowOff>30480</xdr:rowOff>
    </xdr:to>
    <xdr:sp macro="" textlink="">
      <xdr:nvSpPr>
        <xdr:cNvPr id="27728190" name="Line 1028"/>
        <xdr:cNvSpPr>
          <a:spLocks noChangeShapeType="1"/>
        </xdr:cNvSpPr>
      </xdr:nvSpPr>
      <xdr:spPr bwMode="auto">
        <a:xfrm flipH="1">
          <a:off x="198120" y="495300"/>
          <a:ext cx="6477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5</xdr:row>
      <xdr:rowOff>160020</xdr:rowOff>
    </xdr:from>
    <xdr:to>
      <xdr:col>5</xdr:col>
      <xdr:colOff>0</xdr:colOff>
      <xdr:row>19</xdr:row>
      <xdr:rowOff>30480</xdr:rowOff>
    </xdr:to>
    <xdr:graphicFrame macro="">
      <xdr:nvGraphicFramePr>
        <xdr:cNvPr id="277295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2953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29531" name="Line 3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68580</xdr:colOff>
      <xdr:row>17</xdr:row>
      <xdr:rowOff>38100</xdr:rowOff>
    </xdr:from>
    <xdr:to>
      <xdr:col>4</xdr:col>
      <xdr:colOff>7239000</xdr:colOff>
      <xdr:row>23</xdr:row>
      <xdr:rowOff>144780</xdr:rowOff>
    </xdr:to>
    <xdr:graphicFrame macro="">
      <xdr:nvGraphicFramePr>
        <xdr:cNvPr id="2772953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</xdr:colOff>
      <xdr:row>0</xdr:row>
      <xdr:rowOff>0</xdr:rowOff>
    </xdr:from>
    <xdr:to>
      <xdr:col>22</xdr:col>
      <xdr:colOff>0</xdr:colOff>
      <xdr:row>0</xdr:row>
      <xdr:rowOff>0</xdr:rowOff>
    </xdr:to>
    <xdr:graphicFrame macro="">
      <xdr:nvGraphicFramePr>
        <xdr:cNvPr id="2771196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196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21</xdr:col>
      <xdr:colOff>541020</xdr:colOff>
      <xdr:row>3</xdr:row>
      <xdr:rowOff>30480</xdr:rowOff>
    </xdr:to>
    <xdr:sp macro="" textlink="">
      <xdr:nvSpPr>
        <xdr:cNvPr id="27711965" name="Line 5"/>
        <xdr:cNvSpPr>
          <a:spLocks noChangeShapeType="1"/>
        </xdr:cNvSpPr>
      </xdr:nvSpPr>
      <xdr:spPr bwMode="auto">
        <a:xfrm flipH="1">
          <a:off x="205740" y="495300"/>
          <a:ext cx="97764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0.79097</cdr:x>
      <cdr:y>0.31158</cdr:y>
    </cdr:from>
    <cdr:to>
      <cdr:x>0.89805</cdr:x>
      <cdr:y>0.39736</cdr:y>
    </cdr:to>
    <cdr:sp macro="" textlink="">
      <cdr:nvSpPr>
        <cdr:cNvPr id="93799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0463" y="659043"/>
          <a:ext cx="774898" cy="18069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0.79724</cdr:x>
      <cdr:y>0.59108</cdr:y>
    </cdr:from>
    <cdr:to>
      <cdr:x>0.90409</cdr:x>
      <cdr:y>0.76665</cdr:y>
    </cdr:to>
    <cdr:sp macro="" textlink="">
      <cdr:nvSpPr>
        <cdr:cNvPr id="108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16506" y="644716"/>
          <a:ext cx="766231" cy="1889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22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68580</xdr:colOff>
      <xdr:row>5</xdr:row>
      <xdr:rowOff>144780</xdr:rowOff>
    </xdr:from>
    <xdr:to>
      <xdr:col>4</xdr:col>
      <xdr:colOff>7216140</xdr:colOff>
      <xdr:row>19</xdr:row>
      <xdr:rowOff>15240</xdr:rowOff>
    </xdr:to>
    <xdr:graphicFrame macro="">
      <xdr:nvGraphicFramePr>
        <xdr:cNvPr id="277326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3260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32603" name="Line 3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45720</xdr:colOff>
      <xdr:row>17</xdr:row>
      <xdr:rowOff>144780</xdr:rowOff>
    </xdr:from>
    <xdr:to>
      <xdr:col>5</xdr:col>
      <xdr:colOff>22860</xdr:colOff>
      <xdr:row>22</xdr:row>
      <xdr:rowOff>22860</xdr:rowOff>
    </xdr:to>
    <xdr:graphicFrame macro="">
      <xdr:nvGraphicFramePr>
        <xdr:cNvPr id="27732604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0.85439</cdr:x>
      <cdr:y>0.2265</cdr:y>
    </cdr:from>
    <cdr:to>
      <cdr:x>0.96121</cdr:x>
      <cdr:y>0.31156</cdr:y>
    </cdr:to>
    <cdr:sp macro="" textlink="">
      <cdr:nvSpPr>
        <cdr:cNvPr id="937991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71264" y="477293"/>
          <a:ext cx="770648" cy="1811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0.84889</cdr:x>
      <cdr:y>0.47378</cdr:y>
    </cdr:from>
    <cdr:to>
      <cdr:x>0.95355</cdr:x>
      <cdr:y>0.73606</cdr:y>
    </cdr:to>
    <cdr:sp macro="" textlink="">
      <cdr:nvSpPr>
        <cdr:cNvPr id="10813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1472" y="320536"/>
          <a:ext cx="751485" cy="1792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3601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36019" name="Line 3"/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18</xdr:row>
      <xdr:rowOff>30480</xdr:rowOff>
    </xdr:from>
    <xdr:to>
      <xdr:col>4</xdr:col>
      <xdr:colOff>3962400</xdr:colOff>
      <xdr:row>35</xdr:row>
      <xdr:rowOff>38100</xdr:rowOff>
    </xdr:to>
    <xdr:graphicFrame macro="">
      <xdr:nvGraphicFramePr>
        <xdr:cNvPr id="27736020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3962400</xdr:colOff>
      <xdr:row>5</xdr:row>
      <xdr:rowOff>60960</xdr:rowOff>
    </xdr:from>
    <xdr:to>
      <xdr:col>4</xdr:col>
      <xdr:colOff>6987540</xdr:colOff>
      <xdr:row>22</xdr:row>
      <xdr:rowOff>106680</xdr:rowOff>
    </xdr:to>
    <xdr:graphicFrame macro="">
      <xdr:nvGraphicFramePr>
        <xdr:cNvPr id="27736021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426720</xdr:colOff>
      <xdr:row>6</xdr:row>
      <xdr:rowOff>45720</xdr:rowOff>
    </xdr:from>
    <xdr:to>
      <xdr:col>4</xdr:col>
      <xdr:colOff>3794760</xdr:colOff>
      <xdr:row>20</xdr:row>
      <xdr:rowOff>144780</xdr:rowOff>
    </xdr:to>
    <xdr:graphicFrame macro="">
      <xdr:nvGraphicFramePr>
        <xdr:cNvPr id="27736022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4076700</xdr:colOff>
      <xdr:row>18</xdr:row>
      <xdr:rowOff>15240</xdr:rowOff>
    </xdr:from>
    <xdr:to>
      <xdr:col>4</xdr:col>
      <xdr:colOff>6888480</xdr:colOff>
      <xdr:row>35</xdr:row>
      <xdr:rowOff>30480</xdr:rowOff>
    </xdr:to>
    <xdr:graphicFrame macro="">
      <xdr:nvGraphicFramePr>
        <xdr:cNvPr id="27736023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5236845</xdr:colOff>
      <xdr:row>5</xdr:row>
      <xdr:rowOff>137160</xdr:rowOff>
    </xdr:from>
    <xdr:to>
      <xdr:col>4</xdr:col>
      <xdr:colOff>6191252</xdr:colOff>
      <xdr:row>7</xdr:row>
      <xdr:rowOff>53340</xdr:rowOff>
    </xdr:to>
    <xdr:sp macro="" textlink="">
      <xdr:nvSpPr>
        <xdr:cNvPr id="2" name="CuadroTexto 1"/>
        <xdr:cNvSpPr txBox="1"/>
      </xdr:nvSpPr>
      <xdr:spPr>
        <a:xfrm>
          <a:off x="7147560" y="1013460"/>
          <a:ext cx="944880" cy="2514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900" b="1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Fase II</a:t>
          </a:r>
        </a:p>
      </xdr:txBody>
    </xdr: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0.55097</cdr:x>
      <cdr:y>0.11805</cdr:y>
    </cdr:from>
    <cdr:to>
      <cdr:x>0.7958</cdr:x>
      <cdr:y>0.21628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40719" y="329147"/>
          <a:ext cx="1002287" cy="281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0.69328</cdr:x>
      <cdr:y>0.05153</cdr:y>
    </cdr:from>
    <cdr:to>
      <cdr:x>0.8898</cdr:x>
      <cdr:y>0.14612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04378" y="135939"/>
          <a:ext cx="594452" cy="2423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0.6855</cdr:x>
      <cdr:y>0</cdr:y>
    </cdr:from>
    <cdr:to>
      <cdr:x>0.67847</cdr:x>
      <cdr:y>0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2061" y="0"/>
          <a:ext cx="407063" cy="18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0.63017</cdr:x>
      <cdr:y>0.0991</cdr:y>
    </cdr:from>
    <cdr:to>
      <cdr:x>0.84999</cdr:x>
      <cdr:y>0.17299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84848" y="283043"/>
          <a:ext cx="617054" cy="21208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5035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4</xdr:col>
      <xdr:colOff>7239000</xdr:colOff>
      <xdr:row>3</xdr:row>
      <xdr:rowOff>30480</xdr:rowOff>
    </xdr:to>
    <xdr:sp macro="" textlink="">
      <xdr:nvSpPr>
        <xdr:cNvPr id="27715036" name="Line 7"/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5</xdr:row>
      <xdr:rowOff>152400</xdr:rowOff>
    </xdr:from>
    <xdr:to>
      <xdr:col>5</xdr:col>
      <xdr:colOff>7620</xdr:colOff>
      <xdr:row>24</xdr:row>
      <xdr:rowOff>7620</xdr:rowOff>
    </xdr:to>
    <xdr:graphicFrame macro="">
      <xdr:nvGraphicFramePr>
        <xdr:cNvPr id="27715037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40635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40636" name="Line 10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22860</xdr:colOff>
      <xdr:row>24</xdr:row>
      <xdr:rowOff>22860</xdr:rowOff>
    </xdr:to>
    <xdr:graphicFrame macro="">
      <xdr:nvGraphicFramePr>
        <xdr:cNvPr id="27740637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4284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42842" name="Line 10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7239000</xdr:colOff>
      <xdr:row>17</xdr:row>
      <xdr:rowOff>144780</xdr:rowOff>
    </xdr:to>
    <xdr:graphicFrame macro="">
      <xdr:nvGraphicFramePr>
        <xdr:cNvPr id="27742843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68580</xdr:colOff>
      <xdr:row>15</xdr:row>
      <xdr:rowOff>30480</xdr:rowOff>
    </xdr:from>
    <xdr:to>
      <xdr:col>4</xdr:col>
      <xdr:colOff>7239000</xdr:colOff>
      <xdr:row>23</xdr:row>
      <xdr:rowOff>68580</xdr:rowOff>
    </xdr:to>
    <xdr:graphicFrame macro="">
      <xdr:nvGraphicFramePr>
        <xdr:cNvPr id="27742844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0.9182</cdr:x>
      <cdr:y>0.21687</cdr:y>
    </cdr:from>
    <cdr:to>
      <cdr:x>0.96486</cdr:x>
      <cdr:y>0.31084</cdr:y>
    </cdr:to>
    <cdr:sp macro="" textlink="">
      <cdr:nvSpPr>
        <cdr:cNvPr id="872451" name="Text Box 205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39744" y="408184"/>
          <a:ext cx="337772" cy="1785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0.91822</cdr:x>
      <cdr:y>0.74811</cdr:y>
    </cdr:from>
    <cdr:to>
      <cdr:x>0.96661</cdr:x>
      <cdr:y>0.86922</cdr:y>
    </cdr:to>
    <cdr:sp macro="" textlink="">
      <cdr:nvSpPr>
        <cdr:cNvPr id="12267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46817" y="998221"/>
          <a:ext cx="343563" cy="1627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4559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19</xdr:col>
      <xdr:colOff>441960</xdr:colOff>
      <xdr:row>3</xdr:row>
      <xdr:rowOff>30480</xdr:rowOff>
    </xdr:to>
    <xdr:sp macro="" textlink="">
      <xdr:nvSpPr>
        <xdr:cNvPr id="27745598" name="Line 5"/>
        <xdr:cNvSpPr>
          <a:spLocks noChangeShapeType="1"/>
        </xdr:cNvSpPr>
      </xdr:nvSpPr>
      <xdr:spPr bwMode="auto">
        <a:xfrm flipH="1" flipV="1">
          <a:off x="198120" y="495300"/>
          <a:ext cx="75590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0</xdr:colOff>
      <xdr:row>6</xdr:row>
      <xdr:rowOff>7620</xdr:rowOff>
    </xdr:from>
    <xdr:to>
      <xdr:col>5</xdr:col>
      <xdr:colOff>0</xdr:colOff>
      <xdr:row>24</xdr:row>
      <xdr:rowOff>22860</xdr:rowOff>
    </xdr:to>
    <xdr:graphicFrame macro="">
      <xdr:nvGraphicFramePr>
        <xdr:cNvPr id="277467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4678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46781" name="Line 3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0.29959</cdr:x>
      <cdr:y>0.10498</cdr:y>
    </cdr:from>
    <cdr:to>
      <cdr:x>0.599</cdr:x>
      <cdr:y>0.1612</cdr:y>
    </cdr:to>
    <cdr:sp macro="" textlink="">
      <cdr:nvSpPr>
        <cdr:cNvPr id="9400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0985" y="306375"/>
          <a:ext cx="2169760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Banda de precios horarios máximos y mínimos</a:t>
          </a:r>
        </a:p>
      </cdr:txBody>
    </cdr:sp>
  </cdr:relSizeAnchor>
  <cdr:relSizeAnchor xmlns:cdr="http://schemas.openxmlformats.org/drawingml/2006/chartDrawing">
    <cdr:from>
      <cdr:x>0.25365</cdr:x>
      <cdr:y>0.07385</cdr:y>
    </cdr:from>
    <cdr:to>
      <cdr:x>0.29511</cdr:x>
      <cdr:y>0.07409</cdr:y>
    </cdr:to>
    <cdr:sp macro="" textlink="">
      <cdr:nvSpPr>
        <cdr:cNvPr id="940034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843476" y="212851"/>
          <a:ext cx="300444" cy="69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DB0705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0.58844</cdr:x>
      <cdr:y>0.04108</cdr:y>
    </cdr:from>
    <cdr:to>
      <cdr:x>0.79583</cdr:x>
      <cdr:y>0.0973</cdr:y>
    </cdr:to>
    <cdr:sp macro="" textlink="">
      <cdr:nvSpPr>
        <cdr:cNvPr id="94003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64165" y="119879"/>
          <a:ext cx="1502911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Banda media mensual asignada</a:t>
          </a:r>
        </a:p>
      </cdr:txBody>
    </cdr:sp>
  </cdr:relSizeAnchor>
  <cdr:relSizeAnchor xmlns:cdr="http://schemas.openxmlformats.org/drawingml/2006/chartDrawing">
    <cdr:from>
      <cdr:x>0.54331</cdr:x>
      <cdr:y>0.0706</cdr:y>
    </cdr:from>
    <cdr:to>
      <cdr:x>0.58501</cdr:x>
      <cdr:y>0.07108</cdr:y>
    </cdr:to>
    <cdr:sp macro="" textlink="">
      <cdr:nvSpPr>
        <cdr:cNvPr id="940036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940685" y="201993"/>
          <a:ext cx="303995" cy="139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25400">
          <a:solidFill>
            <a:srgbClr val="7030A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0.25486</cdr:x>
      <cdr:y>0.11228</cdr:y>
    </cdr:from>
    <cdr:to>
      <cdr:x>0.2946</cdr:x>
      <cdr:y>0.15813</cdr:y>
    </cdr:to>
    <cdr:sp macro="" textlink="">
      <cdr:nvSpPr>
        <cdr:cNvPr id="940037" name="Rectangle 5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52238" y="323317"/>
          <a:ext cx="288000" cy="132065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/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0.30012</cdr:x>
      <cdr:y>0.04468</cdr:y>
    </cdr:from>
    <cdr:to>
      <cdr:x>0.44529</cdr:x>
      <cdr:y>0.1009</cdr:y>
    </cdr:to>
    <cdr:sp macro="" textlink="">
      <cdr:nvSpPr>
        <cdr:cNvPr id="94003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4830" y="130385"/>
          <a:ext cx="1052018" cy="16408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22860" rIns="18288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Precio medio</a:t>
          </a:r>
          <a:r>
            <a:rPr lang="es-ES" sz="800" b="0" i="0" strike="noStrike" baseline="0">
              <a:solidFill>
                <a:srgbClr val="004563"/>
              </a:solidFill>
              <a:latin typeface="Arial"/>
              <a:cs typeface="Arial"/>
            </a:rPr>
            <a:t> mensual</a:t>
          </a:r>
          <a:endParaRPr lang="es-ES" sz="800" b="0" i="0" strike="noStrike">
            <a:solidFill>
              <a:srgbClr val="004563"/>
            </a:solidFill>
            <a:latin typeface="Arial"/>
            <a:cs typeface="Arial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7620</xdr:colOff>
      <xdr:row>5</xdr:row>
      <xdr:rowOff>160020</xdr:rowOff>
    </xdr:from>
    <xdr:to>
      <xdr:col>4</xdr:col>
      <xdr:colOff>7200900</xdr:colOff>
      <xdr:row>24</xdr:row>
      <xdr:rowOff>0</xdr:rowOff>
    </xdr:to>
    <xdr:graphicFrame macro="">
      <xdr:nvGraphicFramePr>
        <xdr:cNvPr id="277488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4882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48829" name="Line 3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464820</xdr:colOff>
      <xdr:row>3</xdr:row>
      <xdr:rowOff>0</xdr:rowOff>
    </xdr:from>
    <xdr:to>
      <xdr:col>13</xdr:col>
      <xdr:colOff>60960</xdr:colOff>
      <xdr:row>3</xdr:row>
      <xdr:rowOff>0</xdr:rowOff>
    </xdr:to>
    <xdr:graphicFrame macro="">
      <xdr:nvGraphicFramePr>
        <xdr:cNvPr id="2775119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5119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51193" name="Line 3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5</xdr:row>
      <xdr:rowOff>160020</xdr:rowOff>
    </xdr:from>
    <xdr:to>
      <xdr:col>4</xdr:col>
      <xdr:colOff>7193280</xdr:colOff>
      <xdr:row>16</xdr:row>
      <xdr:rowOff>144780</xdr:rowOff>
    </xdr:to>
    <xdr:graphicFrame macro="">
      <xdr:nvGraphicFramePr>
        <xdr:cNvPr id="2775119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83820</xdr:colOff>
      <xdr:row>15</xdr:row>
      <xdr:rowOff>144780</xdr:rowOff>
    </xdr:from>
    <xdr:to>
      <xdr:col>4</xdr:col>
      <xdr:colOff>7200900</xdr:colOff>
      <xdr:row>23</xdr:row>
      <xdr:rowOff>129540</xdr:rowOff>
    </xdr:to>
    <xdr:graphicFrame macro="">
      <xdr:nvGraphicFramePr>
        <xdr:cNvPr id="2775119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0.86561</cdr:x>
      <cdr:y>0.30956</cdr:y>
    </cdr:from>
    <cdr:to>
      <cdr:x>0.91252</cdr:x>
      <cdr:y>0.39002</cdr:y>
    </cdr:to>
    <cdr:sp macro="" textlink="">
      <cdr:nvSpPr>
        <cdr:cNvPr id="9625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33147" y="542541"/>
          <a:ext cx="337785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0.52151</cdr:x>
      <cdr:y>0.1641</cdr:y>
    </cdr:from>
    <cdr:to>
      <cdr:x>0.52152</cdr:x>
      <cdr:y>0.84676</cdr:y>
    </cdr:to>
    <cdr:sp macro="" textlink="">
      <cdr:nvSpPr>
        <cdr:cNvPr id="5" name="4 Conector recto"/>
        <cdr:cNvSpPr/>
      </cdr:nvSpPr>
      <cdr:spPr bwMode="auto">
        <a:xfrm xmlns:a="http://schemas.openxmlformats.org/drawingml/2006/main" rot="5400000" flipH="1" flipV="1">
          <a:off x="2790255" y="1474650"/>
          <a:ext cx="1997505" cy="7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chemeClr val="bg1">
              <a:lumMod val="75000"/>
            </a:schemeClr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  <cdr:txBody>
        <a:bodyPr xmlns:a="http://schemas.openxmlformats.org/drawingml/2006/main" vertOverflow="clip" wrap="square" lIns="18288" tIns="0" rIns="0" bIns="0" upright="1"/>
        <a:lstStyle xmlns:a="http://schemas.openxmlformats.org/drawingml/2006/main"/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0.26121</cdr:x>
      <cdr:y>0.90487</cdr:y>
    </cdr:from>
    <cdr:to>
      <cdr:x>0.35164</cdr:x>
      <cdr:y>0.96426</cdr:y>
    </cdr:to>
    <cdr:sp macro="" textlink="">
      <cdr:nvSpPr>
        <cdr:cNvPr id="2" name="CuadroTexto 1"/>
        <cdr:cNvSpPr txBox="1"/>
      </cdr:nvSpPr>
      <cdr:spPr>
        <a:xfrm xmlns:a="http://schemas.openxmlformats.org/drawingml/2006/main">
          <a:off x="1896898" y="2644923"/>
          <a:ext cx="656763" cy="1758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2014</a:t>
          </a:r>
        </a:p>
      </cdr:txBody>
    </cdr:sp>
  </cdr:relSizeAnchor>
  <cdr:relSizeAnchor xmlns:cdr="http://schemas.openxmlformats.org/drawingml/2006/chartDrawing">
    <cdr:from>
      <cdr:x>0.74197</cdr:x>
      <cdr:y>0.90137</cdr:y>
    </cdr:from>
    <cdr:to>
      <cdr:x>0.82178</cdr:x>
      <cdr:y>0.96487</cdr:y>
    </cdr:to>
    <cdr:sp macro="" textlink="">
      <cdr:nvSpPr>
        <cdr:cNvPr id="4" name="CuadroTexto 1"/>
        <cdr:cNvSpPr txBox="1"/>
      </cdr:nvSpPr>
      <cdr:spPr>
        <a:xfrm xmlns:a="http://schemas.openxmlformats.org/drawingml/2006/main">
          <a:off x="5393453" y="2634633"/>
          <a:ext cx="581384" cy="18791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ES" sz="80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2015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0.86754</cdr:x>
      <cdr:y>0.72432</cdr:y>
    </cdr:from>
    <cdr:to>
      <cdr:x>0.91544</cdr:x>
      <cdr:y>0.8428</cdr:y>
    </cdr:to>
    <cdr:sp macro="" textlink="">
      <cdr:nvSpPr>
        <cdr:cNvPr id="963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51877" y="937260"/>
          <a:ext cx="343558" cy="1537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no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5481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11</xdr:col>
      <xdr:colOff>525780</xdr:colOff>
      <xdr:row>3</xdr:row>
      <xdr:rowOff>30480</xdr:rowOff>
    </xdr:to>
    <xdr:sp macro="" textlink="">
      <xdr:nvSpPr>
        <xdr:cNvPr id="27754814" name="Line 4"/>
        <xdr:cNvSpPr>
          <a:spLocks noChangeShapeType="1"/>
        </xdr:cNvSpPr>
      </xdr:nvSpPr>
      <xdr:spPr bwMode="auto">
        <a:xfrm flipH="1" flipV="1">
          <a:off x="198120" y="495300"/>
          <a:ext cx="61188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464820</xdr:colOff>
      <xdr:row>3</xdr:row>
      <xdr:rowOff>0</xdr:rowOff>
    </xdr:from>
    <xdr:to>
      <xdr:col>13</xdr:col>
      <xdr:colOff>60960</xdr:colOff>
      <xdr:row>3</xdr:row>
      <xdr:rowOff>0</xdr:rowOff>
    </xdr:to>
    <xdr:graphicFrame macro="">
      <xdr:nvGraphicFramePr>
        <xdr:cNvPr id="2775631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56312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56313" name="Line 7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7223760</xdr:colOff>
      <xdr:row>16</xdr:row>
      <xdr:rowOff>152400</xdr:rowOff>
    </xdr:to>
    <xdr:graphicFrame macro="">
      <xdr:nvGraphicFramePr>
        <xdr:cNvPr id="27756314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0</xdr:colOff>
      <xdr:row>15</xdr:row>
      <xdr:rowOff>152400</xdr:rowOff>
    </xdr:from>
    <xdr:to>
      <xdr:col>4</xdr:col>
      <xdr:colOff>7239000</xdr:colOff>
      <xdr:row>23</xdr:row>
      <xdr:rowOff>137160</xdr:rowOff>
    </xdr:to>
    <xdr:graphicFrame macro="">
      <xdr:nvGraphicFramePr>
        <xdr:cNvPr id="2775631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0.87875</cdr:x>
      <cdr:y>0.30573</cdr:y>
    </cdr:from>
    <cdr:to>
      <cdr:x>0.9273</cdr:x>
      <cdr:y>0.38768</cdr:y>
    </cdr:to>
    <cdr:sp macro="" textlink="">
      <cdr:nvSpPr>
        <cdr:cNvPr id="89395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51148" y="549160"/>
          <a:ext cx="337786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0.87405</cdr:x>
      <cdr:y>0.71576</cdr:y>
    </cdr:from>
    <cdr:to>
      <cdr:x>0.92335</cdr:x>
      <cdr:y>0.82968</cdr:y>
    </cdr:to>
    <cdr:sp macro="" textlink="">
      <cdr:nvSpPr>
        <cdr:cNvPr id="89497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33360" y="904152"/>
          <a:ext cx="343556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602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60250" name="Line 3"/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7620</xdr:rowOff>
    </xdr:from>
    <xdr:to>
      <xdr:col>4</xdr:col>
      <xdr:colOff>3931920</xdr:colOff>
      <xdr:row>24</xdr:row>
      <xdr:rowOff>0</xdr:rowOff>
    </xdr:to>
    <xdr:graphicFrame macro="">
      <xdr:nvGraphicFramePr>
        <xdr:cNvPr id="27760251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3619500</xdr:colOff>
      <xdr:row>6</xdr:row>
      <xdr:rowOff>15240</xdr:rowOff>
    </xdr:from>
    <xdr:to>
      <xdr:col>5</xdr:col>
      <xdr:colOff>76200</xdr:colOff>
      <xdr:row>24</xdr:row>
      <xdr:rowOff>22860</xdr:rowOff>
    </xdr:to>
    <xdr:graphicFrame macro="">
      <xdr:nvGraphicFramePr>
        <xdr:cNvPr id="27760252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0.83613</cdr:x>
      <cdr:y>0.00048</cdr:y>
    </cdr:from>
    <cdr:to>
      <cdr:x>0.8354</cdr:x>
      <cdr:y>0.00048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23966" y="0"/>
          <a:ext cx="407063" cy="18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  <cdr:relSizeAnchor xmlns:cdr="http://schemas.openxmlformats.org/drawingml/2006/chartDrawing">
    <cdr:from>
      <cdr:x>0.06695</cdr:x>
      <cdr:y>0.03167</cdr:y>
    </cdr:from>
    <cdr:to>
      <cdr:x>0.17389</cdr:x>
      <cdr:y>0.09921</cdr:y>
    </cdr:to>
    <cdr:sp macro="" textlink="">
      <cdr:nvSpPr>
        <cdr:cNvPr id="3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6540" y="88900"/>
          <a:ext cx="407063" cy="18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0.05995</cdr:x>
      <cdr:y>0.02729</cdr:y>
    </cdr:from>
    <cdr:to>
      <cdr:x>0.17304</cdr:x>
      <cdr:y>0.09604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7036" y="76203"/>
          <a:ext cx="407063" cy="18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6300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11</xdr:col>
      <xdr:colOff>525780</xdr:colOff>
      <xdr:row>3</xdr:row>
      <xdr:rowOff>30480</xdr:rowOff>
    </xdr:to>
    <xdr:sp macro="" textlink="">
      <xdr:nvSpPr>
        <xdr:cNvPr id="27763006" name="Line 5"/>
        <xdr:cNvSpPr>
          <a:spLocks noChangeShapeType="1"/>
        </xdr:cNvSpPr>
      </xdr:nvSpPr>
      <xdr:spPr bwMode="auto">
        <a:xfrm flipH="1">
          <a:off x="198120" y="495300"/>
          <a:ext cx="59359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6434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64346" name="Line 5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7162800</xdr:colOff>
      <xdr:row>17</xdr:row>
      <xdr:rowOff>0</xdr:rowOff>
    </xdr:to>
    <xdr:graphicFrame macro="">
      <xdr:nvGraphicFramePr>
        <xdr:cNvPr id="27764347" name="Chart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7620</xdr:colOff>
      <xdr:row>15</xdr:row>
      <xdr:rowOff>144780</xdr:rowOff>
    </xdr:from>
    <xdr:to>
      <xdr:col>5</xdr:col>
      <xdr:colOff>0</xdr:colOff>
      <xdr:row>23</xdr:row>
      <xdr:rowOff>68580</xdr:rowOff>
    </xdr:to>
    <xdr:graphicFrame macro="">
      <xdr:nvGraphicFramePr>
        <xdr:cNvPr id="27764348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83820</xdr:colOff>
      <xdr:row>6</xdr:row>
      <xdr:rowOff>15240</xdr:rowOff>
    </xdr:from>
    <xdr:to>
      <xdr:col>5</xdr:col>
      <xdr:colOff>7620</xdr:colOff>
      <xdr:row>24</xdr:row>
      <xdr:rowOff>22860</xdr:rowOff>
    </xdr:to>
    <xdr:graphicFrame macro="">
      <xdr:nvGraphicFramePr>
        <xdr:cNvPr id="277170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7084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15240</xdr:colOff>
      <xdr:row>3</xdr:row>
      <xdr:rowOff>30480</xdr:rowOff>
    </xdr:from>
    <xdr:to>
      <xdr:col>4</xdr:col>
      <xdr:colOff>7239000</xdr:colOff>
      <xdr:row>3</xdr:row>
      <xdr:rowOff>30480</xdr:rowOff>
    </xdr:to>
    <xdr:sp macro="" textlink="">
      <xdr:nvSpPr>
        <xdr:cNvPr id="27717085" name="Line 10"/>
        <xdr:cNvSpPr>
          <a:spLocks noChangeShapeType="1"/>
        </xdr:cNvSpPr>
      </xdr:nvSpPr>
      <xdr:spPr bwMode="auto">
        <a:xfrm flipH="1">
          <a:off x="205740" y="495300"/>
          <a:ext cx="89382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0.88255</cdr:x>
      <cdr:y>0.28591</cdr:y>
    </cdr:from>
    <cdr:to>
      <cdr:x>0.9297</cdr:x>
      <cdr:y>0.36601</cdr:y>
    </cdr:to>
    <cdr:sp macro="" textlink="">
      <cdr:nvSpPr>
        <cdr:cNvPr id="89600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21498" y="503262"/>
          <a:ext cx="337785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0.86631</cdr:x>
      <cdr:y>0.75772</cdr:y>
    </cdr:from>
    <cdr:to>
      <cdr:x>0.91536</cdr:x>
      <cdr:y>0.87475</cdr:y>
    </cdr:to>
    <cdr:sp macro="" textlink="">
      <cdr:nvSpPr>
        <cdr:cNvPr id="8970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73625" y="918223"/>
          <a:ext cx="343556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6741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67418" name="Line 3"/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7620</xdr:rowOff>
    </xdr:from>
    <xdr:to>
      <xdr:col>4</xdr:col>
      <xdr:colOff>3695700</xdr:colOff>
      <xdr:row>23</xdr:row>
      <xdr:rowOff>160020</xdr:rowOff>
    </xdr:to>
    <xdr:graphicFrame macro="">
      <xdr:nvGraphicFramePr>
        <xdr:cNvPr id="27767419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3749040</xdr:colOff>
      <xdr:row>6</xdr:row>
      <xdr:rowOff>7620</xdr:rowOff>
    </xdr:from>
    <xdr:to>
      <xdr:col>5</xdr:col>
      <xdr:colOff>0</xdr:colOff>
      <xdr:row>24</xdr:row>
      <xdr:rowOff>0</xdr:rowOff>
    </xdr:to>
    <xdr:graphicFrame macro="">
      <xdr:nvGraphicFramePr>
        <xdr:cNvPr id="27767420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0.0587</cdr:x>
      <cdr:y>0.01847</cdr:y>
    </cdr:from>
    <cdr:to>
      <cdr:x>0.17515</cdr:x>
      <cdr:y>0.0857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7511" y="53343"/>
          <a:ext cx="407063" cy="18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54.xml><?xml version="1.0" encoding="utf-8"?>
<c:userShapes xmlns:c="http://schemas.openxmlformats.org/drawingml/2006/chart">
  <cdr:relSizeAnchor xmlns:cdr="http://schemas.openxmlformats.org/drawingml/2006/chartDrawing">
    <cdr:from>
      <cdr:x>0.06927</cdr:x>
      <cdr:y>0.01842</cdr:y>
    </cdr:from>
    <cdr:to>
      <cdr:x>0.1922</cdr:x>
      <cdr:y>0.0879</cdr:y>
    </cdr:to>
    <cdr:sp macro="" textlink="">
      <cdr:nvSpPr>
        <cdr:cNvPr id="2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30371" y="53340"/>
          <a:ext cx="407063" cy="1802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22860" rIns="27432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1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5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01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11</xdr:col>
      <xdr:colOff>518160</xdr:colOff>
      <xdr:row>3</xdr:row>
      <xdr:rowOff>30480</xdr:rowOff>
    </xdr:to>
    <xdr:sp macro="" textlink="">
      <xdr:nvSpPr>
        <xdr:cNvPr id="27770174" name="Line 3"/>
        <xdr:cNvSpPr>
          <a:spLocks noChangeShapeType="1"/>
        </xdr:cNvSpPr>
      </xdr:nvSpPr>
      <xdr:spPr bwMode="auto">
        <a:xfrm flipH="1">
          <a:off x="198120" y="495300"/>
          <a:ext cx="615696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2390775</xdr:colOff>
      <xdr:row>0</xdr:row>
      <xdr:rowOff>66675</xdr:rowOff>
    </xdr:from>
    <xdr:to>
      <xdr:col>1</xdr:col>
      <xdr:colOff>3190875</xdr:colOff>
      <xdr:row>1</xdr:row>
      <xdr:rowOff>152400</xdr:rowOff>
    </xdr:to>
    <xdr:sp macro="" textlink="">
      <xdr:nvSpPr>
        <xdr:cNvPr id="361476" name="Text Box 4"/>
        <xdr:cNvSpPr txBox="1">
          <a:spLocks noChangeArrowheads="1"/>
        </xdr:cNvSpPr>
      </xdr:nvSpPr>
      <xdr:spPr bwMode="auto">
        <a:xfrm>
          <a:off x="190500" y="9525"/>
          <a:ext cx="0" cy="152400"/>
        </a:xfrm>
        <a:prstGeom prst="rect">
          <a:avLst/>
        </a:prstGeom>
        <a:solidFill>
          <a:srgbClr val="DB0705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Geneva"/>
            </a:rPr>
            <a:t>Cambio</a:t>
          </a:r>
        </a:p>
      </xdr:txBody>
    </xdr:sp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167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71673" name="Line 6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45720</xdr:colOff>
      <xdr:row>16</xdr:row>
      <xdr:rowOff>152400</xdr:rowOff>
    </xdr:to>
    <xdr:graphicFrame macro="">
      <xdr:nvGraphicFramePr>
        <xdr:cNvPr id="27771674" name="Chart 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15</xdr:row>
      <xdr:rowOff>152400</xdr:rowOff>
    </xdr:from>
    <xdr:to>
      <xdr:col>4</xdr:col>
      <xdr:colOff>7239000</xdr:colOff>
      <xdr:row>23</xdr:row>
      <xdr:rowOff>137160</xdr:rowOff>
    </xdr:to>
    <xdr:graphicFrame macro="">
      <xdr:nvGraphicFramePr>
        <xdr:cNvPr id="27771675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0.86472</cdr:x>
      <cdr:y>0.28858</cdr:y>
    </cdr:from>
    <cdr:to>
      <cdr:x>0.91281</cdr:x>
      <cdr:y>0.36981</cdr:y>
    </cdr:to>
    <cdr:sp macro="" textlink="">
      <cdr:nvSpPr>
        <cdr:cNvPr id="898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18604" y="518769"/>
          <a:ext cx="337786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0.87354</cdr:x>
      <cdr:y>0.74702</cdr:y>
    </cdr:from>
    <cdr:to>
      <cdr:x>0.92285</cdr:x>
      <cdr:y>0.86025</cdr:y>
    </cdr:to>
    <cdr:sp macro="" textlink="">
      <cdr:nvSpPr>
        <cdr:cNvPr id="89907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126333" y="950517"/>
          <a:ext cx="343556" cy="1410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22860" rIns="18288" bIns="0" anchor="t" upright="1">
          <a:spAutoFit/>
        </a:bodyPr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bajar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929640</xdr:colOff>
      <xdr:row>2</xdr:row>
      <xdr:rowOff>167640</xdr:rowOff>
    </xdr:to>
    <xdr:pic>
      <xdr:nvPicPr>
        <xdr:cNvPr id="3011101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2202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30111019" name="Line 7"/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83820</xdr:colOff>
      <xdr:row>6</xdr:row>
      <xdr:rowOff>22860</xdr:rowOff>
    </xdr:from>
    <xdr:to>
      <xdr:col>5</xdr:col>
      <xdr:colOff>0</xdr:colOff>
      <xdr:row>24</xdr:row>
      <xdr:rowOff>22860</xdr:rowOff>
    </xdr:to>
    <xdr:graphicFrame macro="">
      <xdr:nvGraphicFramePr>
        <xdr:cNvPr id="30111020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</xdr:colOff>
      <xdr:row>6</xdr:row>
      <xdr:rowOff>7620</xdr:rowOff>
    </xdr:from>
    <xdr:to>
      <xdr:col>5</xdr:col>
      <xdr:colOff>0</xdr:colOff>
      <xdr:row>23</xdr:row>
      <xdr:rowOff>137160</xdr:rowOff>
    </xdr:to>
    <xdr:graphicFrame macro="">
      <xdr:nvGraphicFramePr>
        <xdr:cNvPr id="27719130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1913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4701540</xdr:colOff>
      <xdr:row>3</xdr:row>
      <xdr:rowOff>30480</xdr:rowOff>
    </xdr:to>
    <xdr:sp macro="" textlink="">
      <xdr:nvSpPr>
        <xdr:cNvPr id="27719132" name="Line 3"/>
        <xdr:cNvSpPr>
          <a:spLocks noChangeShapeType="1"/>
        </xdr:cNvSpPr>
      </xdr:nvSpPr>
      <xdr:spPr bwMode="auto">
        <a:xfrm flipH="1" flipV="1">
          <a:off x="198120" y="495300"/>
          <a:ext cx="640842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426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9</xdr:col>
      <xdr:colOff>624840</xdr:colOff>
      <xdr:row>3</xdr:row>
      <xdr:rowOff>30480</xdr:rowOff>
    </xdr:to>
    <xdr:sp macro="" textlink="">
      <xdr:nvSpPr>
        <xdr:cNvPr id="27774270" name="Line 2"/>
        <xdr:cNvSpPr>
          <a:spLocks noChangeShapeType="1"/>
        </xdr:cNvSpPr>
      </xdr:nvSpPr>
      <xdr:spPr bwMode="auto">
        <a:xfrm flipH="1">
          <a:off x="198120" y="495300"/>
          <a:ext cx="572262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2390775</xdr:colOff>
      <xdr:row>0</xdr:row>
      <xdr:rowOff>66675</xdr:rowOff>
    </xdr:from>
    <xdr:to>
      <xdr:col>1</xdr:col>
      <xdr:colOff>3190875</xdr:colOff>
      <xdr:row>1</xdr:row>
      <xdr:rowOff>152400</xdr:rowOff>
    </xdr:to>
    <xdr:sp macro="" textlink="">
      <xdr:nvSpPr>
        <xdr:cNvPr id="1088513" name="Text Box 1"/>
        <xdr:cNvSpPr txBox="1">
          <a:spLocks noChangeArrowheads="1"/>
        </xdr:cNvSpPr>
      </xdr:nvSpPr>
      <xdr:spPr bwMode="auto">
        <a:xfrm>
          <a:off x="190500" y="9525"/>
          <a:ext cx="0" cy="152400"/>
        </a:xfrm>
        <a:prstGeom prst="rect">
          <a:avLst/>
        </a:prstGeom>
        <a:solidFill>
          <a:srgbClr val="DB0705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Geneva"/>
            </a:rPr>
            <a:t>Cambio</a:t>
          </a:r>
        </a:p>
      </xdr:txBody>
    </xdr:sp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59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75927" name="Line 3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17</xdr:row>
      <xdr:rowOff>45720</xdr:rowOff>
    </xdr:to>
    <xdr:graphicFrame macro="">
      <xdr:nvGraphicFramePr>
        <xdr:cNvPr id="277759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0</xdr:colOff>
      <xdr:row>16</xdr:row>
      <xdr:rowOff>99060</xdr:rowOff>
    </xdr:from>
    <xdr:to>
      <xdr:col>5</xdr:col>
      <xdr:colOff>0</xdr:colOff>
      <xdr:row>24</xdr:row>
      <xdr:rowOff>45720</xdr:rowOff>
    </xdr:to>
    <xdr:graphicFrame macro="">
      <xdr:nvGraphicFramePr>
        <xdr:cNvPr id="2777592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4</xdr:col>
      <xdr:colOff>6572250</xdr:colOff>
      <xdr:row>21</xdr:row>
      <xdr:rowOff>135255</xdr:rowOff>
    </xdr:from>
    <xdr:ext cx="334013" cy="182353"/>
    <xdr:sp macro="" textlink="">
      <xdr:nvSpPr>
        <xdr:cNvPr id="1088518" name="Text Box 6"/>
        <xdr:cNvSpPr txBox="1">
          <a:spLocks noChangeArrowheads="1"/>
        </xdr:cNvSpPr>
      </xdr:nvSpPr>
      <xdr:spPr bwMode="auto">
        <a:xfrm>
          <a:off x="8475345" y="3579495"/>
          <a:ext cx="343556" cy="18478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0" tIns="22860" rIns="18288" bIns="0" anchor="t" upright="1">
          <a:noAutofit/>
        </a:bodyPr>
        <a:lstStyle/>
        <a:p>
          <a:pPr algn="r" rtl="0">
            <a:defRPr sz="1000"/>
          </a:pPr>
          <a:r>
            <a:rPr lang="es-ES" sz="800" b="0" i="0" u="none" strike="noStrike" baseline="0">
              <a:solidFill>
                <a:srgbClr val="004563"/>
              </a:solidFill>
              <a:latin typeface="Arial"/>
              <a:cs typeface="Arial"/>
            </a:rPr>
            <a:t>A bajar</a:t>
          </a:r>
        </a:p>
      </xdr:txBody>
    </xdr:sp>
    <xdr:clientData/>
  </xdr:one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0.85927</cdr:x>
      <cdr:y>0.37866</cdr:y>
    </cdr:from>
    <cdr:to>
      <cdr:x>0.94722</cdr:x>
      <cdr:y>0.46284</cdr:y>
    </cdr:to>
    <cdr:sp macro="" textlink="">
      <cdr:nvSpPr>
        <cdr:cNvPr id="108953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26793" y="683837"/>
          <a:ext cx="637341" cy="1520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A subir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2390775</xdr:colOff>
      <xdr:row>0</xdr:row>
      <xdr:rowOff>66675</xdr:rowOff>
    </xdr:from>
    <xdr:to>
      <xdr:col>1</xdr:col>
      <xdr:colOff>3190875</xdr:colOff>
      <xdr:row>1</xdr:row>
      <xdr:rowOff>152400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0500" y="9525"/>
          <a:ext cx="0" cy="152400"/>
        </a:xfrm>
        <a:prstGeom prst="rect">
          <a:avLst/>
        </a:prstGeom>
        <a:solidFill>
          <a:srgbClr val="DB0705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FFFFFF"/>
              </a:solidFill>
              <a:latin typeface="Geneva"/>
            </a:rPr>
            <a:t>Cambio</a:t>
          </a:r>
        </a:p>
      </xdr:txBody>
    </xdr:sp>
    <xdr:clientData/>
  </xdr:twoCellAnchor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7868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78683" name="Line 3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7620</xdr:rowOff>
    </xdr:from>
    <xdr:to>
      <xdr:col>5</xdr:col>
      <xdr:colOff>7620</xdr:colOff>
      <xdr:row>23</xdr:row>
      <xdr:rowOff>160020</xdr:rowOff>
    </xdr:to>
    <xdr:graphicFrame macro="">
      <xdr:nvGraphicFramePr>
        <xdr:cNvPr id="2777868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2778277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82778" name="Line 2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5</xdr:col>
      <xdr:colOff>7620</xdr:colOff>
      <xdr:row>16</xdr:row>
      <xdr:rowOff>114300</xdr:rowOff>
    </xdr:to>
    <xdr:graphicFrame macro="">
      <xdr:nvGraphicFramePr>
        <xdr:cNvPr id="2778277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22860</xdr:colOff>
      <xdr:row>15</xdr:row>
      <xdr:rowOff>114300</xdr:rowOff>
    </xdr:from>
    <xdr:to>
      <xdr:col>5</xdr:col>
      <xdr:colOff>22860</xdr:colOff>
      <xdr:row>24</xdr:row>
      <xdr:rowOff>22860</xdr:rowOff>
    </xdr:to>
    <xdr:graphicFrame macro="">
      <xdr:nvGraphicFramePr>
        <xdr:cNvPr id="2778278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175260</xdr:rowOff>
    </xdr:from>
    <xdr:to>
      <xdr:col>2</xdr:col>
      <xdr:colOff>922020</xdr:colOff>
      <xdr:row>2</xdr:row>
      <xdr:rowOff>167640</xdr:rowOff>
    </xdr:to>
    <xdr:pic>
      <xdr:nvPicPr>
        <xdr:cNvPr id="3019600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30196005" name="Line 2"/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7620</xdr:rowOff>
    </xdr:from>
    <xdr:to>
      <xdr:col>5</xdr:col>
      <xdr:colOff>22860</xdr:colOff>
      <xdr:row>24</xdr:row>
      <xdr:rowOff>7620</xdr:rowOff>
    </xdr:to>
    <xdr:graphicFrame macro="">
      <xdr:nvGraphicFramePr>
        <xdr:cNvPr id="30196006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2</xdr:row>
      <xdr:rowOff>30480</xdr:rowOff>
    </xdr:from>
    <xdr:to>
      <xdr:col>13</xdr:col>
      <xdr:colOff>0</xdr:colOff>
      <xdr:row>2</xdr:row>
      <xdr:rowOff>30480</xdr:rowOff>
    </xdr:to>
    <xdr:sp macro="" textlink="">
      <xdr:nvSpPr>
        <xdr:cNvPr id="27785533" name="Line 3"/>
        <xdr:cNvSpPr>
          <a:spLocks noChangeShapeType="1"/>
        </xdr:cNvSpPr>
      </xdr:nvSpPr>
      <xdr:spPr bwMode="auto">
        <a:xfrm flipH="1">
          <a:off x="198120" y="495300"/>
          <a:ext cx="80314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absolute">
    <xdr:from>
      <xdr:col>2</xdr:col>
      <xdr:colOff>7620</xdr:colOff>
      <xdr:row>0</xdr:row>
      <xdr:rowOff>182880</xdr:rowOff>
    </xdr:from>
    <xdr:to>
      <xdr:col>2</xdr:col>
      <xdr:colOff>922020</xdr:colOff>
      <xdr:row>1</xdr:row>
      <xdr:rowOff>167640</xdr:rowOff>
    </xdr:to>
    <xdr:pic>
      <xdr:nvPicPr>
        <xdr:cNvPr id="27785534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0</xdr:row>
      <xdr:rowOff>182880</xdr:rowOff>
    </xdr:from>
    <xdr:to>
      <xdr:col>2</xdr:col>
      <xdr:colOff>922020</xdr:colOff>
      <xdr:row>1</xdr:row>
      <xdr:rowOff>167640</xdr:rowOff>
    </xdr:to>
    <xdr:pic>
      <xdr:nvPicPr>
        <xdr:cNvPr id="2854873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82880"/>
          <a:ext cx="91440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2</xdr:row>
      <xdr:rowOff>30480</xdr:rowOff>
    </xdr:from>
    <xdr:to>
      <xdr:col>10</xdr:col>
      <xdr:colOff>4920</xdr:colOff>
      <xdr:row>2</xdr:row>
      <xdr:rowOff>30480</xdr:rowOff>
    </xdr:to>
    <xdr:sp macro="" textlink="">
      <xdr:nvSpPr>
        <xdr:cNvPr id="28548739" name="Line 4"/>
        <xdr:cNvSpPr>
          <a:spLocks noChangeShapeType="1"/>
        </xdr:cNvSpPr>
      </xdr:nvSpPr>
      <xdr:spPr bwMode="auto">
        <a:xfrm flipH="1">
          <a:off x="198120" y="495300"/>
          <a:ext cx="788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</xdr:colOff>
      <xdr:row>0</xdr:row>
      <xdr:rowOff>182880</xdr:rowOff>
    </xdr:from>
    <xdr:to>
      <xdr:col>2</xdr:col>
      <xdr:colOff>228600</xdr:colOff>
      <xdr:row>1</xdr:row>
      <xdr:rowOff>167640</xdr:rowOff>
    </xdr:to>
    <xdr:pic>
      <xdr:nvPicPr>
        <xdr:cNvPr id="2778655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82880"/>
          <a:ext cx="8991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22860</xdr:colOff>
      <xdr:row>2</xdr:row>
      <xdr:rowOff>30480</xdr:rowOff>
    </xdr:from>
    <xdr:to>
      <xdr:col>11</xdr:col>
      <xdr:colOff>3060</xdr:colOff>
      <xdr:row>2</xdr:row>
      <xdr:rowOff>30480</xdr:rowOff>
    </xdr:to>
    <xdr:sp macro="" textlink="">
      <xdr:nvSpPr>
        <xdr:cNvPr id="27786558" name="Line 2"/>
        <xdr:cNvSpPr>
          <a:spLocks noChangeShapeType="1"/>
        </xdr:cNvSpPr>
      </xdr:nvSpPr>
      <xdr:spPr bwMode="auto">
        <a:xfrm flipH="1">
          <a:off x="205740" y="495300"/>
          <a:ext cx="7524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</xdr:colOff>
      <xdr:row>0</xdr:row>
      <xdr:rowOff>182880</xdr:rowOff>
    </xdr:from>
    <xdr:to>
      <xdr:col>2</xdr:col>
      <xdr:colOff>129540</xdr:colOff>
      <xdr:row>1</xdr:row>
      <xdr:rowOff>167640</xdr:rowOff>
    </xdr:to>
    <xdr:pic>
      <xdr:nvPicPr>
        <xdr:cNvPr id="3002789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82880"/>
          <a:ext cx="8991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22860</xdr:colOff>
      <xdr:row>2</xdr:row>
      <xdr:rowOff>30480</xdr:rowOff>
    </xdr:from>
    <xdr:to>
      <xdr:col>8</xdr:col>
      <xdr:colOff>769620</xdr:colOff>
      <xdr:row>2</xdr:row>
      <xdr:rowOff>30480</xdr:rowOff>
    </xdr:to>
    <xdr:sp macro="" textlink="">
      <xdr:nvSpPr>
        <xdr:cNvPr id="30027894" name="Line 2"/>
        <xdr:cNvSpPr>
          <a:spLocks noChangeShapeType="1"/>
        </xdr:cNvSpPr>
      </xdr:nvSpPr>
      <xdr:spPr bwMode="auto">
        <a:xfrm flipH="1">
          <a:off x="205740" y="495300"/>
          <a:ext cx="629412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53340</xdr:colOff>
      <xdr:row>6</xdr:row>
      <xdr:rowOff>7620</xdr:rowOff>
    </xdr:from>
    <xdr:to>
      <xdr:col>4</xdr:col>
      <xdr:colOff>7239000</xdr:colOff>
      <xdr:row>24</xdr:row>
      <xdr:rowOff>91440</xdr:rowOff>
    </xdr:to>
    <xdr:graphicFrame macro="">
      <xdr:nvGraphicFramePr>
        <xdr:cNvPr id="30368024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3036802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30368026" name="Line 3"/>
        <xdr:cNvSpPr>
          <a:spLocks noChangeShapeType="1"/>
        </xdr:cNvSpPr>
      </xdr:nvSpPr>
      <xdr:spPr bwMode="auto">
        <a:xfrm flipH="1" flipV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22860</xdr:colOff>
      <xdr:row>0</xdr:row>
      <xdr:rowOff>182880</xdr:rowOff>
    </xdr:from>
    <xdr:to>
      <xdr:col>2</xdr:col>
      <xdr:colOff>129540</xdr:colOff>
      <xdr:row>1</xdr:row>
      <xdr:rowOff>167640</xdr:rowOff>
    </xdr:to>
    <xdr:pic>
      <xdr:nvPicPr>
        <xdr:cNvPr id="279082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82880"/>
          <a:ext cx="899160" cy="259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22860</xdr:colOff>
      <xdr:row>2</xdr:row>
      <xdr:rowOff>30480</xdr:rowOff>
    </xdr:from>
    <xdr:to>
      <xdr:col>10</xdr:col>
      <xdr:colOff>981060</xdr:colOff>
      <xdr:row>2</xdr:row>
      <xdr:rowOff>30480</xdr:rowOff>
    </xdr:to>
    <xdr:sp macro="" textlink="">
      <xdr:nvSpPr>
        <xdr:cNvPr id="27908214" name="Line 2"/>
        <xdr:cNvSpPr>
          <a:spLocks noChangeShapeType="1"/>
        </xdr:cNvSpPr>
      </xdr:nvSpPr>
      <xdr:spPr bwMode="auto">
        <a:xfrm flipH="1">
          <a:off x="205740" y="495300"/>
          <a:ext cx="77400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1434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8</xdr:col>
      <xdr:colOff>868680</xdr:colOff>
      <xdr:row>3</xdr:row>
      <xdr:rowOff>30480</xdr:rowOff>
    </xdr:to>
    <xdr:sp macro="" textlink="">
      <xdr:nvSpPr>
        <xdr:cNvPr id="214347" name="Line 6"/>
        <xdr:cNvSpPr>
          <a:spLocks noChangeShapeType="1"/>
        </xdr:cNvSpPr>
      </xdr:nvSpPr>
      <xdr:spPr bwMode="auto">
        <a:xfrm flipH="1">
          <a:off x="198120" y="495300"/>
          <a:ext cx="593598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0</xdr:colOff>
      <xdr:row>6</xdr:row>
      <xdr:rowOff>0</xdr:rowOff>
    </xdr:from>
    <xdr:to>
      <xdr:col>4</xdr:col>
      <xdr:colOff>7239000</xdr:colOff>
      <xdr:row>23</xdr:row>
      <xdr:rowOff>144780</xdr:rowOff>
    </xdr:to>
    <xdr:graphicFrame macro="">
      <xdr:nvGraphicFramePr>
        <xdr:cNvPr id="277211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2</xdr:col>
      <xdr:colOff>7620</xdr:colOff>
      <xdr:row>1</xdr:row>
      <xdr:rowOff>160020</xdr:rowOff>
    </xdr:from>
    <xdr:to>
      <xdr:col>2</xdr:col>
      <xdr:colOff>922020</xdr:colOff>
      <xdr:row>2</xdr:row>
      <xdr:rowOff>167640</xdr:rowOff>
    </xdr:to>
    <xdr:pic>
      <xdr:nvPicPr>
        <xdr:cNvPr id="2772118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" y="167640"/>
          <a:ext cx="91440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4</xdr:col>
      <xdr:colOff>7223760</xdr:colOff>
      <xdr:row>3</xdr:row>
      <xdr:rowOff>30480</xdr:rowOff>
    </xdr:to>
    <xdr:sp macro="" textlink="">
      <xdr:nvSpPr>
        <xdr:cNvPr id="27721181" name="Line 7"/>
        <xdr:cNvSpPr>
          <a:spLocks noChangeShapeType="1"/>
        </xdr:cNvSpPr>
      </xdr:nvSpPr>
      <xdr:spPr bwMode="auto">
        <a:xfrm flipH="1">
          <a:off x="198120" y="495300"/>
          <a:ext cx="893064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0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21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22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26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28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9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0.xml"/><Relationship Id="rId1" Type="http://schemas.openxmlformats.org/officeDocument/2006/relationships/printerSettings" Target="../printerSettings/printerSettings30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31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32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4.xml"/><Relationship Id="rId1" Type="http://schemas.openxmlformats.org/officeDocument/2006/relationships/printerSettings" Target="../printerSettings/printerSettings3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5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6.xml"/><Relationship Id="rId1" Type="http://schemas.openxmlformats.org/officeDocument/2006/relationships/printerSettings" Target="../printerSettings/printerSettings34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8.xml"/><Relationship Id="rId1" Type="http://schemas.openxmlformats.org/officeDocument/2006/relationships/printerSettings" Target="../printerSettings/printerSettings36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9.xml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0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0">
    <pageSetUpPr autoPageBreaks="0" fitToPage="1"/>
  </sheetPr>
  <dimension ref="A1:H78"/>
  <sheetViews>
    <sheetView showGridLines="0" showRowColHeaders="0" tabSelected="1" showOutlineSymbols="0" zoomScaleNormal="100" workbookViewId="0"/>
  </sheetViews>
  <sheetFormatPr baseColWidth="10" defaultColWidth="11.44140625" defaultRowHeight="13.2"/>
  <cols>
    <col min="1" max="1" width="0.109375" style="16" customWidth="1"/>
    <col min="2" max="2" width="2.6640625" style="16" customWidth="1"/>
    <col min="3" max="3" width="16.44140625" style="16" customWidth="1"/>
    <col min="4" max="4" width="4.6640625" style="16" customWidth="1"/>
    <col min="5" max="5" width="95.6640625" style="16" customWidth="1"/>
    <col min="6" max="16384" width="11.44140625" style="16"/>
  </cols>
  <sheetData>
    <row r="1" spans="2:8" ht="0.75" customHeight="1"/>
    <row r="2" spans="2:8" ht="21" customHeight="1">
      <c r="C2" s="17"/>
      <c r="D2" s="17"/>
      <c r="E2" s="95" t="s">
        <v>80</v>
      </c>
    </row>
    <row r="3" spans="2:8" ht="15" customHeight="1">
      <c r="C3" s="17"/>
      <c r="D3" s="17"/>
      <c r="E3" s="18" t="s">
        <v>261</v>
      </c>
    </row>
    <row r="4" spans="2:8" s="19" customFormat="1" ht="20.25" customHeight="1">
      <c r="B4" s="20"/>
      <c r="C4" s="21" t="s">
        <v>389</v>
      </c>
    </row>
    <row r="5" spans="2:8" s="19" customFormat="1" ht="8.25" customHeight="1">
      <c r="B5" s="20"/>
      <c r="C5" s="22"/>
    </row>
    <row r="6" spans="2:8" s="19" customFormat="1" ht="3" customHeight="1">
      <c r="B6" s="20"/>
      <c r="C6" s="22"/>
    </row>
    <row r="7" spans="2:8" s="19" customFormat="1" ht="7.5" customHeight="1">
      <c r="B7" s="20"/>
      <c r="C7" s="23"/>
      <c r="D7" s="303"/>
      <c r="E7" s="303"/>
    </row>
    <row r="8" spans="2:8" s="19" customFormat="1" ht="12.6" customHeight="1">
      <c r="B8" s="20"/>
      <c r="C8" s="24"/>
      <c r="D8" s="304" t="s">
        <v>37</v>
      </c>
      <c r="E8" s="305" t="str">
        <f>'C1'!$C$7</f>
        <v>Componentes del  precio final medio de la energía final peninsular. (Suministro de referencia + libre)</v>
      </c>
      <c r="F8" s="43"/>
      <c r="G8" s="192"/>
    </row>
    <row r="9" spans="2:8" s="19" customFormat="1" ht="12.6" customHeight="1">
      <c r="B9" s="20"/>
      <c r="C9" s="24"/>
      <c r="D9" s="304" t="s">
        <v>37</v>
      </c>
      <c r="E9" s="305" t="str">
        <f>'C2'!$C$7</f>
        <v>Evolución del componente del  precio final medio. (Suministro de referencia + libre)</v>
      </c>
      <c r="F9" s="43"/>
      <c r="G9" s="192"/>
    </row>
    <row r="10" spans="2:8" s="19" customFormat="1" ht="12.6" customHeight="1">
      <c r="B10" s="20"/>
      <c r="C10" s="24"/>
      <c r="D10" s="304" t="s">
        <v>37</v>
      </c>
      <c r="E10" s="305" t="str">
        <f>'C3'!$C$7</f>
        <v>Repercusión de los servicios de ajuste del sistema en el precio final medio</v>
      </c>
      <c r="F10" s="43"/>
      <c r="H10" s="121"/>
    </row>
    <row r="11" spans="2:8" s="19" customFormat="1" ht="12.6" customHeight="1">
      <c r="B11" s="20"/>
      <c r="C11" s="24"/>
      <c r="D11" s="304" t="s">
        <v>37</v>
      </c>
      <c r="E11" s="305" t="str">
        <f>'C4'!$C$7</f>
        <v>Porcentaje de adquisiciones en el mercado diario</v>
      </c>
      <c r="F11" s="43"/>
      <c r="H11" s="121"/>
    </row>
    <row r="12" spans="2:8" s="19" customFormat="1" ht="12.6" customHeight="1">
      <c r="B12" s="20"/>
      <c r="C12" s="24"/>
      <c r="D12" s="304" t="s">
        <v>37</v>
      </c>
      <c r="E12" s="305" t="str">
        <f>C4.2!$C$7</f>
        <v>Evolución de las compas en el PDBF de los comercializadores de referencia (COR) y resto de comercializadores</v>
      </c>
      <c r="F12" s="43"/>
    </row>
    <row r="13" spans="2:8" s="19" customFormat="1" ht="12.6" customHeight="1">
      <c r="B13" s="20"/>
      <c r="C13" s="24"/>
      <c r="D13" s="304" t="s">
        <v>37</v>
      </c>
      <c r="E13" s="305" t="str">
        <f>'C5'!$C$7</f>
        <v>Energía y precios medios ponderados en el mercado diario</v>
      </c>
      <c r="F13" s="43"/>
    </row>
    <row r="14" spans="2:8" s="19" customFormat="1" ht="12.6" customHeight="1">
      <c r="B14" s="20"/>
      <c r="C14" s="24"/>
      <c r="D14" s="304" t="s">
        <v>37</v>
      </c>
      <c r="E14" s="305" t="str">
        <f>'C6'!$C$7</f>
        <v>Mercado diario. Precio medio ponderado diario y energía</v>
      </c>
      <c r="F14" s="43"/>
    </row>
    <row r="15" spans="2:8" s="19" customFormat="1" ht="12.6" customHeight="1">
      <c r="B15" s="20"/>
      <c r="C15" s="24"/>
      <c r="D15" s="304" t="s">
        <v>37</v>
      </c>
      <c r="E15" s="305" t="str">
        <f>'C7'!$C$7</f>
        <v>Precio de mercados europeos</v>
      </c>
      <c r="F15" s="43"/>
    </row>
    <row r="16" spans="2:8" s="19" customFormat="1" ht="12.6" customHeight="1">
      <c r="B16" s="20"/>
      <c r="C16" s="24"/>
      <c r="D16" s="304" t="s">
        <v>37</v>
      </c>
      <c r="E16" s="305" t="str">
        <f>C7.2!$C$7</f>
        <v>Generación en España y precios</v>
      </c>
      <c r="F16" s="43"/>
    </row>
    <row r="17" spans="2:6" s="19" customFormat="1" ht="12.6" customHeight="1">
      <c r="B17" s="20"/>
      <c r="C17" s="24"/>
      <c r="D17" s="304" t="s">
        <v>37</v>
      </c>
      <c r="E17" s="305" t="str">
        <f>'C8'!$C$7</f>
        <v>Energía y precios medios ponderados en el mercado intradiario</v>
      </c>
      <c r="F17" s="43"/>
    </row>
    <row r="18" spans="2:6" s="19" customFormat="1" ht="12.6" customHeight="1">
      <c r="B18" s="20"/>
      <c r="C18" s="24"/>
      <c r="D18" s="304" t="s">
        <v>37</v>
      </c>
      <c r="E18" s="305" t="str">
        <f>'C9'!$C$7</f>
        <v xml:space="preserve">Energía gestionada en los servicios de ajuste del sistema peninsular
</v>
      </c>
      <c r="F18" s="43"/>
    </row>
    <row r="19" spans="2:6" s="19" customFormat="1" ht="12.6" customHeight="1">
      <c r="B19" s="20"/>
      <c r="C19" s="24"/>
      <c r="D19" s="304" t="s">
        <v>37</v>
      </c>
      <c r="E19" s="305" t="str">
        <f>'C10'!$C$7</f>
        <v>Energía gestionada en los servicios de ajuste del sistema peninsular respecto a la energía final. (Suministro de referencia + libre)</v>
      </c>
      <c r="F19" s="43"/>
    </row>
    <row r="20" spans="2:6" s="19" customFormat="1" ht="12.6" customHeight="1">
      <c r="B20" s="20"/>
      <c r="C20" s="24"/>
      <c r="D20" s="304" t="s">
        <v>37</v>
      </c>
      <c r="E20" s="305" t="str">
        <f>'C11'!$C$7</f>
        <v>Resolución de restricciones técnicas (PDBF) (Fase I)</v>
      </c>
      <c r="F20" s="43"/>
    </row>
    <row r="21" spans="2:6" s="19" customFormat="1" ht="12.6" customHeight="1">
      <c r="B21" s="20"/>
      <c r="C21" s="24"/>
      <c r="D21" s="304" t="s">
        <v>37</v>
      </c>
      <c r="E21" s="311" t="str">
        <f>'C12'!$C$7</f>
        <v>Resolución de restricciones técnicas (PDBF). Precios medios ponderados y energías</v>
      </c>
      <c r="F21" s="43"/>
    </row>
    <row r="22" spans="2:6" s="19" customFormat="1" ht="12.6" customHeight="1">
      <c r="B22" s="20"/>
      <c r="C22" s="24"/>
      <c r="D22" s="304" t="s">
        <v>37</v>
      </c>
      <c r="E22" s="311" t="str">
        <f>'C13'!$C$7</f>
        <v>Resolución de restricciones técnicas (PDBF). Desglose por tipo de restricciones</v>
      </c>
      <c r="F22" s="43"/>
    </row>
    <row r="23" spans="2:6" s="19" customFormat="1" ht="12.6" customHeight="1">
      <c r="B23" s="20"/>
      <c r="C23" s="24"/>
      <c r="D23" s="304" t="s">
        <v>37</v>
      </c>
      <c r="E23" s="311" t="str">
        <f>'C14'!$C$7</f>
        <v>Resolución de restricciones técnicas (PDBF). Desglose por tecnologías. Total anual</v>
      </c>
      <c r="F23" s="43"/>
    </row>
    <row r="24" spans="2:6" s="19" customFormat="1" ht="12.6" customHeight="1">
      <c r="B24" s="20"/>
      <c r="C24" s="24"/>
      <c r="D24" s="304" t="s">
        <v>37</v>
      </c>
      <c r="E24" s="305" t="str">
        <f>'C15'!$C$7</f>
        <v>Reserva de potencia adicional a subir asignada</v>
      </c>
      <c r="F24" s="43"/>
    </row>
    <row r="25" spans="2:6" s="19" customFormat="1" ht="12.6" customHeight="1">
      <c r="B25" s="20"/>
      <c r="C25" s="24"/>
      <c r="D25" s="304" t="s">
        <v>37</v>
      </c>
      <c r="E25" s="305" t="str">
        <f>'C16'!$C$7</f>
        <v>Mercados de servicios de ajuste. Energía gestionada</v>
      </c>
      <c r="F25" s="43"/>
    </row>
    <row r="26" spans="2:6" s="19" customFormat="1" ht="12.6" customHeight="1">
      <c r="B26" s="20"/>
      <c r="C26" s="24"/>
      <c r="D26" s="304" t="s">
        <v>37</v>
      </c>
      <c r="E26" s="305" t="str">
        <f>'C17'!$C$7</f>
        <v xml:space="preserve">Regulación secundaria </v>
      </c>
      <c r="F26" s="43"/>
    </row>
    <row r="27" spans="2:6" s="19" customFormat="1" ht="12.6" customHeight="1">
      <c r="B27" s="20"/>
      <c r="C27" s="24"/>
      <c r="D27" s="304" t="s">
        <v>37</v>
      </c>
      <c r="E27" s="305" t="str">
        <f>'C18'!$C$7</f>
        <v>Banda de regulación secundaria. Precios medios ponderados y banda media</v>
      </c>
      <c r="F27" s="43"/>
    </row>
    <row r="28" spans="2:6" s="19" customFormat="1" ht="12.6" customHeight="1">
      <c r="B28" s="20"/>
      <c r="C28" s="24"/>
      <c r="D28" s="304" t="s">
        <v>37</v>
      </c>
      <c r="E28" s="311" t="str">
        <f>'C19'!$C$7</f>
        <v>Total mensual de banda de regulación secundaria asignada. Desglose por tecnologías</v>
      </c>
      <c r="F28" s="43"/>
    </row>
    <row r="29" spans="2:6" s="19" customFormat="1" ht="12.6" customHeight="1">
      <c r="B29" s="20"/>
      <c r="C29" s="24"/>
      <c r="D29" s="304" t="s">
        <v>37</v>
      </c>
      <c r="E29" s="311" t="str">
        <f>'C20'!$C$7</f>
        <v>Regulación secundaria. Precios medios ponderados y energías</v>
      </c>
      <c r="F29" s="43"/>
    </row>
    <row r="30" spans="2:6" s="19" customFormat="1" ht="12.6" customHeight="1">
      <c r="B30" s="20"/>
      <c r="C30" s="24"/>
      <c r="D30" s="304" t="s">
        <v>37</v>
      </c>
      <c r="E30" s="305" t="str">
        <f>'C21'!$C$7</f>
        <v>Regulación terciaria</v>
      </c>
      <c r="F30" s="43"/>
    </row>
    <row r="31" spans="2:6" s="19" customFormat="1" ht="12.6" customHeight="1">
      <c r="B31" s="20"/>
      <c r="C31" s="24"/>
      <c r="D31" s="304" t="s">
        <v>37</v>
      </c>
      <c r="E31" s="311" t="str">
        <f>'C22'!$C$7</f>
        <v>Regulación terciaria. Precios medios ponderados y energías</v>
      </c>
      <c r="F31" s="43"/>
    </row>
    <row r="32" spans="2:6" s="19" customFormat="1" ht="12.6" customHeight="1">
      <c r="B32" s="20"/>
      <c r="C32" s="24"/>
      <c r="D32" s="304" t="s">
        <v>37</v>
      </c>
      <c r="E32" s="311" t="str">
        <f>'C23'!$C$7</f>
        <v>Regulación terciaria. Desglose por tecnologías. Total anual</v>
      </c>
      <c r="F32" s="43"/>
    </row>
    <row r="33" spans="1:6" s="19" customFormat="1" ht="12.6" customHeight="1">
      <c r="B33" s="20"/>
      <c r="C33" s="24"/>
      <c r="D33" s="304" t="s">
        <v>37</v>
      </c>
      <c r="E33" s="305" t="str">
        <f>'C24'!$C$7</f>
        <v>Gestión de desvíos</v>
      </c>
      <c r="F33" s="43"/>
    </row>
    <row r="34" spans="1:6" s="19" customFormat="1" ht="12.6" customHeight="1">
      <c r="B34" s="20"/>
      <c r="C34" s="24"/>
      <c r="D34" s="304" t="s">
        <v>37</v>
      </c>
      <c r="E34" s="311" t="str">
        <f>'C25'!$C$7</f>
        <v>Gestión de desvíos. Precios medios ponderados y energías</v>
      </c>
      <c r="F34" s="43"/>
    </row>
    <row r="35" spans="1:6" s="19" customFormat="1" ht="12.6" customHeight="1">
      <c r="B35" s="20"/>
      <c r="C35" s="24"/>
      <c r="D35" s="304" t="s">
        <v>37</v>
      </c>
      <c r="E35" s="311" t="str">
        <f>'C26'!$C$7</f>
        <v>Gestión de desvíos. Desglose por tecnologías. Total anual</v>
      </c>
      <c r="F35" s="43"/>
    </row>
    <row r="36" spans="1:6" s="19" customFormat="1" ht="12.6" customHeight="1">
      <c r="B36" s="20"/>
      <c r="C36" s="24"/>
      <c r="D36" s="304" t="s">
        <v>37</v>
      </c>
      <c r="E36" s="305" t="str">
        <f>'C27'!$C$7</f>
        <v xml:space="preserve">Restricciones en tiempo real </v>
      </c>
      <c r="F36" s="43"/>
    </row>
    <row r="37" spans="1:6" s="19" customFormat="1" ht="12.6" customHeight="1">
      <c r="B37" s="20"/>
      <c r="C37" s="24"/>
      <c r="D37" s="304" t="s">
        <v>37</v>
      </c>
      <c r="E37" s="311" t="str">
        <f>'C28'!$C$7</f>
        <v>Restricciones en tiempo real. Precios medios ponderados y energías</v>
      </c>
      <c r="F37" s="43"/>
    </row>
    <row r="38" spans="1:6" s="19" customFormat="1" ht="12.6" customHeight="1">
      <c r="B38" s="20"/>
      <c r="C38" s="24"/>
      <c r="D38" s="304" t="s">
        <v>37</v>
      </c>
      <c r="E38" s="311" t="str">
        <f>'C29'!$C$7</f>
        <v>Evolución medio anual del precio ponderado a subir  de los servicios de ajustes</v>
      </c>
      <c r="F38" s="43"/>
    </row>
    <row r="39" spans="1:6" ht="12.6" customHeight="1">
      <c r="A39" s="19"/>
      <c r="B39" s="20"/>
      <c r="C39" s="24"/>
      <c r="D39" s="304" t="s">
        <v>37</v>
      </c>
      <c r="E39" s="311" t="str">
        <f>'C30'!$C$7</f>
        <v>Desvíos netos medidos. Precios medios ponderados mensuales y energía neta de los mercados de balance</v>
      </c>
      <c r="F39" s="43"/>
    </row>
    <row r="40" spans="1:6" ht="12.6" customHeight="1">
      <c r="B40" s="20"/>
      <c r="C40" s="24"/>
      <c r="D40" s="304" t="s">
        <v>37</v>
      </c>
      <c r="E40" s="311" t="str">
        <f>'C31'!$C$7</f>
        <v>Desvíos netos medidos</v>
      </c>
      <c r="F40" s="43"/>
    </row>
    <row r="41" spans="1:6" ht="12.6" customHeight="1">
      <c r="B41" s="20"/>
      <c r="C41" s="24"/>
      <c r="D41" s="304" t="s">
        <v>37</v>
      </c>
      <c r="E41" s="311" t="str">
        <f>'C32'!$C$7</f>
        <v>Precio del desvío en relación al precio del mercado diario</v>
      </c>
      <c r="F41" s="17"/>
    </row>
    <row r="42" spans="1:6" ht="12.6" customHeight="1">
      <c r="A42" s="19"/>
      <c r="D42" s="304" t="s">
        <v>37</v>
      </c>
      <c r="E42" s="311" t="str">
        <f>'C33'!$C$7</f>
        <v>Horas de desvíos contrarios al sistema</v>
      </c>
      <c r="F42" s="19"/>
    </row>
    <row r="43" spans="1:6" ht="12.6" customHeight="1">
      <c r="B43" s="20"/>
      <c r="C43" s="24"/>
      <c r="D43" s="304" t="s">
        <v>37</v>
      </c>
      <c r="E43" s="311" t="str">
        <f>'C34'!$C$7</f>
        <v>Evolución del PVPC frente al precio mercado diario</v>
      </c>
    </row>
    <row r="44" spans="1:6" ht="10.199999999999999" customHeight="1">
      <c r="B44" s="20"/>
      <c r="C44" s="24"/>
      <c r="D44" s="304"/>
      <c r="E44" s="305"/>
    </row>
    <row r="45" spans="1:6" ht="8.4" customHeight="1"/>
    <row r="46" spans="1:6">
      <c r="C46" s="306" t="s">
        <v>393</v>
      </c>
      <c r="E46" s="19"/>
    </row>
    <row r="49" spans="5:5">
      <c r="E49" s="15"/>
    </row>
    <row r="50" spans="5:5">
      <c r="E50" s="15"/>
    </row>
    <row r="51" spans="5:5">
      <c r="E51" s="15"/>
    </row>
    <row r="52" spans="5:5">
      <c r="E52" s="40"/>
    </row>
    <row r="53" spans="5:5">
      <c r="E53" s="57"/>
    </row>
    <row r="78" spans="2:2">
      <c r="B78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phoneticPr fontId="0" type="noConversion"/>
  <hyperlinks>
    <hyperlink ref="E42" location="'C33'!A1" display="'C33'!A1"/>
    <hyperlink ref="E20" location="'C11'!A1" display="Resolución de restricciones técnicas"/>
    <hyperlink ref="E19" location="'C10'!A1" display="'C10'!A1"/>
    <hyperlink ref="E35" location="'C26'!A1" display="Gestión de desvíos. Desglose por tecnologías. Total anual"/>
    <hyperlink ref="E32" location="'C23'!A1" display="Regulación terciaria. Desglose por tecnologías. Total anual"/>
    <hyperlink ref="E28" location="'C19'!A1" display="Total mensual de banda de regulación secundaria asignada. "/>
    <hyperlink ref="E23" location="'C14'!A1" display="Resolución de restricciones técnicas. Desglose por tecnologías."/>
    <hyperlink ref="E22" location="'C13'!A1" display="Resolución de restricciones técnicas. Desglose por tipo de restricciones"/>
    <hyperlink ref="E39" location="'C30'!A1" display="'C30'!A1"/>
    <hyperlink ref="E40" location="'C31'!A1" display="'C31'!A1"/>
    <hyperlink ref="E8" location="'C1'!A1" display="Precio final en el mercado de producción"/>
    <hyperlink ref="E9" location="'C2'!A1" display="Mercado de producción. Demanda y precios finales"/>
    <hyperlink ref="E37" location="'C28'!A1" display="Restricciones en tiempo real. Precios medios ponderados y energías"/>
    <hyperlink ref="E25" location="'C16'!A1" display="Mercados de servicios de ajuste. Energía gestionada"/>
    <hyperlink ref="E10" location="'C3'!A1" display="Repercusión de los procesos de operación del sistema en el precio "/>
    <hyperlink ref="E18" location="'C9'!A1" display="'C9'!A1"/>
    <hyperlink ref="E11" location="'C4'!A1" display="Demanda peninsular (Mercado regulado + libre). Evolución de los "/>
    <hyperlink ref="E30" location="'C21'!A1" display="Regulación terciaria"/>
    <hyperlink ref="E21" location="'C12'!A1" display="Resolución de restricciones técnicas. Precios medios ponderados"/>
    <hyperlink ref="E36" location="'C27'!A1" display="Restricciones en tiempo real"/>
    <hyperlink ref="E34" location="'C25'!A1" display="Gestión de desvíos. Precios medios ponderados y energías"/>
    <hyperlink ref="E31" location="'C22'!A1" display="Regulación terciaria. Precios medios ponderados y energías"/>
    <hyperlink ref="E29" location="'C20'!A1" display="Regulación secundaria. Precios medios ponderados y energías"/>
    <hyperlink ref="E33" location="'C24'!A1" display="Gestión de desvíos"/>
    <hyperlink ref="E27" location="'C18'!A1" display="Banda de regulación secundaria. Precios medios ponderados y "/>
    <hyperlink ref="E26" location="'C17'!A1" display="Regulación secundaria"/>
    <hyperlink ref="E17" location="'C8'!A1" display="'C8'!A1"/>
    <hyperlink ref="E14" location="'C6'!A1" display="Mercado diario. Precio medio ponderado diario y energía"/>
    <hyperlink ref="E13" location="'C5'!A1" display="Energía y precios medios ponderados en el mercado diario"/>
    <hyperlink ref="E24" location="'C15'!A1" display="Reserva de potencia adicional a subir asignada"/>
    <hyperlink ref="E41" location="'C32'!A1" display="'C32'!A1"/>
    <hyperlink ref="E15" location="'C7'!A1" display="'C7'!A1"/>
    <hyperlink ref="E38" location="'C29'!A1" display="'C29'!A1"/>
    <hyperlink ref="E43" location="'C34'!A1" display="'C34'!A1"/>
    <hyperlink ref="E12" location="C4.2!A1" display="Evolución de las compas en el PDBF de los comercializadores de "/>
    <hyperlink ref="E16" location="C7.2!A1" display="C7.2!A1"/>
  </hyperlinks>
  <printOptions horizontalCentered="1" verticalCentered="1"/>
  <pageMargins left="0.39370078740157483" right="0.78740157480314965" top="0.39370078740157483" bottom="0.98425196850393704" header="0" footer="0"/>
  <pageSetup paperSize="9" scale="85" orientation="landscape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B1:E24"/>
  <sheetViews>
    <sheetView showGridLines="0" showRowColHeaders="0" workbookViewId="0"/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105.6640625" customWidth="1"/>
  </cols>
  <sheetData>
    <row r="1" spans="2:5" ht="0.6" customHeight="1">
      <c r="C1" s="16"/>
      <c r="D1" s="16"/>
    </row>
    <row r="2" spans="2:5" ht="21" customHeight="1">
      <c r="C2" s="16"/>
      <c r="D2" s="16"/>
      <c r="E2" s="95" t="s">
        <v>80</v>
      </c>
    </row>
    <row r="3" spans="2:5" ht="15" customHeight="1">
      <c r="B3" s="21"/>
      <c r="C3" s="21"/>
      <c r="D3" s="19"/>
      <c r="E3" s="18" t="s">
        <v>261</v>
      </c>
    </row>
    <row r="4" spans="2:5" ht="19.95" customHeight="1">
      <c r="B4" s="21"/>
      <c r="C4" s="21" t="str">
        <f>Indice!C4</f>
        <v>Mercados eléctricos</v>
      </c>
      <c r="D4" s="19"/>
      <c r="E4" s="19"/>
    </row>
    <row r="5" spans="2:5" ht="12.6" customHeight="1">
      <c r="C5" s="25" t="s">
        <v>35</v>
      </c>
      <c r="D5" s="39" t="s">
        <v>35</v>
      </c>
      <c r="E5" s="39" t="s">
        <v>35</v>
      </c>
    </row>
    <row r="6" spans="2:5" s="430" customFormat="1" ht="13.2" customHeight="1">
      <c r="D6" s="431" t="s">
        <v>35</v>
      </c>
      <c r="E6" s="432" t="s">
        <v>35</v>
      </c>
    </row>
    <row r="7" spans="2:5" ht="12.6" customHeight="1">
      <c r="C7" s="260" t="s">
        <v>397</v>
      </c>
      <c r="D7" s="39" t="s">
        <v>35</v>
      </c>
      <c r="E7" s="349" t="s">
        <v>35</v>
      </c>
    </row>
    <row r="8" spans="2:5" ht="12.6" customHeight="1">
      <c r="C8" s="260" t="s">
        <v>84</v>
      </c>
      <c r="D8" s="39" t="s">
        <v>35</v>
      </c>
      <c r="E8" s="349" t="s">
        <v>35</v>
      </c>
    </row>
    <row r="9" spans="2:5" ht="12.6" customHeight="1">
      <c r="B9" s="260"/>
      <c r="C9" s="260"/>
      <c r="D9" s="39" t="s">
        <v>35</v>
      </c>
      <c r="E9" s="349" t="s">
        <v>35</v>
      </c>
    </row>
    <row r="10" spans="2:5" ht="12.6" customHeight="1">
      <c r="C10" s="260"/>
      <c r="D10" s="39" t="s">
        <v>35</v>
      </c>
      <c r="E10" s="349" t="s">
        <v>35</v>
      </c>
    </row>
    <row r="11" spans="2:5" ht="12.6" customHeight="1">
      <c r="C11" s="25" t="s">
        <v>35</v>
      </c>
      <c r="D11" s="39" t="s">
        <v>35</v>
      </c>
      <c r="E11" s="303" t="s">
        <v>35</v>
      </c>
    </row>
    <row r="12" spans="2:5" ht="12.6" customHeight="1">
      <c r="C12" s="25" t="s">
        <v>35</v>
      </c>
      <c r="D12" s="39" t="s">
        <v>35</v>
      </c>
      <c r="E12" s="303" t="s">
        <v>35</v>
      </c>
    </row>
    <row r="13" spans="2:5" ht="12.6" customHeight="1">
      <c r="C13" s="25" t="s">
        <v>35</v>
      </c>
      <c r="D13" s="39" t="s">
        <v>35</v>
      </c>
      <c r="E13" s="303" t="s">
        <v>35</v>
      </c>
    </row>
    <row r="14" spans="2:5" ht="12.6" customHeight="1">
      <c r="C14" s="25" t="s">
        <v>35</v>
      </c>
      <c r="D14" s="39" t="s">
        <v>35</v>
      </c>
      <c r="E14" s="303" t="s">
        <v>35</v>
      </c>
    </row>
    <row r="15" spans="2:5" ht="12.6" customHeight="1">
      <c r="C15" s="25" t="s">
        <v>35</v>
      </c>
      <c r="D15" s="39" t="s">
        <v>35</v>
      </c>
      <c r="E15" s="303" t="s">
        <v>35</v>
      </c>
    </row>
    <row r="16" spans="2:5" ht="12.6" customHeight="1">
      <c r="C16" s="25" t="s">
        <v>35</v>
      </c>
      <c r="D16" s="39" t="s">
        <v>35</v>
      </c>
      <c r="E16" s="303" t="s">
        <v>35</v>
      </c>
    </row>
    <row r="17" spans="3:5" ht="12.6" customHeight="1">
      <c r="C17" s="25" t="s">
        <v>35</v>
      </c>
      <c r="D17" s="39" t="s">
        <v>35</v>
      </c>
      <c r="E17" s="303" t="s">
        <v>35</v>
      </c>
    </row>
    <row r="18" spans="3:5" ht="12.6" customHeight="1">
      <c r="C18" s="25" t="s">
        <v>35</v>
      </c>
      <c r="D18" s="39" t="s">
        <v>35</v>
      </c>
      <c r="E18" s="303" t="s">
        <v>35</v>
      </c>
    </row>
    <row r="19" spans="3:5" ht="12.6" customHeight="1">
      <c r="C19" s="25" t="s">
        <v>35</v>
      </c>
      <c r="D19" s="39" t="s">
        <v>35</v>
      </c>
      <c r="E19" s="303" t="s">
        <v>35</v>
      </c>
    </row>
    <row r="20" spans="3:5" ht="12.6" customHeight="1">
      <c r="C20" s="25" t="s">
        <v>35</v>
      </c>
      <c r="D20" s="39" t="s">
        <v>35</v>
      </c>
      <c r="E20" s="303" t="s">
        <v>35</v>
      </c>
    </row>
    <row r="21" spans="3:5" ht="12.6" customHeight="1">
      <c r="C21" s="16" t="s">
        <v>35</v>
      </c>
      <c r="D21" s="16" t="s">
        <v>35</v>
      </c>
      <c r="E21" s="303" t="s">
        <v>35</v>
      </c>
    </row>
    <row r="22" spans="3:5" ht="12.6" customHeight="1">
      <c r="C22" s="16" t="s">
        <v>35</v>
      </c>
      <c r="D22" s="16" t="s">
        <v>35</v>
      </c>
      <c r="E22" s="350" t="s">
        <v>35</v>
      </c>
    </row>
    <row r="23" spans="3:5" ht="12.6" customHeight="1">
      <c r="E23" s="350" t="s">
        <v>35</v>
      </c>
    </row>
    <row r="24" spans="3:5" ht="12.6" customHeight="1">
      <c r="E24" s="350" t="s">
        <v>35</v>
      </c>
    </row>
  </sheetData>
  <hyperlinks>
    <hyperlink ref="C4" location="Indice!A1" display="Indice!A1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5">
    <pageSetUpPr autoPageBreaks="0"/>
  </sheetPr>
  <dimension ref="A1:T82"/>
  <sheetViews>
    <sheetView showGridLines="0" showRowColHeaders="0" showOutlineSymbols="0" zoomScaleNormal="100" workbookViewId="0"/>
  </sheetViews>
  <sheetFormatPr baseColWidth="10" defaultColWidth="11.44140625" defaultRowHeight="13.2"/>
  <cols>
    <col min="1" max="1" width="0.109375" style="16" customWidth="1"/>
    <col min="2" max="2" width="2.6640625" style="16" customWidth="1"/>
    <col min="3" max="3" width="23.6640625" style="16" customWidth="1"/>
    <col min="4" max="4" width="1.33203125" style="16" customWidth="1"/>
    <col min="5" max="5" width="8.6640625" style="4" bestFit="1" customWidth="1"/>
    <col min="6" max="7" width="10.6640625" style="4" customWidth="1"/>
    <col min="8" max="8" width="1.33203125" style="4" customWidth="1"/>
    <col min="9" max="9" width="13" style="4" bestFit="1" customWidth="1"/>
    <col min="10" max="10" width="13.88671875" style="1" customWidth="1"/>
    <col min="11" max="11" width="2.44140625" style="4" customWidth="1"/>
    <col min="12" max="12" width="6.44140625" style="4" customWidth="1"/>
    <col min="13" max="13" width="6.109375" style="4" bestFit="1" customWidth="1"/>
    <col min="14" max="21" width="4.5546875" style="4" customWidth="1"/>
    <col min="22" max="16384" width="11.44140625" style="4"/>
  </cols>
  <sheetData>
    <row r="1" spans="1:20" s="16" customFormat="1" ht="0.6" customHeight="1"/>
    <row r="2" spans="1:20" s="16" customFormat="1" ht="21" customHeight="1">
      <c r="D2" s="720" t="s">
        <v>80</v>
      </c>
      <c r="E2" s="720"/>
      <c r="F2" s="720"/>
      <c r="G2" s="720"/>
      <c r="H2" s="720"/>
      <c r="I2" s="720"/>
      <c r="J2" s="720"/>
      <c r="R2" s="45"/>
    </row>
    <row r="3" spans="1:20" s="16" customFormat="1" ht="15" customHeight="1">
      <c r="D3" s="721" t="s">
        <v>261</v>
      </c>
      <c r="E3" s="721"/>
      <c r="F3" s="721"/>
      <c r="G3" s="721"/>
      <c r="H3" s="721"/>
      <c r="I3" s="721"/>
      <c r="J3" s="721"/>
      <c r="R3" s="45"/>
    </row>
    <row r="4" spans="1:20" s="19" customFormat="1" ht="19.95" customHeight="1">
      <c r="B4" s="20"/>
      <c r="C4" s="21" t="str">
        <f>Indice!C4</f>
        <v>Mercados eléctricos</v>
      </c>
    </row>
    <row r="5" spans="1:20" s="19" customFormat="1" ht="12.6" customHeight="1">
      <c r="B5" s="20"/>
      <c r="C5" s="22"/>
    </row>
    <row r="6" spans="1:20" s="19" customFormat="1" ht="13.2" customHeight="1">
      <c r="B6" s="20"/>
      <c r="C6" s="25"/>
      <c r="D6" s="39"/>
      <c r="E6" s="39"/>
    </row>
    <row r="7" spans="1:20" s="5" customFormat="1" ht="18" customHeight="1">
      <c r="A7" s="19"/>
      <c r="B7" s="20"/>
      <c r="C7" s="722" t="s">
        <v>124</v>
      </c>
      <c r="D7" s="39"/>
      <c r="E7" s="9"/>
      <c r="F7" s="730" t="s">
        <v>227</v>
      </c>
      <c r="G7" s="732" t="s">
        <v>254</v>
      </c>
      <c r="H7" s="50"/>
      <c r="I7" s="729" t="s">
        <v>86</v>
      </c>
      <c r="J7" s="729"/>
      <c r="K7" s="55"/>
      <c r="L7" s="728"/>
      <c r="M7" s="728"/>
    </row>
    <row r="8" spans="1:20" s="6" customFormat="1" ht="18" customHeight="1">
      <c r="A8" s="19"/>
      <c r="B8" s="20"/>
      <c r="C8" s="723"/>
      <c r="D8" s="39"/>
      <c r="E8" s="53"/>
      <c r="F8" s="731"/>
      <c r="G8" s="733"/>
      <c r="H8" s="51"/>
      <c r="I8" s="51" t="s">
        <v>66</v>
      </c>
      <c r="J8" s="51" t="s">
        <v>81</v>
      </c>
      <c r="L8" s="8"/>
      <c r="M8" s="8"/>
    </row>
    <row r="9" spans="1:20" s="6" customFormat="1" ht="12.75" customHeight="1">
      <c r="A9" s="19"/>
      <c r="B9" s="20"/>
      <c r="C9" s="723"/>
      <c r="D9" s="39"/>
      <c r="E9" s="352" t="s">
        <v>51</v>
      </c>
      <c r="F9" s="361">
        <f>'Data 1'!H68+'Data 1'!H82+'Data 1'!H96</f>
        <v>2658</v>
      </c>
      <c r="G9" s="361">
        <f>'Data 1'!H96+'Data 1'!I96</f>
        <v>993</v>
      </c>
      <c r="H9" s="362"/>
      <c r="I9" s="363">
        <v>54.080346150456108</v>
      </c>
      <c r="J9" s="363">
        <v>86</v>
      </c>
      <c r="K9" s="108"/>
      <c r="L9" s="73"/>
      <c r="M9" s="63"/>
      <c r="N9" s="63"/>
      <c r="O9" s="63"/>
      <c r="P9" s="72"/>
      <c r="Q9" s="72"/>
      <c r="R9" s="72"/>
      <c r="S9" s="72"/>
      <c r="T9" s="72"/>
    </row>
    <row r="10" spans="1:20" s="6" customFormat="1" ht="12.75" customHeight="1">
      <c r="A10" s="19"/>
      <c r="B10" s="20"/>
      <c r="C10" s="723"/>
      <c r="D10" s="39"/>
      <c r="E10" s="352" t="s">
        <v>52</v>
      </c>
      <c r="F10" s="361">
        <f>'Data 1'!H69+'Data 1'!H83+'Data 1'!H97</f>
        <v>2530</v>
      </c>
      <c r="G10" s="361">
        <f>'Data 1'!H97+'Data 1'!I97</f>
        <v>829</v>
      </c>
      <c r="H10" s="362"/>
      <c r="I10" s="363">
        <v>45.658685605659812</v>
      </c>
      <c r="J10" s="363">
        <v>80</v>
      </c>
      <c r="K10" s="108"/>
      <c r="L10" s="73"/>
      <c r="M10" s="63"/>
      <c r="N10" s="161"/>
      <c r="O10" s="63"/>
      <c r="P10" s="72"/>
      <c r="Q10" s="72"/>
      <c r="R10" s="72"/>
      <c r="S10" s="72"/>
      <c r="T10" s="72"/>
    </row>
    <row r="11" spans="1:20" s="6" customFormat="1" ht="12.75" customHeight="1">
      <c r="A11" s="19"/>
      <c r="B11" s="20"/>
      <c r="C11" s="36"/>
      <c r="D11" s="39"/>
      <c r="E11" s="352" t="s">
        <v>53</v>
      </c>
      <c r="F11" s="361">
        <f>'Data 1'!H70+'Data 1'!H84+'Data 1'!H98</f>
        <v>2622</v>
      </c>
      <c r="G11" s="361">
        <f>'Data 1'!H98+'Data 1'!I98</f>
        <v>1041</v>
      </c>
      <c r="H11" s="362"/>
      <c r="I11" s="363">
        <v>44.714546131703749</v>
      </c>
      <c r="J11" s="363">
        <v>71.239999999999995</v>
      </c>
      <c r="K11" s="108"/>
      <c r="L11" s="73"/>
      <c r="M11" s="63"/>
      <c r="N11" s="161"/>
      <c r="O11" s="63"/>
      <c r="P11" s="72"/>
      <c r="Q11" s="72"/>
      <c r="R11" s="72"/>
      <c r="S11" s="72"/>
      <c r="T11" s="72"/>
    </row>
    <row r="12" spans="1:20" s="6" customFormat="1" ht="12.75" customHeight="1">
      <c r="A12" s="19"/>
      <c r="B12" s="20"/>
      <c r="D12" s="39"/>
      <c r="E12" s="352" t="s">
        <v>54</v>
      </c>
      <c r="F12" s="361">
        <f>'Data 1'!H71+'Data 1'!H85+'Data 1'!H99</f>
        <v>2170</v>
      </c>
      <c r="G12" s="361">
        <f>'Data 1'!H99+'Data 1'!I99</f>
        <v>589</v>
      </c>
      <c r="H12" s="362"/>
      <c r="I12" s="363">
        <v>47.651181794220683</v>
      </c>
      <c r="J12" s="363">
        <v>74.010000000000005</v>
      </c>
      <c r="K12" s="108"/>
      <c r="L12" s="73"/>
      <c r="M12" s="63"/>
      <c r="N12" s="161"/>
      <c r="O12" s="63"/>
      <c r="P12" s="72"/>
      <c r="Q12" s="72"/>
      <c r="R12" s="72"/>
      <c r="S12" s="72"/>
      <c r="T12" s="72"/>
    </row>
    <row r="13" spans="1:20" s="6" customFormat="1" ht="12.75" customHeight="1">
      <c r="A13" s="19"/>
      <c r="B13" s="20"/>
      <c r="C13" s="8"/>
      <c r="D13" s="39"/>
      <c r="E13" s="352" t="s">
        <v>55</v>
      </c>
      <c r="F13" s="361">
        <f>'Data 1'!H72+'Data 1'!H86+'Data 1'!H100</f>
        <v>2220</v>
      </c>
      <c r="G13" s="361">
        <f>'Data 1'!H100+'Data 1'!I100</f>
        <v>611</v>
      </c>
      <c r="H13" s="362"/>
      <c r="I13" s="363">
        <v>46.635819695328038</v>
      </c>
      <c r="J13" s="363">
        <v>67.010000000000005</v>
      </c>
      <c r="K13" s="108"/>
      <c r="L13" s="73"/>
      <c r="M13" s="63"/>
      <c r="N13" s="161"/>
      <c r="O13" s="63"/>
      <c r="P13" s="72"/>
      <c r="Q13" s="72"/>
      <c r="R13" s="72"/>
      <c r="S13" s="72"/>
      <c r="T13" s="72"/>
    </row>
    <row r="14" spans="1:20" s="6" customFormat="1" ht="12.75" customHeight="1">
      <c r="A14" s="19"/>
      <c r="B14" s="20"/>
      <c r="C14" s="59"/>
      <c r="D14" s="39"/>
      <c r="E14" s="352" t="s">
        <v>56</v>
      </c>
      <c r="F14" s="361">
        <f>'Data 1'!H73+'Data 1'!H87+'Data 1'!H101</f>
        <v>1906</v>
      </c>
      <c r="G14" s="361">
        <f>'Data 1'!H101+'Data 1'!I101</f>
        <v>473</v>
      </c>
      <c r="H14" s="362"/>
      <c r="I14" s="363">
        <v>55.58856258851845</v>
      </c>
      <c r="J14" s="363">
        <v>72.010000000000005</v>
      </c>
      <c r="K14" s="108"/>
      <c r="L14" s="73"/>
      <c r="M14" s="63"/>
      <c r="N14" s="161"/>
      <c r="O14" s="63"/>
      <c r="P14" s="72"/>
      <c r="Q14" s="72"/>
      <c r="R14" s="72"/>
      <c r="S14" s="72"/>
      <c r="T14" s="72"/>
    </row>
    <row r="15" spans="1:20" s="6" customFormat="1" ht="12.75" customHeight="1">
      <c r="A15" s="16"/>
      <c r="B15" s="16"/>
      <c r="C15" s="60"/>
      <c r="D15" s="16"/>
      <c r="E15" s="352" t="s">
        <v>57</v>
      </c>
      <c r="F15" s="361">
        <f>'Data 1'!H74+'Data 1'!H88+'Data 1'!H102</f>
        <v>2122</v>
      </c>
      <c r="G15" s="361">
        <f>'Data 1'!H102+'Data 1'!I102</f>
        <v>574</v>
      </c>
      <c r="H15" s="362"/>
      <c r="I15" s="363">
        <v>60.145696444728017</v>
      </c>
      <c r="J15" s="363">
        <v>75.319999999999993</v>
      </c>
      <c r="K15" s="108"/>
      <c r="L15" s="73"/>
      <c r="M15" s="63"/>
      <c r="N15" s="161"/>
      <c r="O15" s="63"/>
      <c r="P15" s="72"/>
      <c r="Q15" s="72"/>
      <c r="R15" s="72"/>
      <c r="S15" s="72"/>
      <c r="T15" s="72"/>
    </row>
    <row r="16" spans="1:20" s="6" customFormat="1" ht="12.75" customHeight="1">
      <c r="A16" s="16"/>
      <c r="B16" s="16"/>
      <c r="C16" s="8"/>
      <c r="D16" s="16"/>
      <c r="E16" s="352" t="s">
        <v>58</v>
      </c>
      <c r="F16" s="361">
        <f>'Data 1'!H75+'Data 1'!H89+'Data 1'!H103</f>
        <v>2274</v>
      </c>
      <c r="G16" s="361">
        <f>'Data 1'!H103+'Data 1'!I103</f>
        <v>719</v>
      </c>
      <c r="H16" s="362"/>
      <c r="I16" s="363">
        <v>56.24552147623821</v>
      </c>
      <c r="J16" s="363">
        <v>75.319999999999993</v>
      </c>
      <c r="K16" s="108"/>
      <c r="L16" s="73"/>
      <c r="M16" s="63"/>
      <c r="N16" s="161"/>
      <c r="O16" s="63"/>
      <c r="P16" s="72"/>
      <c r="Q16" s="72"/>
      <c r="R16" s="72"/>
      <c r="S16" s="72"/>
      <c r="T16" s="72"/>
    </row>
    <row r="17" spans="1:20" s="6" customFormat="1" ht="12.75" customHeight="1">
      <c r="A17" s="16"/>
      <c r="B17" s="16"/>
      <c r="C17" s="122"/>
      <c r="D17" s="16"/>
      <c r="E17" s="352" t="s">
        <v>59</v>
      </c>
      <c r="F17" s="361">
        <f>'Data 1'!H76+'Data 1'!H90+'Data 1'!H104</f>
        <v>2261</v>
      </c>
      <c r="G17" s="361">
        <f>'Data 1'!H104+'Data 1'!I104</f>
        <v>643</v>
      </c>
      <c r="H17" s="362"/>
      <c r="I17" s="363">
        <v>51.551536925270248</v>
      </c>
      <c r="J17" s="363">
        <v>69.77</v>
      </c>
      <c r="K17" s="108"/>
      <c r="L17" s="73"/>
      <c r="M17" s="63"/>
      <c r="N17" s="161"/>
      <c r="O17" s="63"/>
      <c r="P17" s="72"/>
      <c r="Q17" s="72"/>
      <c r="R17" s="72"/>
      <c r="S17" s="72"/>
      <c r="T17" s="72"/>
    </row>
    <row r="18" spans="1:20" s="6" customFormat="1" ht="12.75" customHeight="1">
      <c r="A18" s="16"/>
      <c r="B18" s="16"/>
      <c r="C18" s="56"/>
      <c r="D18" s="16"/>
      <c r="E18" s="352" t="s">
        <v>60</v>
      </c>
      <c r="F18" s="361">
        <f>'Data 1'!H77+'Data 1'!H91+'Data 1'!H105</f>
        <v>2353</v>
      </c>
      <c r="G18" s="361">
        <f>'Data 1'!H105+'Data 1'!I105</f>
        <v>804</v>
      </c>
      <c r="H18" s="362"/>
      <c r="I18" s="363">
        <v>50.625200965492439</v>
      </c>
      <c r="J18" s="363">
        <v>68.62</v>
      </c>
      <c r="K18" s="108"/>
      <c r="L18" s="73"/>
      <c r="M18" s="63"/>
      <c r="N18" s="161"/>
      <c r="O18" s="63"/>
      <c r="P18" s="72"/>
      <c r="Q18" s="72"/>
      <c r="R18" s="72"/>
      <c r="S18" s="72"/>
      <c r="T18" s="72"/>
    </row>
    <row r="19" spans="1:20" s="6" customFormat="1" ht="12.75" customHeight="1">
      <c r="A19" s="16"/>
      <c r="B19" s="16"/>
      <c r="C19" s="59"/>
      <c r="D19" s="16"/>
      <c r="E19" s="352" t="s">
        <v>61</v>
      </c>
      <c r="F19" s="361">
        <f>'Data 1'!H78+'Data 1'!H92+'Data 1'!H106</f>
        <v>2379</v>
      </c>
      <c r="G19" s="361">
        <f>'Data 1'!H106+'Data 1'!I106</f>
        <v>760</v>
      </c>
      <c r="H19" s="362"/>
      <c r="I19" s="363">
        <v>53.914274703436142</v>
      </c>
      <c r="J19" s="363">
        <v>88</v>
      </c>
      <c r="K19"/>
      <c r="L19" s="73"/>
      <c r="M19" s="63"/>
      <c r="N19" s="161"/>
      <c r="O19" s="63"/>
      <c r="P19" s="72"/>
      <c r="Q19" s="72"/>
      <c r="R19" s="72"/>
      <c r="S19" s="72"/>
      <c r="T19" s="72"/>
    </row>
    <row r="20" spans="1:20" ht="12.75" customHeight="1">
      <c r="C20" s="60"/>
      <c r="E20" s="356" t="s">
        <v>62</v>
      </c>
      <c r="F20" s="361">
        <f>'Data 1'!H79+'Data 1'!H93+'Data 1'!H107</f>
        <v>2324</v>
      </c>
      <c r="G20" s="361">
        <f>'Data 1'!H107+'Data 1'!I107</f>
        <v>667</v>
      </c>
      <c r="H20" s="364"/>
      <c r="I20" s="363">
        <v>55.164377637362882</v>
      </c>
      <c r="J20" s="363">
        <v>82.5</v>
      </c>
      <c r="K20"/>
      <c r="L20" s="73"/>
      <c r="M20" s="63"/>
      <c r="N20" s="161"/>
      <c r="O20" s="63"/>
      <c r="P20" s="72"/>
      <c r="Q20" s="72"/>
      <c r="R20" s="72"/>
      <c r="S20" s="72"/>
      <c r="T20" s="72"/>
    </row>
    <row r="21" spans="1:20" ht="16.5" customHeight="1">
      <c r="E21" s="358" t="s">
        <v>195</v>
      </c>
      <c r="F21" s="365">
        <f>SUM(F9:F20)</f>
        <v>27819</v>
      </c>
      <c r="G21" s="365">
        <f>SUM('Data 1'!H96:H107)+SUM('Data 1'!I96:I107)</f>
        <v>8703</v>
      </c>
      <c r="H21" s="364"/>
      <c r="I21" s="366">
        <v>53.731672778292953</v>
      </c>
      <c r="J21" s="366">
        <f>MAX(J9:J20)</f>
        <v>88</v>
      </c>
      <c r="K21"/>
      <c r="L21" s="211"/>
      <c r="M21" s="276"/>
      <c r="N21" s="161"/>
      <c r="O21" s="79"/>
      <c r="P21" s="72"/>
      <c r="Q21" s="72"/>
      <c r="R21" s="72"/>
      <c r="S21" s="72"/>
      <c r="T21" s="72"/>
    </row>
    <row r="22" spans="1:20" ht="16.2" customHeight="1">
      <c r="E22" s="727" t="s">
        <v>255</v>
      </c>
      <c r="F22" s="727"/>
      <c r="G22" s="727"/>
      <c r="H22" s="727"/>
      <c r="I22" s="727"/>
      <c r="J22" s="727"/>
      <c r="L22" s="212"/>
      <c r="M22" s="210"/>
      <c r="O22" s="161"/>
    </row>
    <row r="23" spans="1:20">
      <c r="E23" s="727"/>
      <c r="F23" s="727"/>
      <c r="G23" s="727"/>
      <c r="H23" s="727"/>
      <c r="I23" s="727"/>
      <c r="J23" s="727"/>
      <c r="O23" s="161"/>
    </row>
    <row r="24" spans="1:20">
      <c r="F24" s="153"/>
      <c r="G24" s="208"/>
      <c r="H24" s="182"/>
      <c r="I24" s="183"/>
      <c r="J24" s="7"/>
      <c r="O24" s="161"/>
    </row>
    <row r="25" spans="1:20">
      <c r="E25" s="7"/>
      <c r="F25" s="153"/>
      <c r="G25" s="7"/>
      <c r="H25" s="7"/>
      <c r="I25" s="183"/>
      <c r="J25" s="7"/>
      <c r="M25" s="278"/>
      <c r="O25" s="161"/>
    </row>
    <row r="26" spans="1:20">
      <c r="E26" s="7"/>
      <c r="F26" s="153"/>
      <c r="G26" s="7"/>
      <c r="H26" s="7"/>
      <c r="I26" s="278"/>
      <c r="J26" s="7"/>
      <c r="O26" s="161"/>
    </row>
    <row r="27" spans="1:20">
      <c r="E27" s="7"/>
      <c r="F27" s="153"/>
      <c r="G27" s="7"/>
      <c r="H27" s="7"/>
      <c r="I27" s="7"/>
      <c r="J27" s="7"/>
      <c r="O27" s="161"/>
    </row>
    <row r="28" spans="1:20">
      <c r="E28" s="7"/>
      <c r="F28" s="153"/>
      <c r="G28" s="7"/>
      <c r="H28" s="7"/>
      <c r="I28" s="7"/>
      <c r="J28" s="7"/>
      <c r="O28" s="161"/>
    </row>
    <row r="29" spans="1:20">
      <c r="E29" s="7"/>
      <c r="F29" s="153"/>
      <c r="G29" s="7"/>
      <c r="H29" s="7"/>
      <c r="I29" s="7"/>
      <c r="J29" s="7"/>
      <c r="O29" s="161"/>
    </row>
    <row r="30" spans="1:20">
      <c r="E30" s="7"/>
      <c r="F30" s="153"/>
      <c r="G30" s="7"/>
      <c r="H30" s="7"/>
      <c r="I30" s="7"/>
      <c r="J30" s="7"/>
      <c r="O30" s="161"/>
    </row>
    <row r="31" spans="1:20">
      <c r="E31" s="7"/>
      <c r="F31" s="153"/>
      <c r="G31" s="7"/>
      <c r="H31" s="7"/>
      <c r="I31" s="7"/>
      <c r="J31" s="7"/>
      <c r="O31" s="161"/>
    </row>
    <row r="32" spans="1:20">
      <c r="E32" s="7"/>
      <c r="F32" s="153"/>
      <c r="G32" s="7"/>
      <c r="H32" s="7"/>
      <c r="I32" s="7"/>
      <c r="J32" s="7"/>
      <c r="O32" s="161"/>
    </row>
    <row r="33" spans="5:15">
      <c r="E33" s="7"/>
      <c r="F33" s="153"/>
      <c r="G33" s="7"/>
      <c r="H33" s="7"/>
      <c r="I33" s="7"/>
      <c r="J33" s="7"/>
      <c r="O33" s="161"/>
    </row>
    <row r="34" spans="5:15">
      <c r="E34" s="7"/>
      <c r="F34" s="153"/>
      <c r="G34" s="7"/>
      <c r="H34" s="7"/>
      <c r="I34" s="7"/>
      <c r="J34" s="7"/>
    </row>
    <row r="35" spans="5:15">
      <c r="E35" s="7"/>
      <c r="F35" s="153"/>
      <c r="G35" s="7"/>
      <c r="H35" s="7"/>
      <c r="I35" s="7"/>
      <c r="J35" s="7"/>
    </row>
    <row r="36" spans="5:15">
      <c r="E36" s="7"/>
      <c r="F36" s="7"/>
      <c r="G36" s="7"/>
      <c r="H36" s="7"/>
      <c r="I36" s="7"/>
      <c r="J36" s="7"/>
    </row>
    <row r="37" spans="5:15">
      <c r="E37" s="7"/>
      <c r="F37" s="7"/>
      <c r="G37" s="7"/>
      <c r="H37" s="7"/>
      <c r="I37" s="7"/>
      <c r="J37" s="7"/>
    </row>
    <row r="38" spans="5:15">
      <c r="E38" s="7"/>
      <c r="F38" s="7"/>
      <c r="G38" s="7"/>
      <c r="H38" s="7"/>
      <c r="I38" s="7"/>
      <c r="J38" s="7"/>
    </row>
    <row r="39" spans="5:15">
      <c r="E39" s="7"/>
      <c r="F39" s="7"/>
      <c r="G39" s="7"/>
      <c r="H39" s="7"/>
      <c r="I39" s="7"/>
      <c r="J39" s="7"/>
    </row>
    <row r="40" spans="5:15">
      <c r="E40" s="7"/>
      <c r="F40" s="7"/>
      <c r="G40" s="7"/>
      <c r="H40" s="7"/>
      <c r="I40" s="7"/>
      <c r="J40" s="7"/>
    </row>
    <row r="41" spans="5:15">
      <c r="E41" s="7"/>
      <c r="F41" s="7"/>
      <c r="G41" s="7"/>
      <c r="H41" s="7"/>
      <c r="I41" s="7"/>
      <c r="J41" s="7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9">
    <mergeCell ref="E22:J22"/>
    <mergeCell ref="E23:J23"/>
    <mergeCell ref="C7:C10"/>
    <mergeCell ref="L7:M7"/>
    <mergeCell ref="D2:J2"/>
    <mergeCell ref="D3:J3"/>
    <mergeCell ref="I7:J7"/>
    <mergeCell ref="F7:F8"/>
    <mergeCell ref="G7:G8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cellComments="asDisplayed" verticalDpi="4294967292" r:id="rId1"/>
  <headerFooter alignWithMargins="0">
    <oddFooter>&amp;R&amp;A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autoPageBreaks="0"/>
  </sheetPr>
  <dimension ref="A1:S85"/>
  <sheetViews>
    <sheetView showGridLines="0" showRowColHeaders="0" showOutlineSymbols="0" zoomScaleNormal="100" workbookViewId="0"/>
  </sheetViews>
  <sheetFormatPr baseColWidth="10" defaultRowHeight="13.2"/>
  <cols>
    <col min="1" max="1" width="0.109375" style="16" customWidth="1"/>
    <col min="2" max="2" width="2.6640625" style="16" customWidth="1"/>
    <col min="3" max="3" width="23.6640625" style="16" customWidth="1"/>
    <col min="4" max="4" width="1.33203125" style="16" customWidth="1"/>
    <col min="5" max="5" width="29" style="16" customWidth="1"/>
    <col min="6" max="7" width="6.109375" customWidth="1"/>
    <col min="8" max="8" width="0.88671875" customWidth="1"/>
    <col min="9" max="10" width="6.109375" customWidth="1"/>
    <col min="11" max="11" width="0.88671875" customWidth="1"/>
    <col min="12" max="13" width="6.109375" customWidth="1"/>
  </cols>
  <sheetData>
    <row r="1" spans="2:19" s="16" customFormat="1" ht="0.6" customHeight="1"/>
    <row r="2" spans="2:19" s="16" customFormat="1" ht="21" customHeight="1">
      <c r="E2" s="720" t="s">
        <v>80</v>
      </c>
      <c r="F2" s="720"/>
      <c r="G2" s="720"/>
      <c r="H2" s="720"/>
      <c r="I2" s="720"/>
      <c r="J2" s="720"/>
      <c r="K2" s="720"/>
      <c r="L2" s="720"/>
      <c r="M2" s="720"/>
    </row>
    <row r="3" spans="2:19" s="16" customFormat="1" ht="15" customHeight="1">
      <c r="E3" s="721" t="s">
        <v>261</v>
      </c>
      <c r="F3" s="721"/>
      <c r="G3" s="721"/>
      <c r="H3" s="721"/>
      <c r="I3" s="721"/>
      <c r="J3" s="721"/>
      <c r="K3" s="721"/>
      <c r="L3" s="721"/>
      <c r="M3" s="721"/>
    </row>
    <row r="4" spans="2:19" s="19" customFormat="1" ht="19.95" customHeight="1">
      <c r="B4" s="20"/>
      <c r="C4" s="21" t="str">
        <f>Indice!C4</f>
        <v>Mercados eléctricos</v>
      </c>
    </row>
    <row r="5" spans="2:19" s="19" customFormat="1" ht="12.6" customHeight="1">
      <c r="B5" s="20"/>
      <c r="C5" s="22"/>
    </row>
    <row r="6" spans="2:19" s="19" customFormat="1" ht="13.2" customHeight="1">
      <c r="B6" s="20"/>
      <c r="C6" s="25"/>
      <c r="D6" s="39"/>
      <c r="E6" s="39"/>
    </row>
    <row r="7" spans="2:19" s="19" customFormat="1" ht="12.75" customHeight="1">
      <c r="B7" s="20"/>
      <c r="C7" s="724" t="s">
        <v>399</v>
      </c>
      <c r="D7" s="39"/>
      <c r="E7" s="9"/>
      <c r="F7" s="736">
        <v>2014</v>
      </c>
      <c r="G7" s="736"/>
      <c r="H7" s="50"/>
      <c r="I7" s="736">
        <v>2015</v>
      </c>
      <c r="J7" s="736"/>
      <c r="K7" s="50"/>
      <c r="L7" s="736" t="s">
        <v>337</v>
      </c>
      <c r="M7" s="737"/>
      <c r="Q7" s="130"/>
    </row>
    <row r="8" spans="2:19" s="19" customFormat="1" ht="12.75" customHeight="1">
      <c r="B8" s="20"/>
      <c r="C8" s="724"/>
      <c r="D8" s="39"/>
      <c r="E8" s="53"/>
      <c r="F8" s="216" t="s">
        <v>63</v>
      </c>
      <c r="G8" s="216" t="s">
        <v>64</v>
      </c>
      <c r="H8" s="217"/>
      <c r="I8" s="216" t="s">
        <v>63</v>
      </c>
      <c r="J8" s="216" t="s">
        <v>64</v>
      </c>
      <c r="K8" s="216"/>
      <c r="L8" s="216" t="s">
        <v>63</v>
      </c>
      <c r="M8" s="216" t="s">
        <v>64</v>
      </c>
      <c r="N8" s="289"/>
      <c r="O8" s="289"/>
      <c r="P8" s="734"/>
      <c r="Q8" s="734"/>
      <c r="R8" s="735"/>
      <c r="S8" s="735"/>
    </row>
    <row r="9" spans="2:19" s="19" customFormat="1" ht="12.75" hidden="1" customHeight="1">
      <c r="B9" s="20"/>
      <c r="C9" s="724"/>
      <c r="D9" s="39"/>
      <c r="E9" s="26"/>
      <c r="F9" s="184"/>
      <c r="G9" s="184"/>
      <c r="H9" s="184"/>
      <c r="I9" s="184"/>
      <c r="J9" s="184"/>
      <c r="K9" s="184"/>
      <c r="L9" s="185"/>
      <c r="M9" s="184"/>
      <c r="N9" s="290">
        <f>F9</f>
        <v>0</v>
      </c>
      <c r="O9" s="290">
        <f>I9</f>
        <v>0</v>
      </c>
      <c r="P9" s="291" t="e">
        <f t="shared" ref="P9:P15" si="0">((O9/N9)-1)*100</f>
        <v>#DIV/0!</v>
      </c>
      <c r="Q9" s="292"/>
      <c r="R9" s="139"/>
      <c r="S9" s="139"/>
    </row>
    <row r="10" spans="2:19" s="19" customFormat="1" ht="12.75" customHeight="1">
      <c r="B10" s="20"/>
      <c r="C10" s="724"/>
      <c r="D10" s="39"/>
      <c r="E10" s="352" t="s">
        <v>338</v>
      </c>
      <c r="F10" s="369">
        <f>'Data 2'!E25</f>
        <v>3259.8141999999998</v>
      </c>
      <c r="G10" s="370"/>
      <c r="H10" s="370"/>
      <c r="I10" s="370"/>
      <c r="J10" s="370"/>
      <c r="K10" s="370"/>
      <c r="L10" s="371"/>
      <c r="M10" s="370"/>
      <c r="N10" s="290"/>
      <c r="O10" s="290"/>
      <c r="P10" s="291"/>
      <c r="Q10" s="295"/>
      <c r="R10" s="139"/>
      <c r="S10" s="139"/>
    </row>
    <row r="11" spans="2:19" s="19" customFormat="1" ht="12.75" customHeight="1">
      <c r="B11" s="20"/>
      <c r="C11" s="724" t="s">
        <v>48</v>
      </c>
      <c r="D11" s="39"/>
      <c r="E11" s="352" t="s">
        <v>314</v>
      </c>
      <c r="F11" s="369">
        <f>'Data 2'!E26</f>
        <v>9570.6136000000006</v>
      </c>
      <c r="G11" s="369">
        <f>'Data 2'!F26</f>
        <v>110.36030000000001</v>
      </c>
      <c r="H11" s="370"/>
      <c r="I11" s="369">
        <f>'Data 2'!G26</f>
        <v>6283.1513000000004</v>
      </c>
      <c r="J11" s="369">
        <f>'Data 2'!H26</f>
        <v>178.17789999999999</v>
      </c>
      <c r="K11" s="370"/>
      <c r="L11" s="371">
        <f>(I11/F11-1)*100</f>
        <v>-34.349545780429381</v>
      </c>
      <c r="M11" s="371">
        <f>(J11/G11-1)*100</f>
        <v>61.451083405898665</v>
      </c>
      <c r="N11" s="290">
        <f>F11+G11</f>
        <v>9680.9739000000009</v>
      </c>
      <c r="O11" s="290">
        <f>I11+J11</f>
        <v>6461.3292000000001</v>
      </c>
      <c r="P11" s="291">
        <f>((O11/N11)-1)*100</f>
        <v>-33.257446340186917</v>
      </c>
      <c r="Q11" s="292"/>
      <c r="R11" s="139"/>
      <c r="S11" s="139"/>
    </row>
    <row r="12" spans="2:19" s="19" customFormat="1" ht="12.75" customHeight="1">
      <c r="B12" s="20"/>
      <c r="C12" s="724"/>
      <c r="D12" s="39"/>
      <c r="E12" s="352" t="s">
        <v>30</v>
      </c>
      <c r="F12" s="369">
        <f>'Data 2'!E27</f>
        <v>1746.0153780000001</v>
      </c>
      <c r="G12" s="369">
        <f>'Data 2'!F27</f>
        <v>994.6404839999999</v>
      </c>
      <c r="H12" s="372"/>
      <c r="I12" s="369">
        <f>'Data 2'!G27</f>
        <v>1366.3046650000001</v>
      </c>
      <c r="J12" s="369">
        <f>'Data 2'!H27</f>
        <v>1193.0162030000001</v>
      </c>
      <c r="K12" s="372"/>
      <c r="L12" s="371">
        <f t="shared" ref="L12:M15" si="1">(I12/F12-1)*100</f>
        <v>-21.747271976203631</v>
      </c>
      <c r="M12" s="371">
        <f t="shared" si="1"/>
        <v>19.944464577011956</v>
      </c>
      <c r="N12" s="290">
        <f>F12+G12</f>
        <v>2740.6558620000001</v>
      </c>
      <c r="O12" s="290">
        <f>I12+J12</f>
        <v>2559.3208680000002</v>
      </c>
      <c r="P12" s="291">
        <f t="shared" si="0"/>
        <v>-6.6164817157185922</v>
      </c>
      <c r="Q12" s="292"/>
      <c r="R12" s="139"/>
      <c r="S12" s="139"/>
    </row>
    <row r="13" spans="2:19" s="19" customFormat="1" ht="12.75" customHeight="1">
      <c r="B13" s="20"/>
      <c r="C13" s="724"/>
      <c r="D13" s="39"/>
      <c r="E13" s="373" t="s">
        <v>31</v>
      </c>
      <c r="F13" s="369">
        <f>'Data 2'!E28</f>
        <v>3066.3833</v>
      </c>
      <c r="G13" s="369">
        <f>'Data 2'!F28</f>
        <v>1765.2282</v>
      </c>
      <c r="H13" s="372"/>
      <c r="I13" s="369">
        <f>'Data 2'!G28</f>
        <v>3125.9391000000001</v>
      </c>
      <c r="J13" s="369">
        <f>'Data 2'!H28</f>
        <v>1626.5712000000003</v>
      </c>
      <c r="K13" s="372"/>
      <c r="L13" s="371">
        <f t="shared" si="1"/>
        <v>1.9422164215413096</v>
      </c>
      <c r="M13" s="371">
        <f t="shared" si="1"/>
        <v>-7.8549051051869494</v>
      </c>
      <c r="N13" s="290">
        <f>F13+G13</f>
        <v>4831.6115</v>
      </c>
      <c r="O13" s="290">
        <f>I13+J13</f>
        <v>4752.5102999999999</v>
      </c>
      <c r="P13" s="291">
        <f t="shared" si="0"/>
        <v>-1.6371597757808165</v>
      </c>
      <c r="Q13" s="292"/>
      <c r="R13" s="139"/>
      <c r="S13" s="139"/>
    </row>
    <row r="14" spans="2:19" s="19" customFormat="1" ht="12.75" customHeight="1">
      <c r="B14" s="20"/>
      <c r="C14" s="724"/>
      <c r="D14" s="39"/>
      <c r="E14" s="352" t="s">
        <v>34</v>
      </c>
      <c r="F14" s="369">
        <f>'Data 2'!E29</f>
        <v>1865.4280000000003</v>
      </c>
      <c r="G14" s="369">
        <f>'Data 2'!F29</f>
        <v>571.44090000000017</v>
      </c>
      <c r="H14" s="372"/>
      <c r="I14" s="369">
        <f>'Data 2'!G29</f>
        <v>2214.2889000000005</v>
      </c>
      <c r="J14" s="369">
        <f>'Data 2'!H29</f>
        <v>548.60639999999989</v>
      </c>
      <c r="K14" s="372"/>
      <c r="L14" s="371">
        <f t="shared" si="1"/>
        <v>18.701386491464689</v>
      </c>
      <c r="M14" s="371">
        <f t="shared" si="1"/>
        <v>-3.9959512873510183</v>
      </c>
      <c r="N14" s="290">
        <f>F14+G14</f>
        <v>2436.8689000000004</v>
      </c>
      <c r="O14" s="290">
        <f>I14+J14</f>
        <v>2762.8953000000001</v>
      </c>
      <c r="P14" s="291">
        <f t="shared" si="0"/>
        <v>13.378906021575453</v>
      </c>
      <c r="Q14" s="292"/>
      <c r="R14" s="139"/>
      <c r="S14" s="139"/>
    </row>
    <row r="15" spans="2:19" s="19" customFormat="1" ht="12.75" customHeight="1">
      <c r="B15" s="20"/>
      <c r="C15" s="25"/>
      <c r="D15" s="39"/>
      <c r="E15" s="374" t="s">
        <v>315</v>
      </c>
      <c r="F15" s="375">
        <f>'Data 2'!E30</f>
        <v>555.63569999999993</v>
      </c>
      <c r="G15" s="375">
        <f>'Data 2'!F30</f>
        <v>1274.0255999999999</v>
      </c>
      <c r="H15" s="376"/>
      <c r="I15" s="375">
        <f>'Data 2'!G30</f>
        <v>518.82560000000001</v>
      </c>
      <c r="J15" s="375">
        <f>'Data 2'!H30</f>
        <v>1151.5719999999999</v>
      </c>
      <c r="K15" s="376"/>
      <c r="L15" s="377">
        <f t="shared" si="1"/>
        <v>-6.624862297364964</v>
      </c>
      <c r="M15" s="377">
        <f t="shared" si="1"/>
        <v>-9.6115494068565113</v>
      </c>
      <c r="N15" s="290">
        <f>F15+G15</f>
        <v>1829.6612999999998</v>
      </c>
      <c r="O15" s="290">
        <f>I15+J15</f>
        <v>1670.3975999999998</v>
      </c>
      <c r="P15" s="291">
        <f t="shared" si="0"/>
        <v>-8.7045454806307543</v>
      </c>
      <c r="Q15" s="284"/>
    </row>
    <row r="16" spans="2:19" ht="6" customHeight="1">
      <c r="O16" s="140"/>
      <c r="P16" s="140"/>
      <c r="Q16" s="140"/>
      <c r="R16" s="140"/>
      <c r="S16" s="140"/>
    </row>
    <row r="17" spans="5:19" ht="17.25" customHeight="1">
      <c r="E17" s="378" t="s">
        <v>141</v>
      </c>
      <c r="F17" s="741">
        <f>SUM(F9:F15)+SUM(G9:G15)</f>
        <v>24779.585662000001</v>
      </c>
      <c r="G17" s="741"/>
      <c r="H17" s="379"/>
      <c r="I17" s="741">
        <f>SUM(I9:I15)+SUM(J9:J15)</f>
        <v>18206.453268000001</v>
      </c>
      <c r="J17" s="741"/>
      <c r="K17" s="379"/>
      <c r="L17" s="740">
        <f>((I17/F17)-1)*100</f>
        <v>-26.526401545446465</v>
      </c>
      <c r="M17" s="740"/>
      <c r="P17" s="140"/>
      <c r="Q17" s="140"/>
      <c r="R17" s="140"/>
      <c r="S17" s="140"/>
    </row>
    <row r="18" spans="5:19" ht="25.2" customHeight="1">
      <c r="E18" s="739" t="s">
        <v>398</v>
      </c>
      <c r="F18" s="739"/>
      <c r="G18" s="739"/>
      <c r="H18" s="739"/>
      <c r="I18" s="739"/>
      <c r="J18" s="739"/>
      <c r="K18" s="739"/>
      <c r="L18" s="739"/>
      <c r="M18" s="739"/>
      <c r="O18" s="140"/>
      <c r="P18" s="140"/>
      <c r="Q18" s="140"/>
      <c r="R18" s="140"/>
      <c r="S18" s="140"/>
    </row>
    <row r="19" spans="5:19" ht="23.4" customHeight="1">
      <c r="E19" s="739" t="s">
        <v>312</v>
      </c>
      <c r="F19" s="739"/>
      <c r="G19" s="739"/>
      <c r="H19" s="739"/>
      <c r="I19" s="739"/>
      <c r="J19" s="739"/>
      <c r="K19" s="739"/>
      <c r="L19" s="739"/>
      <c r="M19" s="739"/>
      <c r="O19" s="140"/>
      <c r="P19" s="140"/>
      <c r="Q19" s="140"/>
      <c r="R19" s="140"/>
      <c r="S19" s="140"/>
    </row>
    <row r="20" spans="5:19" ht="14.4" customHeight="1">
      <c r="E20" s="739" t="s">
        <v>313</v>
      </c>
      <c r="F20" s="739"/>
      <c r="G20" s="739"/>
      <c r="H20" s="739"/>
      <c r="I20" s="739"/>
      <c r="J20" s="739"/>
      <c r="K20" s="739"/>
      <c r="L20" s="739"/>
      <c r="M20" s="739"/>
      <c r="O20" s="140"/>
      <c r="P20" s="140"/>
      <c r="Q20" s="140"/>
      <c r="R20" s="140"/>
      <c r="S20" s="140"/>
    </row>
    <row r="21" spans="5:19" ht="24" customHeight="1">
      <c r="E21" s="738"/>
      <c r="F21" s="738"/>
      <c r="G21" s="738"/>
      <c r="H21" s="738"/>
      <c r="I21" s="738"/>
      <c r="J21" s="738"/>
      <c r="K21" s="738"/>
      <c r="L21" s="738"/>
      <c r="M21" s="738"/>
      <c r="O21" s="140"/>
      <c r="P21" s="140"/>
      <c r="Q21" s="140"/>
      <c r="R21" s="140"/>
      <c r="S21" s="140"/>
    </row>
    <row r="22" spans="5:19" ht="12.75" customHeight="1">
      <c r="F22" s="239"/>
      <c r="G22" s="240"/>
      <c r="H22" s="171"/>
      <c r="I22" s="240"/>
      <c r="J22" s="240"/>
      <c r="K22" s="171"/>
      <c r="L22" s="171"/>
      <c r="M22" s="171"/>
    </row>
    <row r="23" spans="5:19">
      <c r="F23" s="239"/>
      <c r="G23" s="240"/>
      <c r="H23" s="171"/>
      <c r="I23" s="240"/>
      <c r="J23" s="240"/>
      <c r="K23" s="171"/>
      <c r="L23" s="171"/>
      <c r="M23" s="171"/>
      <c r="N23" s="171"/>
    </row>
    <row r="24" spans="5:19">
      <c r="F24" s="94"/>
      <c r="G24" s="81"/>
      <c r="I24" s="81"/>
      <c r="J24" s="81"/>
    </row>
    <row r="25" spans="5:19">
      <c r="F25" s="94"/>
      <c r="G25" s="81"/>
      <c r="I25" s="81"/>
      <c r="J25" s="81"/>
    </row>
    <row r="85" spans="2:2">
      <c r="B85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6">
    <mergeCell ref="C7:C10"/>
    <mergeCell ref="C11:C14"/>
    <mergeCell ref="E21:M21"/>
    <mergeCell ref="E20:M20"/>
    <mergeCell ref="E2:M2"/>
    <mergeCell ref="E3:M3"/>
    <mergeCell ref="L17:M17"/>
    <mergeCell ref="F17:G17"/>
    <mergeCell ref="I17:J17"/>
    <mergeCell ref="E18:M18"/>
    <mergeCell ref="E19:M19"/>
    <mergeCell ref="P8:Q8"/>
    <mergeCell ref="R8:S8"/>
    <mergeCell ref="F7:G7"/>
    <mergeCell ref="I7:J7"/>
    <mergeCell ref="L7:M7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autoPageBreaks="0"/>
  </sheetPr>
  <dimension ref="A1:F82"/>
  <sheetViews>
    <sheetView showGridLines="0" showRowColHeaders="0" showOutlineSymbols="0" zoomScaleNormal="100" workbookViewId="0"/>
  </sheetViews>
  <sheetFormatPr baseColWidth="10" defaultRowHeight="13.2"/>
  <cols>
    <col min="1" max="1" width="0.109375" style="16" customWidth="1"/>
    <col min="2" max="2" width="2.6640625" style="16" customWidth="1"/>
    <col min="3" max="3" width="23.6640625" style="16" customWidth="1"/>
    <col min="4" max="4" width="1.33203125" style="16" customWidth="1"/>
    <col min="5" max="5" width="105.6640625" style="16" customWidth="1"/>
    <col min="6" max="6" width="11.44140625" style="42" customWidth="1"/>
  </cols>
  <sheetData>
    <row r="1" spans="2:5" s="16" customFormat="1" ht="0.6" customHeight="1"/>
    <row r="2" spans="2:5" s="16" customFormat="1" ht="21" customHeight="1">
      <c r="E2" s="95" t="s">
        <v>80</v>
      </c>
    </row>
    <row r="3" spans="2:5" s="16" customFormat="1" ht="15" customHeight="1">
      <c r="E3" s="18" t="s">
        <v>261</v>
      </c>
    </row>
    <row r="4" spans="2:5" s="19" customFormat="1" ht="19.95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2" customHeight="1">
      <c r="B6" s="20"/>
      <c r="C6" s="25"/>
      <c r="D6" s="39"/>
      <c r="E6" s="39"/>
    </row>
    <row r="7" spans="2:5" s="19" customFormat="1" ht="12.75" customHeight="1">
      <c r="B7" s="20"/>
      <c r="C7" s="724" t="s">
        <v>409</v>
      </c>
      <c r="D7" s="39"/>
      <c r="E7" s="349" t="s">
        <v>35</v>
      </c>
    </row>
    <row r="8" spans="2:5" s="19" customFormat="1" ht="12.75" customHeight="1">
      <c r="B8" s="20"/>
      <c r="C8" s="724"/>
      <c r="D8" s="39"/>
      <c r="E8" s="349" t="s">
        <v>35</v>
      </c>
    </row>
    <row r="9" spans="2:5" s="19" customFormat="1" ht="12.75" customHeight="1">
      <c r="B9" s="20"/>
      <c r="C9" s="724"/>
      <c r="D9" s="39"/>
      <c r="E9" s="349" t="s">
        <v>35</v>
      </c>
    </row>
    <row r="10" spans="2:5" s="19" customFormat="1" ht="12.75" customHeight="1">
      <c r="B10" s="20"/>
      <c r="C10" s="724"/>
      <c r="D10" s="39"/>
      <c r="E10" s="349" t="s">
        <v>35</v>
      </c>
    </row>
    <row r="11" spans="2:5" s="19" customFormat="1" ht="12.75" customHeight="1">
      <c r="B11" s="20"/>
      <c r="C11" s="312" t="s">
        <v>400</v>
      </c>
      <c r="D11" s="39"/>
      <c r="E11" s="303" t="s">
        <v>35</v>
      </c>
    </row>
    <row r="12" spans="2:5" s="19" customFormat="1" ht="12.75" customHeight="1">
      <c r="B12" s="20"/>
      <c r="C12" s="261"/>
      <c r="D12" s="39"/>
      <c r="E12" s="303" t="s">
        <v>35</v>
      </c>
    </row>
    <row r="13" spans="2:5" s="19" customFormat="1" ht="12.75" customHeight="1">
      <c r="B13" s="20"/>
      <c r="C13" s="261"/>
      <c r="D13" s="39"/>
      <c r="E13" s="303" t="s">
        <v>35</v>
      </c>
    </row>
    <row r="14" spans="2:5" s="19" customFormat="1" ht="12.75" customHeight="1">
      <c r="B14" s="20"/>
      <c r="C14" s="261"/>
      <c r="D14" s="39"/>
      <c r="E14" s="303" t="s">
        <v>35</v>
      </c>
    </row>
    <row r="15" spans="2:5" s="19" customFormat="1" ht="12.75" customHeight="1">
      <c r="B15" s="20"/>
      <c r="C15" s="261"/>
      <c r="D15" s="39"/>
      <c r="E15" s="303" t="s">
        <v>35</v>
      </c>
    </row>
    <row r="16" spans="2:5" s="19" customFormat="1" ht="12.75" customHeight="1">
      <c r="B16" s="20"/>
      <c r="C16" s="25"/>
      <c r="D16" s="39"/>
      <c r="E16" s="303" t="s">
        <v>35</v>
      </c>
    </row>
    <row r="17" spans="2:5" s="19" customFormat="1" ht="12.75" customHeight="1">
      <c r="B17" s="20"/>
      <c r="C17" s="25"/>
      <c r="D17" s="39"/>
      <c r="E17" s="303" t="s">
        <v>35</v>
      </c>
    </row>
    <row r="18" spans="2:5" s="19" customFormat="1" ht="12.75" customHeight="1">
      <c r="B18" s="20"/>
      <c r="C18" s="25"/>
      <c r="D18" s="39"/>
      <c r="E18" s="303" t="s">
        <v>35</v>
      </c>
    </row>
    <row r="19" spans="2:5" s="19" customFormat="1" ht="12.75" customHeight="1">
      <c r="B19" s="20"/>
      <c r="C19" s="25"/>
      <c r="D19" s="39"/>
      <c r="E19" s="303" t="s">
        <v>35</v>
      </c>
    </row>
    <row r="20" spans="2:5" s="19" customFormat="1" ht="12.75" customHeight="1">
      <c r="B20" s="20"/>
      <c r="C20" s="25"/>
      <c r="D20" s="39"/>
      <c r="E20" s="303" t="s">
        <v>35</v>
      </c>
    </row>
    <row r="21" spans="2:5" s="19" customFormat="1" ht="12.75" customHeight="1">
      <c r="B21" s="20"/>
      <c r="C21" s="25"/>
      <c r="D21" s="39"/>
      <c r="E21" s="303" t="s">
        <v>35</v>
      </c>
    </row>
    <row r="22" spans="2:5">
      <c r="E22" s="350" t="s">
        <v>35</v>
      </c>
    </row>
    <row r="23" spans="2:5">
      <c r="E23" s="350" t="s">
        <v>35</v>
      </c>
    </row>
    <row r="24" spans="2:5">
      <c r="E24" s="350" t="s">
        <v>35</v>
      </c>
    </row>
    <row r="82" spans="2:2">
      <c r="B82" s="96"/>
    </row>
  </sheetData>
  <mergeCells count="1">
    <mergeCell ref="C7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autoPageBreaks="0"/>
  </sheetPr>
  <dimension ref="A1:V83"/>
  <sheetViews>
    <sheetView showGridLines="0" showRowColHeaders="0" showOutlineSymbols="0" zoomScaleNormal="100" workbookViewId="0"/>
  </sheetViews>
  <sheetFormatPr baseColWidth="10" defaultColWidth="11.44140625" defaultRowHeight="13.2"/>
  <cols>
    <col min="1" max="1" width="0.109375" style="47" customWidth="1"/>
    <col min="2" max="2" width="2.6640625" style="47" customWidth="1"/>
    <col min="3" max="3" width="23.6640625" style="47" customWidth="1"/>
    <col min="4" max="4" width="1.33203125" style="47" customWidth="1"/>
    <col min="5" max="5" width="8.88671875" style="13" customWidth="1"/>
    <col min="6" max="6" width="10.33203125" style="13" customWidth="1"/>
    <col min="7" max="7" width="9.6640625" style="224" customWidth="1"/>
    <col min="8" max="8" width="11.88671875" style="224" bestFit="1" customWidth="1"/>
    <col min="9" max="9" width="1.109375" style="224" customWidth="1"/>
    <col min="10" max="10" width="10.33203125" style="224" customWidth="1"/>
    <col min="11" max="11" width="9.6640625" style="224" customWidth="1"/>
    <col min="12" max="12" width="8" style="13" customWidth="1"/>
    <col min="13" max="13" width="13" style="13" customWidth="1"/>
    <col min="14" max="15" width="4.5546875" style="13" customWidth="1"/>
    <col min="16" max="16" width="7.33203125" style="13" customWidth="1"/>
    <col min="17" max="17" width="6" style="13" customWidth="1"/>
    <col min="18" max="16384" width="11.44140625" style="13"/>
  </cols>
  <sheetData>
    <row r="1" spans="1:22" s="47" customFormat="1" ht="0.6" customHeight="1"/>
    <row r="2" spans="1:22" s="47" customFormat="1" ht="21" customHeight="1">
      <c r="E2" s="720" t="s">
        <v>80</v>
      </c>
      <c r="F2" s="720"/>
      <c r="G2" s="720"/>
      <c r="H2" s="720"/>
      <c r="I2" s="720"/>
      <c r="J2" s="720"/>
      <c r="K2" s="720"/>
      <c r="L2" s="720"/>
      <c r="R2" s="45"/>
    </row>
    <row r="3" spans="1:22" s="47" customFormat="1" ht="15" customHeight="1">
      <c r="E3" s="721" t="s">
        <v>261</v>
      </c>
      <c r="F3" s="721"/>
      <c r="G3" s="721"/>
      <c r="H3" s="721"/>
      <c r="I3" s="721"/>
      <c r="J3" s="721"/>
      <c r="K3" s="721"/>
      <c r="L3" s="721"/>
      <c r="R3" s="45"/>
    </row>
    <row r="4" spans="1:22" s="46" customFormat="1" ht="19.95" customHeight="1">
      <c r="B4" s="48"/>
      <c r="C4" s="21" t="str">
        <f>Indice!C4</f>
        <v>Mercados eléctricos</v>
      </c>
    </row>
    <row r="5" spans="1:22" s="46" customFormat="1" ht="12.6" customHeight="1">
      <c r="B5" s="48"/>
      <c r="C5" s="22"/>
    </row>
    <row r="6" spans="1:22" s="46" customFormat="1" ht="13.2" customHeight="1">
      <c r="B6" s="48"/>
      <c r="C6" s="25"/>
      <c r="D6" s="39"/>
      <c r="E6" s="39"/>
      <c r="F6" s="39"/>
    </row>
    <row r="7" spans="1:22" s="12" customFormat="1" ht="12.75" customHeight="1">
      <c r="A7" s="46"/>
      <c r="B7" s="48"/>
      <c r="C7" s="723" t="s">
        <v>401</v>
      </c>
      <c r="D7" s="39"/>
      <c r="E7" s="10"/>
      <c r="F7" s="729" t="s">
        <v>32</v>
      </c>
      <c r="G7" s="729"/>
      <c r="H7" s="729"/>
      <c r="I7" s="50"/>
      <c r="J7" s="729" t="s">
        <v>33</v>
      </c>
      <c r="K7" s="729"/>
      <c r="L7" s="729"/>
      <c r="O7" s="163"/>
      <c r="P7" s="742"/>
      <c r="Q7" s="742"/>
      <c r="R7" s="742"/>
      <c r="S7" s="164"/>
      <c r="T7" s="742"/>
      <c r="U7" s="742"/>
      <c r="V7" s="742"/>
    </row>
    <row r="8" spans="1:22" s="12" customFormat="1">
      <c r="A8" s="46"/>
      <c r="B8" s="48"/>
      <c r="C8" s="723"/>
      <c r="D8" s="39"/>
      <c r="E8" s="10"/>
      <c r="F8" s="746" t="s">
        <v>173</v>
      </c>
      <c r="G8" s="744" t="s">
        <v>83</v>
      </c>
      <c r="H8" s="744"/>
      <c r="I8" s="50"/>
      <c r="J8" s="746" t="s">
        <v>173</v>
      </c>
      <c r="K8" s="745" t="s">
        <v>83</v>
      </c>
      <c r="L8" s="745"/>
      <c r="O8" s="163"/>
      <c r="P8" s="164"/>
      <c r="Q8" s="164"/>
      <c r="R8" s="164"/>
      <c r="S8" s="164"/>
      <c r="T8" s="164"/>
      <c r="U8" s="164"/>
      <c r="V8" s="164"/>
    </row>
    <row r="9" spans="1:22" s="12" customFormat="1" ht="21">
      <c r="A9" s="46"/>
      <c r="B9" s="48"/>
      <c r="C9" s="723"/>
      <c r="D9" s="39"/>
      <c r="E9" s="53"/>
      <c r="F9" s="733"/>
      <c r="G9" s="206" t="s">
        <v>171</v>
      </c>
      <c r="H9" s="51" t="s">
        <v>73</v>
      </c>
      <c r="I9" s="51"/>
      <c r="J9" s="733"/>
      <c r="K9" s="206" t="s">
        <v>171</v>
      </c>
      <c r="L9" s="51" t="s">
        <v>73</v>
      </c>
      <c r="O9" s="163"/>
      <c r="P9" s="164"/>
      <c r="Q9" s="742"/>
      <c r="R9" s="742"/>
      <c r="S9" s="164"/>
      <c r="T9" s="164"/>
      <c r="U9" s="743"/>
      <c r="V9" s="743"/>
    </row>
    <row r="10" spans="1:22" s="12" customFormat="1">
      <c r="A10" s="46"/>
      <c r="B10" s="48"/>
      <c r="C10" s="723"/>
      <c r="D10" s="39"/>
      <c r="E10" s="352" t="s">
        <v>51</v>
      </c>
      <c r="F10" s="380">
        <f>'Data 2'!D75</f>
        <v>501.54509999999999</v>
      </c>
      <c r="G10" s="381">
        <f>'Data 2'!F75</f>
        <v>173.91604946390001</v>
      </c>
      <c r="H10" s="381">
        <v>1311.5269784172999</v>
      </c>
      <c r="I10" s="380"/>
      <c r="J10" s="380" t="str">
        <f>IF('Data 2'!E75=0,"-      ",'Data 2'!E75)</f>
        <v xml:space="preserve">-      </v>
      </c>
      <c r="K10" s="381">
        <f>'Data 2'!G75</f>
        <v>48.160502834100001</v>
      </c>
      <c r="L10" s="677" t="s">
        <v>139</v>
      </c>
      <c r="M10" s="106"/>
      <c r="N10" s="131"/>
      <c r="O10" s="165"/>
      <c r="P10" s="164"/>
      <c r="Q10" s="164"/>
      <c r="R10" s="164"/>
      <c r="S10" s="164"/>
      <c r="T10" s="164"/>
      <c r="U10" s="164"/>
      <c r="V10" s="164"/>
    </row>
    <row r="11" spans="1:22" s="12" customFormat="1">
      <c r="A11" s="46"/>
      <c r="B11" s="48"/>
      <c r="C11" s="56"/>
      <c r="D11" s="39"/>
      <c r="E11" s="352" t="s">
        <v>52</v>
      </c>
      <c r="F11" s="380">
        <f>'Data 2'!D76</f>
        <v>540.9194</v>
      </c>
      <c r="G11" s="381">
        <f>'Data 2'!F76</f>
        <v>146.4619733202</v>
      </c>
      <c r="H11" s="381">
        <v>466.71735003800001</v>
      </c>
      <c r="I11" s="380"/>
      <c r="J11" s="380">
        <f>'Data 2'!E76</f>
        <v>30.758599999999998</v>
      </c>
      <c r="K11" s="381">
        <f>'Data 2'!G76</f>
        <v>36.848392756099997</v>
      </c>
      <c r="L11" s="381">
        <v>82.01</v>
      </c>
      <c r="M11" s="106"/>
      <c r="N11" s="65"/>
      <c r="O11" s="86"/>
      <c r="P11" s="251"/>
      <c r="Q11" s="246"/>
      <c r="R11" s="251"/>
    </row>
    <row r="12" spans="1:22" s="12" customFormat="1">
      <c r="A12" s="46"/>
      <c r="B12" s="48"/>
      <c r="C12" s="122"/>
      <c r="D12" s="39"/>
      <c r="E12" s="352" t="s">
        <v>53</v>
      </c>
      <c r="F12" s="380">
        <f>'Data 2'!D77</f>
        <v>674.41640000000007</v>
      </c>
      <c r="G12" s="381">
        <f>'Data 2'!F77</f>
        <v>141.62132819370001</v>
      </c>
      <c r="H12" s="381">
        <v>412.22612470399997</v>
      </c>
      <c r="I12" s="380"/>
      <c r="J12" s="380">
        <f>'Data 2'!E77</f>
        <v>4.6138999999999992</v>
      </c>
      <c r="K12" s="381">
        <f>'Data 2'!G77</f>
        <v>38.738876350200002</v>
      </c>
      <c r="L12" s="381">
        <v>67.319999999999993</v>
      </c>
      <c r="M12" s="106"/>
      <c r="N12" s="65"/>
      <c r="O12" s="86"/>
      <c r="P12" s="251"/>
      <c r="Q12" s="246"/>
      <c r="R12" s="251"/>
    </row>
    <row r="13" spans="1:22" s="12" customFormat="1">
      <c r="A13" s="46"/>
      <c r="B13" s="48"/>
      <c r="C13" s="56"/>
      <c r="D13" s="39"/>
      <c r="E13" s="352" t="s">
        <v>54</v>
      </c>
      <c r="F13" s="380">
        <f>'Data 2'!D78</f>
        <v>734.96749999999997</v>
      </c>
      <c r="G13" s="381">
        <f>'Data 2'!F78</f>
        <v>138.5069914112</v>
      </c>
      <c r="H13" s="381">
        <v>242.88518715160001</v>
      </c>
      <c r="I13" s="380"/>
      <c r="J13" s="380">
        <f>'Data 2'!E78</f>
        <v>6.3235000000000001</v>
      </c>
      <c r="K13" s="381">
        <f>'Data 2'!G78</f>
        <v>38.611161323499999</v>
      </c>
      <c r="L13" s="381">
        <v>67.010000000000005</v>
      </c>
      <c r="M13" s="106"/>
      <c r="N13" s="65"/>
      <c r="O13" s="86"/>
      <c r="P13" s="251"/>
      <c r="Q13" s="246"/>
      <c r="R13" s="251"/>
    </row>
    <row r="14" spans="1:22" s="12" customFormat="1">
      <c r="A14" s="46"/>
      <c r="B14" s="48"/>
      <c r="C14" s="122"/>
      <c r="D14" s="39"/>
      <c r="E14" s="352" t="s">
        <v>55</v>
      </c>
      <c r="F14" s="380">
        <f>'Data 2'!D79</f>
        <v>655.05349999999999</v>
      </c>
      <c r="G14" s="381">
        <f>'Data 2'!F79</f>
        <v>152.00364096979999</v>
      </c>
      <c r="H14" s="381">
        <v>312.78199999999998</v>
      </c>
      <c r="I14" s="380"/>
      <c r="J14" s="380">
        <f>'Data 2'!E79</f>
        <v>16.423500000000001</v>
      </c>
      <c r="K14" s="381">
        <f>'Data 2'!G79</f>
        <v>40.997909468499998</v>
      </c>
      <c r="L14" s="381">
        <v>58.1</v>
      </c>
      <c r="M14" s="106"/>
      <c r="N14" s="65"/>
      <c r="O14" s="86"/>
      <c r="P14" s="251"/>
      <c r="Q14" s="246"/>
      <c r="R14" s="251"/>
    </row>
    <row r="15" spans="1:22" s="12" customFormat="1">
      <c r="A15" s="46"/>
      <c r="B15" s="48"/>
      <c r="C15" s="56"/>
      <c r="D15" s="39"/>
      <c r="E15" s="352" t="s">
        <v>56</v>
      </c>
      <c r="F15" s="380">
        <f>'Data 2'!D80</f>
        <v>427.2595</v>
      </c>
      <c r="G15" s="381">
        <f>'Data 2'!F80</f>
        <v>157.91341987710001</v>
      </c>
      <c r="H15" s="381">
        <v>350.54871794870002</v>
      </c>
      <c r="I15" s="380"/>
      <c r="J15" s="380">
        <f>'Data 2'!E80</f>
        <v>2.9248000000000003</v>
      </c>
      <c r="K15" s="381">
        <f>'Data 2'!G80</f>
        <v>52.899418222400001</v>
      </c>
      <c r="L15" s="381">
        <v>67.569999999999993</v>
      </c>
      <c r="M15" s="106"/>
      <c r="N15" s="65"/>
      <c r="O15" s="86"/>
      <c r="P15" s="251"/>
      <c r="Q15" s="246"/>
      <c r="R15" s="251"/>
    </row>
    <row r="16" spans="1:22" s="12" customFormat="1">
      <c r="A16" s="46"/>
      <c r="B16" s="48"/>
      <c r="C16" s="49"/>
      <c r="D16" s="39"/>
      <c r="E16" s="352" t="s">
        <v>57</v>
      </c>
      <c r="F16" s="380">
        <f>'Data 2'!D81</f>
        <v>431.9092</v>
      </c>
      <c r="G16" s="381">
        <f>'Data 2'!F81</f>
        <v>181.4337892895</v>
      </c>
      <c r="H16" s="381">
        <v>2657.6704545455</v>
      </c>
      <c r="I16" s="380"/>
      <c r="J16" s="380">
        <f>'Data 2'!E81</f>
        <v>22.356999999999999</v>
      </c>
      <c r="K16" s="381">
        <f>'Data 2'!G81</f>
        <v>58.310782291700001</v>
      </c>
      <c r="L16" s="381">
        <v>71.67</v>
      </c>
      <c r="M16" s="106"/>
      <c r="N16" s="65"/>
      <c r="O16" s="86"/>
      <c r="P16" s="251"/>
      <c r="Q16" s="246"/>
      <c r="R16" s="251"/>
    </row>
    <row r="17" spans="1:21" s="12" customFormat="1">
      <c r="A17" s="47"/>
      <c r="B17" s="47"/>
      <c r="C17" s="47"/>
      <c r="D17" s="47"/>
      <c r="E17" s="352" t="s">
        <v>58</v>
      </c>
      <c r="F17" s="380">
        <f>'Data 2'!D82</f>
        <v>383.59590000000003</v>
      </c>
      <c r="G17" s="381">
        <f>'Data 2'!F82</f>
        <v>191.2686808329</v>
      </c>
      <c r="H17" s="381">
        <v>2055.0363636364</v>
      </c>
      <c r="I17" s="380"/>
      <c r="J17" s="380">
        <f>'Data 2'!E82</f>
        <v>43.944800000000001</v>
      </c>
      <c r="K17" s="381">
        <f>'Data 2'!G82</f>
        <v>52.205314951799998</v>
      </c>
      <c r="L17" s="381">
        <v>71.689991636499997</v>
      </c>
      <c r="M17" s="106"/>
      <c r="N17" s="65"/>
      <c r="O17" s="86"/>
      <c r="P17" s="251"/>
      <c r="Q17" s="246"/>
      <c r="R17" s="251"/>
    </row>
    <row r="18" spans="1:21" s="12" customFormat="1">
      <c r="A18" s="47"/>
      <c r="B18" s="47"/>
      <c r="C18" s="47"/>
      <c r="D18" s="47"/>
      <c r="E18" s="352" t="s">
        <v>59</v>
      </c>
      <c r="F18" s="380">
        <f>'Data 2'!D83</f>
        <v>417.99700000000001</v>
      </c>
      <c r="G18" s="381">
        <f>'Data 2'!F83</f>
        <v>147.52265387880001</v>
      </c>
      <c r="H18" s="381">
        <v>357.57857142860001</v>
      </c>
      <c r="I18" s="380"/>
      <c r="J18" s="380">
        <f>'Data 2'!E83</f>
        <v>21.8325</v>
      </c>
      <c r="K18" s="381">
        <f>'Data 2'!G83</f>
        <v>49.121071325599999</v>
      </c>
      <c r="L18" s="381">
        <v>67.599999999999994</v>
      </c>
      <c r="M18" s="106"/>
      <c r="N18" s="65"/>
      <c r="O18" s="86"/>
      <c r="P18" s="251"/>
      <c r="Q18" s="246"/>
      <c r="R18" s="251"/>
    </row>
    <row r="19" spans="1:21" s="12" customFormat="1">
      <c r="A19" s="47"/>
      <c r="B19" s="47"/>
      <c r="C19" s="47"/>
      <c r="D19" s="47"/>
      <c r="E19" s="352" t="s">
        <v>60</v>
      </c>
      <c r="F19" s="380">
        <f>'Data 2'!D84</f>
        <v>598.64469999999994</v>
      </c>
      <c r="G19" s="381">
        <f>'Data 2'!F84</f>
        <v>152.29095615369999</v>
      </c>
      <c r="H19" s="381">
        <v>310.13063583820002</v>
      </c>
      <c r="I19" s="380"/>
      <c r="J19" s="380">
        <f>'Data 2'!E84</f>
        <v>7.6466000000000003</v>
      </c>
      <c r="K19" s="381">
        <f>'Data 2'!G84</f>
        <v>46.370069861499999</v>
      </c>
      <c r="L19" s="381">
        <v>65</v>
      </c>
      <c r="M19" s="109"/>
      <c r="N19" s="65"/>
      <c r="O19" s="86"/>
      <c r="P19" s="251"/>
      <c r="Q19" s="246"/>
      <c r="R19" s="251"/>
    </row>
    <row r="20" spans="1:21">
      <c r="E20" s="352" t="s">
        <v>61</v>
      </c>
      <c r="F20" s="380">
        <f>'Data 2'!D85</f>
        <v>467.84190000000001</v>
      </c>
      <c r="G20" s="381">
        <f>'Data 2'!F85</f>
        <v>171.15423898540001</v>
      </c>
      <c r="H20" s="381">
        <v>1473.3225</v>
      </c>
      <c r="I20" s="380"/>
      <c r="J20" s="380">
        <f>'Data 2'!E85</f>
        <v>21.3505</v>
      </c>
      <c r="K20" s="381">
        <f>'Data 2'!G85</f>
        <v>44.822547702500003</v>
      </c>
      <c r="L20" s="381">
        <v>69.489999999999995</v>
      </c>
      <c r="M20" s="106"/>
      <c r="N20" s="252"/>
      <c r="O20" s="86"/>
      <c r="P20" s="251"/>
      <c r="Q20" s="246"/>
      <c r="R20" s="251"/>
      <c r="S20" s="12"/>
    </row>
    <row r="21" spans="1:21">
      <c r="E21" s="356" t="s">
        <v>62</v>
      </c>
      <c r="F21" s="382">
        <f>'Data 2'!D86</f>
        <v>449.00120000000004</v>
      </c>
      <c r="G21" s="383">
        <f>'Data 2'!F86</f>
        <v>143.59949527969999</v>
      </c>
      <c r="H21" s="384">
        <v>1400.16</v>
      </c>
      <c r="I21" s="380"/>
      <c r="J21" s="382">
        <f>'Data 2'!E86</f>
        <v>2.2000000000000001E-3</v>
      </c>
      <c r="K21" s="383">
        <f>'Data 2'!G86</f>
        <v>43.116742895100003</v>
      </c>
      <c r="L21" s="384">
        <v>64.990909090900004</v>
      </c>
      <c r="M21" s="106"/>
      <c r="N21" s="65"/>
      <c r="O21" s="86"/>
      <c r="P21" s="251"/>
      <c r="Q21" s="246"/>
      <c r="R21" s="251"/>
      <c r="S21" s="12"/>
    </row>
    <row r="22" spans="1:21">
      <c r="E22" s="358" t="s">
        <v>195</v>
      </c>
      <c r="F22" s="385">
        <f>'Data 2'!D87</f>
        <v>6283.1513000000004</v>
      </c>
      <c r="G22" s="386">
        <f>'Data 2'!F87</f>
        <v>155.98383760109999</v>
      </c>
      <c r="H22" s="387">
        <f>MAX(H10:H21)</f>
        <v>2657.6704545455</v>
      </c>
      <c r="I22" s="388">
        <f>MAX(I10:I21)</f>
        <v>0</v>
      </c>
      <c r="J22" s="385">
        <f>SUM(J10:J21)</f>
        <v>178.17789999999999</v>
      </c>
      <c r="K22" s="386">
        <f>'Data 2'!G87</f>
        <v>44.868637483500002</v>
      </c>
      <c r="L22" s="387">
        <f>MAX(L10:L21)</f>
        <v>82.01</v>
      </c>
      <c r="M22" s="64"/>
      <c r="N22" s="144"/>
      <c r="O22" s="86"/>
      <c r="P22" s="251"/>
      <c r="Q22" s="251"/>
      <c r="R22" s="251"/>
    </row>
    <row r="23" spans="1:21">
      <c r="E23" s="158"/>
      <c r="F23" s="158"/>
      <c r="G23" s="243"/>
      <c r="J23" s="243"/>
      <c r="K23" s="13"/>
    </row>
    <row r="26" spans="1:21">
      <c r="S26" s="253"/>
      <c r="T26" s="253"/>
      <c r="U26" s="253"/>
    </row>
    <row r="30" spans="1:21">
      <c r="G30" s="279"/>
    </row>
    <row r="31" spans="1:21">
      <c r="G31" s="279"/>
    </row>
    <row r="32" spans="1:21">
      <c r="G32" s="279"/>
    </row>
    <row r="33" spans="7:7">
      <c r="G33" s="279"/>
    </row>
    <row r="34" spans="7:7">
      <c r="G34" s="279"/>
    </row>
    <row r="35" spans="7:7">
      <c r="G35" s="279"/>
    </row>
    <row r="36" spans="7:7">
      <c r="G36" s="279"/>
    </row>
    <row r="37" spans="7:7">
      <c r="G37" s="213"/>
    </row>
    <row r="38" spans="7:7">
      <c r="G38" s="213"/>
    </row>
    <row r="39" spans="7:7">
      <c r="G39" s="213"/>
    </row>
    <row r="40" spans="7:7">
      <c r="G40" s="213"/>
    </row>
    <row r="41" spans="7:7">
      <c r="G41" s="279"/>
    </row>
    <row r="83" spans="2:2">
      <c r="B83" s="97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3">
    <mergeCell ref="C7:C10"/>
    <mergeCell ref="E2:L2"/>
    <mergeCell ref="E3:L3"/>
    <mergeCell ref="Q9:R9"/>
    <mergeCell ref="U9:V9"/>
    <mergeCell ref="G8:H8"/>
    <mergeCell ref="K8:L8"/>
    <mergeCell ref="P7:R7"/>
    <mergeCell ref="T7:V7"/>
    <mergeCell ref="F7:H7"/>
    <mergeCell ref="J7:L7"/>
    <mergeCell ref="F8:F9"/>
    <mergeCell ref="J8:J9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>
    <oddFooter>&amp;R&amp;A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autoPageBreaks="0"/>
  </sheetPr>
  <dimension ref="A1:L82"/>
  <sheetViews>
    <sheetView showGridLines="0" showRowColHeaders="0" showOutlineSymbols="0" zoomScaleNormal="100" workbookViewId="0"/>
  </sheetViews>
  <sheetFormatPr baseColWidth="10" defaultRowHeight="13.2"/>
  <cols>
    <col min="1" max="1" width="0.109375" style="16" customWidth="1"/>
    <col min="2" max="2" width="2.6640625" style="16" customWidth="1"/>
    <col min="3" max="3" width="23.6640625" style="16" customWidth="1"/>
    <col min="4" max="4" width="1.33203125" style="16" customWidth="1"/>
    <col min="5" max="5" width="105.6640625" style="16" customWidth="1"/>
    <col min="6" max="6" width="11.44140625" style="42" customWidth="1"/>
  </cols>
  <sheetData>
    <row r="1" spans="2:12" s="16" customFormat="1" ht="0.6" customHeight="1"/>
    <row r="2" spans="2:12" s="16" customFormat="1" ht="21" customHeight="1">
      <c r="E2" s="95" t="s">
        <v>80</v>
      </c>
    </row>
    <row r="3" spans="2:12" s="16" customFormat="1" ht="15" customHeight="1">
      <c r="E3" s="18" t="s">
        <v>261</v>
      </c>
    </row>
    <row r="4" spans="2:12" s="19" customFormat="1" ht="19.95" customHeight="1">
      <c r="B4" s="20"/>
      <c r="C4" s="21" t="str">
        <f>Indice!C4</f>
        <v>Mercados eléctricos</v>
      </c>
    </row>
    <row r="5" spans="2:12" s="19" customFormat="1" ht="12.6" customHeight="1">
      <c r="B5" s="20"/>
      <c r="C5" s="22"/>
    </row>
    <row r="6" spans="2:12" s="19" customFormat="1" ht="13.2" customHeight="1">
      <c r="B6" s="20"/>
      <c r="C6" s="25"/>
      <c r="D6" s="39"/>
      <c r="E6" s="39"/>
    </row>
    <row r="7" spans="2:12" s="19" customFormat="1" ht="12.75" customHeight="1">
      <c r="B7" s="20"/>
      <c r="C7" s="747" t="s">
        <v>226</v>
      </c>
      <c r="D7" s="39"/>
      <c r="E7" s="349" t="s">
        <v>35</v>
      </c>
    </row>
    <row r="8" spans="2:12" s="19" customFormat="1" ht="12.75" customHeight="1">
      <c r="B8" s="20"/>
      <c r="C8" s="747"/>
      <c r="D8" s="39"/>
      <c r="E8" s="349" t="s">
        <v>35</v>
      </c>
    </row>
    <row r="9" spans="2:12" s="19" customFormat="1" ht="12.75" customHeight="1">
      <c r="B9" s="20"/>
      <c r="C9" s="747"/>
      <c r="D9" s="39"/>
      <c r="E9" s="349" t="s">
        <v>35</v>
      </c>
    </row>
    <row r="10" spans="2:12" s="19" customFormat="1" ht="12.75" customHeight="1">
      <c r="B10" s="20"/>
      <c r="C10" s="747"/>
      <c r="D10" s="39"/>
      <c r="E10" s="349" t="s">
        <v>35</v>
      </c>
      <c r="J10" s="281" t="s">
        <v>139</v>
      </c>
      <c r="L10" s="281"/>
    </row>
    <row r="11" spans="2:12" s="19" customFormat="1" ht="12.75" customHeight="1">
      <c r="B11" s="20"/>
      <c r="C11" s="747"/>
      <c r="D11" s="39"/>
      <c r="E11" s="303" t="s">
        <v>35</v>
      </c>
      <c r="J11" s="281" t="s">
        <v>139</v>
      </c>
      <c r="L11" s="281"/>
    </row>
    <row r="12" spans="2:12" s="19" customFormat="1" ht="12.75" customHeight="1">
      <c r="B12" s="20"/>
      <c r="C12" s="25"/>
      <c r="D12" s="39"/>
      <c r="E12" s="303" t="s">
        <v>35</v>
      </c>
      <c r="L12" s="280"/>
    </row>
    <row r="13" spans="2:12" s="19" customFormat="1" ht="12.75" customHeight="1">
      <c r="B13" s="20"/>
      <c r="C13" s="25"/>
      <c r="D13" s="39"/>
      <c r="E13" s="303" t="s">
        <v>35</v>
      </c>
      <c r="L13" s="280"/>
    </row>
    <row r="14" spans="2:12" s="19" customFormat="1" ht="12.75" customHeight="1">
      <c r="B14" s="20"/>
      <c r="C14" s="56"/>
      <c r="D14" s="39"/>
      <c r="E14" s="303" t="s">
        <v>35</v>
      </c>
      <c r="L14" s="280"/>
    </row>
    <row r="15" spans="2:12" s="19" customFormat="1" ht="12.75" customHeight="1">
      <c r="B15" s="20"/>
      <c r="C15" s="25"/>
      <c r="D15" s="39"/>
      <c r="E15" s="303" t="s">
        <v>35</v>
      </c>
      <c r="L15" s="280"/>
    </row>
    <row r="16" spans="2:12" s="19" customFormat="1" ht="12.75" customHeight="1">
      <c r="B16" s="20"/>
      <c r="C16" s="25"/>
      <c r="D16" s="39"/>
      <c r="E16" s="303" t="s">
        <v>35</v>
      </c>
      <c r="L16" s="280"/>
    </row>
    <row r="17" spans="1:12" s="19" customFormat="1" ht="12.75" customHeight="1">
      <c r="B17" s="20"/>
      <c r="C17" s="25"/>
      <c r="D17" s="39"/>
      <c r="E17" s="303" t="s">
        <v>35</v>
      </c>
      <c r="L17" s="280"/>
    </row>
    <row r="18" spans="1:12" s="19" customFormat="1" ht="12.75" customHeight="1">
      <c r="B18" s="20"/>
      <c r="C18" s="25"/>
      <c r="D18" s="39"/>
      <c r="E18" s="303" t="s">
        <v>35</v>
      </c>
      <c r="L18" s="280"/>
    </row>
    <row r="19" spans="1:12" s="19" customFormat="1" ht="12.75" customHeight="1">
      <c r="B19" s="20"/>
      <c r="C19" s="25"/>
      <c r="D19" s="39"/>
      <c r="E19" s="303" t="s">
        <v>35</v>
      </c>
      <c r="L19" s="280"/>
    </row>
    <row r="20" spans="1:12" s="19" customFormat="1" ht="12.75" customHeight="1">
      <c r="B20" s="20"/>
      <c r="C20" s="25"/>
      <c r="D20" s="39"/>
      <c r="E20" s="303" t="s">
        <v>35</v>
      </c>
      <c r="L20" s="280"/>
    </row>
    <row r="21" spans="1:12" s="19" customFormat="1" ht="12.75" customHeight="1">
      <c r="B21" s="20"/>
      <c r="C21" s="25"/>
      <c r="D21" s="39"/>
      <c r="E21" s="303" t="s">
        <v>35</v>
      </c>
      <c r="L21" s="280"/>
    </row>
    <row r="22" spans="1:12">
      <c r="E22" s="350" t="s">
        <v>35</v>
      </c>
    </row>
    <row r="23" spans="1:12">
      <c r="E23" s="350" t="s">
        <v>35</v>
      </c>
    </row>
    <row r="24" spans="1:12">
      <c r="E24" s="350" t="s">
        <v>35</v>
      </c>
    </row>
    <row r="25" spans="1:12" s="430" customFormat="1">
      <c r="A25" s="433"/>
      <c r="B25" s="433"/>
      <c r="C25" s="433"/>
      <c r="D25" s="433"/>
      <c r="E25" s="433"/>
      <c r="F25" s="434"/>
    </row>
    <row r="30" spans="1:12">
      <c r="G30" s="279"/>
    </row>
    <row r="31" spans="1:12">
      <c r="G31" s="279"/>
    </row>
    <row r="32" spans="1:12">
      <c r="G32" s="279"/>
    </row>
    <row r="33" spans="7:7">
      <c r="G33" s="279"/>
    </row>
    <row r="34" spans="7:7">
      <c r="G34" s="279"/>
    </row>
    <row r="35" spans="7:7">
      <c r="G35" s="279"/>
    </row>
    <row r="36" spans="7:7">
      <c r="G36" s="279"/>
    </row>
    <row r="37" spans="7:7">
      <c r="G37" s="213"/>
    </row>
    <row r="38" spans="7:7">
      <c r="G38" s="213"/>
    </row>
    <row r="39" spans="7:7">
      <c r="G39" s="213"/>
    </row>
    <row r="40" spans="7:7">
      <c r="G40" s="213"/>
    </row>
    <row r="41" spans="7:7">
      <c r="G41" s="279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11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1">
    <pageSetUpPr autoPageBreaks="0"/>
  </sheetPr>
  <dimension ref="A1:L82"/>
  <sheetViews>
    <sheetView showGridLines="0" showRowColHeaders="0" showOutlineSymbols="0" zoomScaleNormal="100" workbookViewId="0"/>
  </sheetViews>
  <sheetFormatPr baseColWidth="10" defaultRowHeight="13.2"/>
  <cols>
    <col min="1" max="1" width="0.109375" style="16" customWidth="1"/>
    <col min="2" max="2" width="2.6640625" style="16" customWidth="1"/>
    <col min="3" max="3" width="23.6640625" style="16" customWidth="1"/>
    <col min="4" max="4" width="1.33203125" style="16" customWidth="1"/>
    <col min="5" max="5" width="105.6640625" style="16" customWidth="1"/>
    <col min="6" max="6" width="11.44140625" style="42" customWidth="1"/>
  </cols>
  <sheetData>
    <row r="1" spans="2:12" s="16" customFormat="1" ht="0.6" customHeight="1"/>
    <row r="2" spans="2:12" s="16" customFormat="1" ht="21" customHeight="1">
      <c r="E2" s="95" t="s">
        <v>80</v>
      </c>
    </row>
    <row r="3" spans="2:12" s="16" customFormat="1" ht="15" customHeight="1">
      <c r="E3" s="18" t="s">
        <v>261</v>
      </c>
    </row>
    <row r="4" spans="2:12" s="19" customFormat="1" ht="19.95" customHeight="1">
      <c r="B4" s="20"/>
      <c r="C4" s="21" t="str">
        <f>Indice!C4</f>
        <v>Mercados eléctricos</v>
      </c>
    </row>
    <row r="5" spans="2:12" s="19" customFormat="1" ht="12.6" customHeight="1">
      <c r="B5" s="20"/>
      <c r="C5" s="22"/>
    </row>
    <row r="6" spans="2:12" s="19" customFormat="1" ht="13.2" customHeight="1">
      <c r="B6" s="20"/>
      <c r="C6" s="25"/>
      <c r="D6" s="39"/>
      <c r="E6" s="39"/>
    </row>
    <row r="7" spans="2:12" s="19" customFormat="1" ht="12.75" customHeight="1">
      <c r="B7" s="20"/>
      <c r="C7" s="747" t="s">
        <v>402</v>
      </c>
      <c r="D7" s="39"/>
      <c r="E7" s="349" t="s">
        <v>35</v>
      </c>
    </row>
    <row r="8" spans="2:12" s="19" customFormat="1" ht="12.75" customHeight="1">
      <c r="B8" s="20"/>
      <c r="C8" s="747"/>
      <c r="D8" s="39"/>
      <c r="E8" s="349" t="s">
        <v>35</v>
      </c>
    </row>
    <row r="9" spans="2:12" s="19" customFormat="1" ht="12.75" customHeight="1">
      <c r="B9" s="20"/>
      <c r="C9" s="747"/>
      <c r="D9" s="39"/>
      <c r="E9" s="349" t="s">
        <v>35</v>
      </c>
    </row>
    <row r="10" spans="2:12" s="19" customFormat="1" ht="12.75" customHeight="1">
      <c r="B10" s="20"/>
      <c r="C10" s="747" t="s">
        <v>48</v>
      </c>
      <c r="D10" s="39"/>
      <c r="E10" s="349" t="s">
        <v>35</v>
      </c>
      <c r="J10" s="281" t="s">
        <v>139</v>
      </c>
      <c r="L10" s="281"/>
    </row>
    <row r="11" spans="2:12" s="19" customFormat="1" ht="12.75" customHeight="1">
      <c r="B11" s="20"/>
      <c r="C11" s="747"/>
      <c r="D11" s="39"/>
      <c r="E11" s="303" t="s">
        <v>35</v>
      </c>
      <c r="J11" s="281" t="s">
        <v>139</v>
      </c>
      <c r="L11" s="281"/>
    </row>
    <row r="12" spans="2:12" s="19" customFormat="1" ht="12.75" customHeight="1">
      <c r="B12" s="20"/>
      <c r="C12" s="747"/>
      <c r="D12" s="39"/>
      <c r="E12" s="303" t="s">
        <v>35</v>
      </c>
      <c r="L12" s="280"/>
    </row>
    <row r="13" spans="2:12" s="19" customFormat="1" ht="12.75" customHeight="1">
      <c r="B13" s="20"/>
      <c r="C13" s="25"/>
      <c r="D13" s="39"/>
      <c r="E13" s="303" t="s">
        <v>35</v>
      </c>
      <c r="L13" s="280"/>
    </row>
    <row r="14" spans="2:12" s="19" customFormat="1" ht="12.75" customHeight="1">
      <c r="B14" s="20"/>
      <c r="C14" s="56"/>
      <c r="D14" s="39"/>
      <c r="E14" s="303" t="s">
        <v>35</v>
      </c>
      <c r="L14" s="280"/>
    </row>
    <row r="15" spans="2:12" s="19" customFormat="1" ht="12.75" customHeight="1">
      <c r="B15" s="20"/>
      <c r="C15" s="25"/>
      <c r="D15" s="39"/>
      <c r="E15" s="303" t="s">
        <v>35</v>
      </c>
      <c r="L15" s="280"/>
    </row>
    <row r="16" spans="2:12" s="19" customFormat="1" ht="12.75" customHeight="1">
      <c r="B16" s="20"/>
      <c r="C16" s="25"/>
      <c r="D16" s="39"/>
      <c r="E16" s="303" t="s">
        <v>35</v>
      </c>
      <c r="L16" s="280"/>
    </row>
    <row r="17" spans="2:12" s="19" customFormat="1" ht="12.75" customHeight="1">
      <c r="B17" s="20"/>
      <c r="C17" s="25"/>
      <c r="D17" s="39"/>
      <c r="E17" s="303" t="s">
        <v>35</v>
      </c>
      <c r="L17" s="280"/>
    </row>
    <row r="18" spans="2:12" s="19" customFormat="1" ht="12.75" customHeight="1">
      <c r="B18" s="20"/>
      <c r="C18" s="25"/>
      <c r="D18" s="39"/>
      <c r="E18" s="303" t="s">
        <v>35</v>
      </c>
      <c r="L18" s="280"/>
    </row>
    <row r="19" spans="2:12" s="19" customFormat="1" ht="12.75" customHeight="1">
      <c r="B19" s="20"/>
      <c r="C19" s="25"/>
      <c r="D19" s="39"/>
      <c r="E19" s="303" t="s">
        <v>35</v>
      </c>
      <c r="L19" s="280"/>
    </row>
    <row r="20" spans="2:12" s="19" customFormat="1" ht="12.75" customHeight="1">
      <c r="B20" s="20"/>
      <c r="C20" s="25"/>
      <c r="D20" s="39"/>
      <c r="E20" s="303" t="s">
        <v>35</v>
      </c>
      <c r="L20" s="280"/>
    </row>
    <row r="21" spans="2:12" s="19" customFormat="1" ht="12.75" customHeight="1">
      <c r="B21" s="20"/>
      <c r="C21" s="25"/>
      <c r="D21" s="39"/>
      <c r="E21" s="303" t="s">
        <v>35</v>
      </c>
      <c r="L21" s="280"/>
    </row>
    <row r="22" spans="2:12">
      <c r="E22" s="350" t="s">
        <v>35</v>
      </c>
    </row>
    <row r="23" spans="2:12">
      <c r="E23" s="350" t="s">
        <v>35</v>
      </c>
    </row>
    <row r="24" spans="2:12">
      <c r="E24" s="350" t="s">
        <v>35</v>
      </c>
    </row>
    <row r="26" spans="2:12">
      <c r="E26" s="204"/>
    </row>
    <row r="30" spans="2:12">
      <c r="G30" s="279"/>
    </row>
    <row r="31" spans="2:12">
      <c r="G31" s="279"/>
    </row>
    <row r="32" spans="2:12">
      <c r="G32" s="279"/>
    </row>
    <row r="33" spans="7:7">
      <c r="G33" s="279"/>
    </row>
    <row r="34" spans="7:7">
      <c r="G34" s="279"/>
    </row>
    <row r="35" spans="7:7">
      <c r="G35" s="279"/>
    </row>
    <row r="36" spans="7:7">
      <c r="G36" s="279"/>
    </row>
    <row r="37" spans="7:7">
      <c r="G37" s="213"/>
    </row>
    <row r="38" spans="7:7">
      <c r="G38" s="213"/>
    </row>
    <row r="39" spans="7:7">
      <c r="G39" s="213"/>
    </row>
    <row r="40" spans="7:7">
      <c r="G40" s="213"/>
    </row>
    <row r="41" spans="7:7">
      <c r="G41" s="279"/>
    </row>
    <row r="82" spans="2:2">
      <c r="B82" s="96"/>
    </row>
  </sheetData>
  <mergeCells count="2">
    <mergeCell ref="C7:C9"/>
    <mergeCell ref="C10:C12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autoPageBreaks="0" fitToPage="1"/>
  </sheetPr>
  <dimension ref="A1:F82"/>
  <sheetViews>
    <sheetView showGridLines="0" showRowColHeaders="0" showOutlineSymbols="0" zoomScaleNormal="100" workbookViewId="0"/>
  </sheetViews>
  <sheetFormatPr baseColWidth="10" defaultRowHeight="13.2"/>
  <cols>
    <col min="1" max="1" width="0.109375" style="16" customWidth="1"/>
    <col min="2" max="2" width="2.6640625" style="16" customWidth="1"/>
    <col min="3" max="3" width="23.6640625" style="16" customWidth="1"/>
    <col min="4" max="4" width="1.33203125" style="16" customWidth="1"/>
    <col min="5" max="5" width="105.6640625" style="16" customWidth="1"/>
    <col min="6" max="6" width="41.109375" style="16" customWidth="1"/>
  </cols>
  <sheetData>
    <row r="1" spans="2:6" s="16" customFormat="1" ht="0.6" customHeight="1"/>
    <row r="2" spans="2:6" s="16" customFormat="1" ht="21" customHeight="1">
      <c r="E2" s="95" t="s">
        <v>80</v>
      </c>
      <c r="F2" s="307"/>
    </row>
    <row r="3" spans="2:6" s="16" customFormat="1" ht="15" customHeight="1">
      <c r="E3" s="18" t="s">
        <v>261</v>
      </c>
      <c r="F3" s="308"/>
    </row>
    <row r="4" spans="2:6" s="19" customFormat="1" ht="19.95" customHeight="1">
      <c r="B4" s="20"/>
      <c r="C4" s="21" t="str">
        <f>Indice!C4</f>
        <v>Mercados eléctricos</v>
      </c>
    </row>
    <row r="5" spans="2:6" s="19" customFormat="1" ht="12.6" customHeight="1">
      <c r="B5" s="20"/>
      <c r="C5" s="22"/>
    </row>
    <row r="6" spans="2:6" s="19" customFormat="1" ht="13.2" customHeight="1">
      <c r="B6" s="20"/>
      <c r="C6" s="25"/>
      <c r="D6" s="39"/>
      <c r="E6" s="39"/>
      <c r="F6" s="39"/>
    </row>
    <row r="7" spans="2:6" s="19" customFormat="1" ht="12.75" customHeight="1">
      <c r="B7" s="20"/>
      <c r="C7" s="747" t="s">
        <v>403</v>
      </c>
      <c r="D7" s="39"/>
      <c r="E7" s="349" t="s">
        <v>35</v>
      </c>
      <c r="F7" s="437"/>
    </row>
    <row r="8" spans="2:6" s="19" customFormat="1" ht="12.75" customHeight="1">
      <c r="B8" s="20"/>
      <c r="C8" s="747"/>
      <c r="D8" s="39"/>
      <c r="E8" s="349" t="s">
        <v>35</v>
      </c>
      <c r="F8" s="40"/>
    </row>
    <row r="9" spans="2:6" s="19" customFormat="1" ht="12.75" customHeight="1">
      <c r="B9" s="20"/>
      <c r="C9" s="747"/>
      <c r="D9" s="39"/>
      <c r="E9" s="349" t="s">
        <v>35</v>
      </c>
      <c r="F9" s="40"/>
    </row>
    <row r="10" spans="2:6" s="19" customFormat="1" ht="12.75" customHeight="1">
      <c r="B10" s="20"/>
      <c r="C10" s="314" t="s">
        <v>400</v>
      </c>
      <c r="D10" s="39"/>
      <c r="E10" s="349" t="s">
        <v>35</v>
      </c>
      <c r="F10" s="40"/>
    </row>
    <row r="11" spans="2:6" s="19" customFormat="1" ht="12.75" customHeight="1">
      <c r="B11" s="20"/>
      <c r="C11" s="313"/>
      <c r="D11" s="39"/>
      <c r="E11" s="303" t="s">
        <v>35</v>
      </c>
      <c r="F11" s="39"/>
    </row>
    <row r="12" spans="2:6" s="19" customFormat="1" ht="12.75" customHeight="1">
      <c r="B12" s="20"/>
      <c r="C12" s="313"/>
      <c r="D12" s="39"/>
      <c r="E12" s="303" t="s">
        <v>35</v>
      </c>
      <c r="F12" s="39"/>
    </row>
    <row r="13" spans="2:6" s="19" customFormat="1" ht="12.75" customHeight="1">
      <c r="B13" s="20"/>
      <c r="D13" s="39"/>
      <c r="E13" s="303" t="s">
        <v>35</v>
      </c>
      <c r="F13" s="39"/>
    </row>
    <row r="14" spans="2:6" s="19" customFormat="1" ht="12.75" customHeight="1">
      <c r="B14" s="20"/>
      <c r="C14" s="56"/>
      <c r="D14" s="39"/>
      <c r="E14" s="303" t="s">
        <v>35</v>
      </c>
      <c r="F14" s="39"/>
    </row>
    <row r="15" spans="2:6" s="19" customFormat="1" ht="12.75" customHeight="1">
      <c r="B15" s="20"/>
      <c r="C15" s="25"/>
      <c r="D15" s="39"/>
      <c r="E15" s="303" t="s">
        <v>35</v>
      </c>
      <c r="F15" s="39"/>
    </row>
    <row r="16" spans="2:6" s="19" customFormat="1" ht="12.75" customHeight="1">
      <c r="B16" s="20"/>
      <c r="C16" s="25"/>
      <c r="D16" s="39"/>
      <c r="E16" s="303" t="s">
        <v>35</v>
      </c>
      <c r="F16" s="39"/>
    </row>
    <row r="17" spans="2:6" s="19" customFormat="1" ht="12.75" customHeight="1">
      <c r="B17" s="20"/>
      <c r="C17" s="25"/>
      <c r="D17" s="39"/>
      <c r="E17" s="303" t="s">
        <v>35</v>
      </c>
      <c r="F17" s="39"/>
    </row>
    <row r="18" spans="2:6" s="19" customFormat="1" ht="12.75" customHeight="1">
      <c r="B18" s="20"/>
      <c r="C18" s="25"/>
      <c r="D18" s="39"/>
      <c r="E18" s="303" t="s">
        <v>35</v>
      </c>
      <c r="F18" s="39"/>
    </row>
    <row r="19" spans="2:6" s="19" customFormat="1" ht="12.75" customHeight="1">
      <c r="B19" s="20"/>
      <c r="C19" s="25"/>
      <c r="D19" s="39"/>
      <c r="E19" s="303" t="s">
        <v>35</v>
      </c>
      <c r="F19" s="39"/>
    </row>
    <row r="20" spans="2:6" s="19" customFormat="1" ht="12.75" customHeight="1">
      <c r="B20" s="20"/>
      <c r="C20" s="25"/>
      <c r="D20" s="39"/>
      <c r="E20" s="303" t="s">
        <v>35</v>
      </c>
      <c r="F20" s="39"/>
    </row>
    <row r="21" spans="2:6" s="19" customFormat="1" ht="12.75" customHeight="1">
      <c r="B21" s="20"/>
      <c r="C21" s="25"/>
      <c r="D21" s="39"/>
      <c r="E21" s="303" t="s">
        <v>35</v>
      </c>
      <c r="F21" s="39"/>
    </row>
    <row r="22" spans="2:6">
      <c r="E22" s="350" t="s">
        <v>35</v>
      </c>
    </row>
    <row r="23" spans="2:6">
      <c r="E23" s="350" t="s">
        <v>35</v>
      </c>
    </row>
    <row r="24" spans="2:6">
      <c r="E24" s="350" t="s">
        <v>35</v>
      </c>
    </row>
    <row r="25" spans="2:6">
      <c r="E25" s="350"/>
    </row>
    <row r="26" spans="2:6">
      <c r="E26" s="350"/>
    </row>
    <row r="27" spans="2:6">
      <c r="E27" s="350"/>
    </row>
    <row r="28" spans="2:6">
      <c r="E28" s="350"/>
    </row>
    <row r="29" spans="2:6">
      <c r="E29" s="350"/>
    </row>
    <row r="30" spans="2:6">
      <c r="E30" s="350"/>
    </row>
    <row r="31" spans="2:6">
      <c r="E31" s="350"/>
    </row>
    <row r="32" spans="2:6">
      <c r="E32" s="350"/>
    </row>
    <row r="33" spans="5:5">
      <c r="E33" s="350"/>
    </row>
    <row r="34" spans="5:5">
      <c r="E34" s="350"/>
    </row>
    <row r="82" spans="2:2">
      <c r="B82" s="96"/>
    </row>
  </sheetData>
  <mergeCells count="1">
    <mergeCell ref="C7:C9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scale="90" orientation="landscape" verticalDpi="300" r:id="rId1"/>
  <headerFooter alignWithMargins="0">
    <oddFooter>&amp;R&amp;A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autoPageBreaks="0"/>
  </sheetPr>
  <dimension ref="A1:F80"/>
  <sheetViews>
    <sheetView showGridLines="0" showRowColHeaders="0" showOutlineSymbols="0" zoomScaleNormal="100" workbookViewId="0"/>
  </sheetViews>
  <sheetFormatPr baseColWidth="10" defaultRowHeight="13.2"/>
  <cols>
    <col min="1" max="1" width="0.109375" style="16" customWidth="1"/>
    <col min="2" max="2" width="2.6640625" style="16" customWidth="1"/>
    <col min="3" max="3" width="23.6640625" style="16" customWidth="1"/>
    <col min="4" max="4" width="1.33203125" style="16" customWidth="1"/>
    <col min="5" max="5" width="105.6640625" style="16" customWidth="1"/>
    <col min="6" max="6" width="11.44140625" style="42" customWidth="1"/>
  </cols>
  <sheetData>
    <row r="1" spans="2:5" s="16" customFormat="1" ht="0.6" customHeight="1"/>
    <row r="2" spans="2:5" s="16" customFormat="1" ht="21" customHeight="1">
      <c r="E2" s="95" t="s">
        <v>80</v>
      </c>
    </row>
    <row r="3" spans="2:5" s="16" customFormat="1" ht="15" customHeight="1">
      <c r="E3" s="18" t="s">
        <v>261</v>
      </c>
    </row>
    <row r="4" spans="2:5" s="19" customFormat="1" ht="19.95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2" customHeight="1">
      <c r="B6" s="20"/>
      <c r="C6" s="25"/>
      <c r="D6" s="39"/>
      <c r="E6" s="39"/>
    </row>
    <row r="7" spans="2:5" s="19" customFormat="1" ht="12.75" customHeight="1">
      <c r="B7" s="20"/>
      <c r="C7" s="723" t="s">
        <v>205</v>
      </c>
      <c r="D7" s="39"/>
      <c r="E7" s="349"/>
    </row>
    <row r="8" spans="2:5" s="19" customFormat="1" ht="12.75" customHeight="1">
      <c r="B8" s="20"/>
      <c r="C8" s="723"/>
      <c r="D8" s="39"/>
      <c r="E8" s="349"/>
    </row>
    <row r="9" spans="2:5" s="19" customFormat="1" ht="12.75" customHeight="1">
      <c r="B9" s="20"/>
      <c r="C9" s="723"/>
      <c r="D9" s="39"/>
      <c r="E9" s="349"/>
    </row>
    <row r="10" spans="2:5" s="19" customFormat="1" ht="12.75" customHeight="1">
      <c r="B10" s="20"/>
      <c r="C10" s="723"/>
      <c r="D10" s="39"/>
      <c r="E10" s="349"/>
    </row>
    <row r="11" spans="2:5" s="19" customFormat="1" ht="12.75" customHeight="1">
      <c r="B11" s="20"/>
      <c r="C11" s="250"/>
      <c r="D11" s="39"/>
      <c r="E11" s="303"/>
    </row>
    <row r="12" spans="2:5" s="19" customFormat="1" ht="12.75" customHeight="1">
      <c r="B12" s="20"/>
      <c r="C12" s="250"/>
      <c r="D12" s="39"/>
      <c r="E12" s="303"/>
    </row>
    <row r="13" spans="2:5" s="19" customFormat="1" ht="12.75" customHeight="1">
      <c r="B13" s="20"/>
      <c r="C13" s="250"/>
      <c r="D13" s="39"/>
      <c r="E13" s="303"/>
    </row>
    <row r="14" spans="2:5" s="19" customFormat="1" ht="12.75" customHeight="1">
      <c r="B14" s="20"/>
      <c r="C14" s="12"/>
      <c r="D14" s="39"/>
      <c r="E14" s="303"/>
    </row>
    <row r="15" spans="2:5" s="19" customFormat="1" ht="12.75" customHeight="1">
      <c r="B15" s="20"/>
      <c r="C15" s="25"/>
      <c r="D15" s="39"/>
      <c r="E15" s="303"/>
    </row>
    <row r="16" spans="2:5" s="19" customFormat="1" ht="12.75" customHeight="1">
      <c r="B16" s="20"/>
      <c r="C16" s="25"/>
      <c r="D16" s="39"/>
      <c r="E16" s="303"/>
    </row>
    <row r="17" spans="1:5" s="19" customFormat="1" ht="12.75" customHeight="1">
      <c r="B17" s="20"/>
      <c r="C17" s="25"/>
      <c r="D17" s="39"/>
      <c r="E17" s="303"/>
    </row>
    <row r="18" spans="1:5" s="19" customFormat="1" ht="12.75" customHeight="1">
      <c r="B18" s="20"/>
      <c r="C18" s="25"/>
      <c r="D18" s="39"/>
      <c r="E18" s="303"/>
    </row>
    <row r="19" spans="1:5" s="19" customFormat="1" ht="12.75" customHeight="1">
      <c r="B19" s="20"/>
      <c r="C19" s="25"/>
      <c r="D19" s="39"/>
      <c r="E19" s="303"/>
    </row>
    <row r="20" spans="1:5" s="19" customFormat="1" ht="12.75" customHeight="1">
      <c r="B20" s="20"/>
      <c r="C20" s="25"/>
      <c r="D20" s="39"/>
      <c r="E20" s="303"/>
    </row>
    <row r="21" spans="1:5" s="42" customFormat="1">
      <c r="A21" s="16"/>
      <c r="B21" s="16"/>
      <c r="C21" s="16"/>
      <c r="D21" s="16"/>
      <c r="E21" s="435"/>
    </row>
    <row r="22" spans="1:5">
      <c r="E22" s="350"/>
    </row>
    <row r="23" spans="1:5">
      <c r="E23" s="350"/>
    </row>
    <row r="24" spans="1:5">
      <c r="E24" s="350"/>
    </row>
    <row r="80" spans="2:2">
      <c r="B80" s="96"/>
    </row>
  </sheetData>
  <mergeCells count="1">
    <mergeCell ref="C7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autoPageBreaks="0"/>
  </sheetPr>
  <dimension ref="A1:F82"/>
  <sheetViews>
    <sheetView showGridLines="0" showRowColHeaders="0" showOutlineSymbols="0" zoomScaleNormal="100" workbookViewId="0"/>
  </sheetViews>
  <sheetFormatPr baseColWidth="10" defaultRowHeight="13.2"/>
  <cols>
    <col min="1" max="1" width="0.109375" style="16" customWidth="1"/>
    <col min="2" max="2" width="2.6640625" style="16" customWidth="1"/>
    <col min="3" max="3" width="23.6640625" style="16" customWidth="1"/>
    <col min="4" max="4" width="1.33203125" style="16" customWidth="1"/>
    <col min="5" max="5" width="105.6640625" style="16" customWidth="1"/>
    <col min="6" max="6" width="11.44140625" style="42" customWidth="1"/>
  </cols>
  <sheetData>
    <row r="1" spans="2:5" s="16" customFormat="1" ht="0.6" customHeight="1"/>
    <row r="2" spans="2:5" s="16" customFormat="1" ht="21" customHeight="1">
      <c r="E2" s="95" t="s">
        <v>80</v>
      </c>
    </row>
    <row r="3" spans="2:5" s="16" customFormat="1" ht="15" customHeight="1">
      <c r="E3" s="18" t="s">
        <v>261</v>
      </c>
    </row>
    <row r="4" spans="2:5" s="19" customFormat="1" ht="19.95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2" customHeight="1">
      <c r="B6" s="20"/>
      <c r="C6" s="25"/>
      <c r="D6" s="39"/>
      <c r="E6" s="39"/>
    </row>
    <row r="7" spans="2:5" s="19" customFormat="1" ht="12.75" customHeight="1">
      <c r="B7" s="20"/>
      <c r="C7" s="724" t="s">
        <v>132</v>
      </c>
      <c r="D7" s="39"/>
      <c r="E7" s="349"/>
    </row>
    <row r="8" spans="2:5" s="19" customFormat="1" ht="12.75" customHeight="1">
      <c r="B8" s="20"/>
      <c r="C8" s="724"/>
      <c r="D8" s="39"/>
      <c r="E8" s="349"/>
    </row>
    <row r="9" spans="2:5" s="19" customFormat="1" ht="12.75" customHeight="1">
      <c r="B9" s="20"/>
      <c r="C9" s="724" t="s">
        <v>48</v>
      </c>
      <c r="D9" s="39"/>
      <c r="E9" s="349"/>
    </row>
    <row r="10" spans="2:5" s="19" customFormat="1" ht="12.75" customHeight="1">
      <c r="B10" s="20"/>
      <c r="C10" s="724"/>
      <c r="D10" s="39"/>
      <c r="E10" s="349"/>
    </row>
    <row r="11" spans="2:5" s="19" customFormat="1" ht="12.75" customHeight="1">
      <c r="B11" s="20"/>
      <c r="C11" s="40"/>
      <c r="D11" s="39"/>
      <c r="E11" s="303"/>
    </row>
    <row r="12" spans="2:5" s="19" customFormat="1" ht="12.75" customHeight="1">
      <c r="B12" s="20"/>
      <c r="D12" s="39"/>
      <c r="E12" s="303"/>
    </row>
    <row r="13" spans="2:5" s="19" customFormat="1" ht="12.75" customHeight="1">
      <c r="B13" s="20"/>
      <c r="C13" s="141"/>
      <c r="D13" s="39"/>
      <c r="E13" s="303"/>
    </row>
    <row r="14" spans="2:5" s="19" customFormat="1" ht="12.75" customHeight="1">
      <c r="B14" s="20"/>
      <c r="C14" s="141"/>
      <c r="D14" s="39"/>
      <c r="E14" s="303"/>
    </row>
    <row r="15" spans="2:5" s="19" customFormat="1" ht="12.75" customHeight="1">
      <c r="B15" s="20"/>
      <c r="C15" s="141"/>
      <c r="D15" s="39"/>
      <c r="E15" s="303"/>
    </row>
    <row r="16" spans="2:5" s="19" customFormat="1" ht="12.75" customHeight="1">
      <c r="B16" s="20"/>
      <c r="C16" s="25"/>
      <c r="D16" s="39"/>
      <c r="E16" s="303"/>
    </row>
    <row r="17" spans="1:6" s="19" customFormat="1" ht="12.75" customHeight="1">
      <c r="B17" s="20"/>
      <c r="C17" s="25"/>
      <c r="D17" s="39"/>
      <c r="E17" s="303"/>
    </row>
    <row r="18" spans="1:6" s="19" customFormat="1" ht="12.75" customHeight="1">
      <c r="B18" s="20"/>
      <c r="C18" s="25"/>
      <c r="D18" s="39"/>
      <c r="E18" s="303"/>
    </row>
    <row r="19" spans="1:6" s="19" customFormat="1" ht="12.75" customHeight="1">
      <c r="B19" s="20"/>
      <c r="C19" s="25"/>
      <c r="D19" s="39"/>
      <c r="E19" s="303"/>
    </row>
    <row r="20" spans="1:6" s="19" customFormat="1" ht="12.75" customHeight="1">
      <c r="B20" s="20"/>
      <c r="C20" s="25"/>
      <c r="D20" s="39"/>
      <c r="E20" s="303"/>
    </row>
    <row r="21" spans="1:6" s="19" customFormat="1" ht="12.75" customHeight="1">
      <c r="B21" s="20"/>
      <c r="C21" s="25"/>
      <c r="D21" s="39"/>
      <c r="E21" s="303"/>
    </row>
    <row r="22" spans="1:6">
      <c r="E22" s="350"/>
    </row>
    <row r="23" spans="1:6">
      <c r="E23" s="350"/>
    </row>
    <row r="24" spans="1:6">
      <c r="E24" s="350"/>
    </row>
    <row r="25" spans="1:6" s="171" customFormat="1">
      <c r="A25" s="16"/>
      <c r="B25" s="16"/>
      <c r="C25" s="16"/>
      <c r="D25" s="16"/>
      <c r="E25" s="16"/>
      <c r="F25" s="42"/>
    </row>
    <row r="26" spans="1:6" s="171" customFormat="1">
      <c r="A26" s="16"/>
      <c r="B26" s="16"/>
      <c r="C26" s="16"/>
      <c r="D26" s="16"/>
      <c r="E26" s="16"/>
      <c r="F26" s="42"/>
    </row>
    <row r="27" spans="1:6" s="171" customFormat="1">
      <c r="A27" s="16"/>
      <c r="B27" s="16"/>
      <c r="C27" s="16"/>
      <c r="D27" s="16"/>
      <c r="E27" s="16"/>
      <c r="F27" s="42"/>
    </row>
    <row r="28" spans="1:6" s="171" customFormat="1">
      <c r="A28" s="16"/>
      <c r="B28" s="16"/>
      <c r="C28" s="16"/>
      <c r="D28" s="16"/>
      <c r="E28" s="16"/>
      <c r="F28" s="42"/>
    </row>
    <row r="29" spans="1:6" s="171" customFormat="1">
      <c r="A29" s="16"/>
      <c r="B29" s="16"/>
      <c r="C29" s="16"/>
      <c r="D29" s="16"/>
      <c r="E29" s="16"/>
      <c r="F29" s="42"/>
    </row>
    <row r="30" spans="1:6" s="171" customFormat="1">
      <c r="A30" s="16"/>
      <c r="B30" s="16"/>
      <c r="C30" s="16"/>
      <c r="D30" s="16"/>
      <c r="E30" s="16"/>
      <c r="F30" s="42"/>
    </row>
    <row r="31" spans="1:6" s="171" customFormat="1">
      <c r="A31" s="16"/>
      <c r="B31" s="16"/>
      <c r="C31" s="16"/>
      <c r="D31" s="16"/>
      <c r="E31" s="141" t="s">
        <v>404</v>
      </c>
      <c r="F31" s="42"/>
    </row>
    <row r="32" spans="1:6" s="171" customFormat="1">
      <c r="A32" s="16"/>
      <c r="B32" s="16"/>
      <c r="C32" s="16"/>
      <c r="D32" s="16"/>
      <c r="E32" s="16"/>
      <c r="F32" s="42"/>
    </row>
    <row r="33" spans="1:6" s="171" customFormat="1">
      <c r="A33" s="16"/>
      <c r="B33" s="16"/>
      <c r="C33" s="16"/>
      <c r="D33" s="16"/>
      <c r="E33" s="16"/>
      <c r="F33" s="42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2">
    <mergeCell ref="C7:C8"/>
    <mergeCell ref="C9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autoPageBreaks="0" fitToPage="1"/>
  </sheetPr>
  <dimension ref="A1:AB66"/>
  <sheetViews>
    <sheetView showGridLines="0" showRowColHeaders="0" showOutlineSymbols="0" zoomScaleNormal="100" workbookViewId="0"/>
  </sheetViews>
  <sheetFormatPr baseColWidth="10" defaultColWidth="11.44140625" defaultRowHeight="13.2"/>
  <cols>
    <col min="1" max="1" width="0.109375" style="16" customWidth="1"/>
    <col min="2" max="2" width="2.6640625" style="16" customWidth="1"/>
    <col min="3" max="3" width="23.6640625" style="16" customWidth="1"/>
    <col min="4" max="4" width="1.33203125" style="16" customWidth="1"/>
    <col min="5" max="5" width="1.44140625" style="13" customWidth="1"/>
    <col min="6" max="6" width="14.109375" style="13" bestFit="1" customWidth="1"/>
    <col min="7" max="7" width="12.88671875" style="219" customWidth="1"/>
    <col min="8" max="8" width="6" style="224" customWidth="1"/>
    <col min="9" max="19" width="6" style="13" customWidth="1"/>
    <col min="20" max="20" width="0.88671875" style="13" customWidth="1"/>
    <col min="21" max="21" width="8.5546875" style="13" customWidth="1"/>
    <col min="22" max="22" width="8" style="13" customWidth="1"/>
    <col min="23" max="16384" width="11.44140625" style="13"/>
  </cols>
  <sheetData>
    <row r="1" spans="1:28" s="16" customFormat="1" ht="0.6" customHeight="1"/>
    <row r="2" spans="1:28" s="16" customFormat="1" ht="21" customHeight="1">
      <c r="E2" s="18"/>
      <c r="G2" s="720" t="s">
        <v>80</v>
      </c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720"/>
      <c r="V2" s="720"/>
    </row>
    <row r="3" spans="1:28" s="16" customFormat="1" ht="15" customHeight="1">
      <c r="E3" s="18"/>
      <c r="G3" s="721" t="s">
        <v>261</v>
      </c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721"/>
      <c r="V3" s="721"/>
    </row>
    <row r="4" spans="1:28" s="19" customFormat="1" ht="19.95" customHeight="1">
      <c r="B4" s="20"/>
      <c r="C4" s="21" t="str">
        <f>Indice!C4</f>
        <v>Mercados eléctricos</v>
      </c>
    </row>
    <row r="5" spans="1:28" s="19" customFormat="1" ht="12.6" customHeight="1">
      <c r="B5" s="20"/>
      <c r="C5" s="22"/>
      <c r="W5" s="166"/>
      <c r="X5" s="166"/>
    </row>
    <row r="6" spans="1:28" s="19" customFormat="1" ht="13.2" customHeight="1">
      <c r="B6" s="20"/>
      <c r="C6" s="25"/>
      <c r="D6" s="39"/>
      <c r="E6" s="39"/>
      <c r="T6"/>
      <c r="W6" s="284"/>
      <c r="X6" s="166"/>
    </row>
    <row r="7" spans="1:28" s="12" customFormat="1" ht="12.6" customHeight="1">
      <c r="A7" s="19"/>
      <c r="B7" s="20"/>
      <c r="C7" s="722" t="s">
        <v>394</v>
      </c>
      <c r="D7" s="39"/>
      <c r="E7" s="719" t="s">
        <v>258</v>
      </c>
      <c r="F7" s="719"/>
      <c r="G7" s="719"/>
      <c r="H7" s="52" t="s">
        <v>14</v>
      </c>
      <c r="I7" s="52" t="s">
        <v>15</v>
      </c>
      <c r="J7" s="52" t="s">
        <v>16</v>
      </c>
      <c r="K7" s="52" t="s">
        <v>17</v>
      </c>
      <c r="L7" s="52" t="s">
        <v>18</v>
      </c>
      <c r="M7" s="52" t="s">
        <v>19</v>
      </c>
      <c r="N7" s="52" t="s">
        <v>20</v>
      </c>
      <c r="O7" s="52" t="s">
        <v>21</v>
      </c>
      <c r="P7" s="52" t="s">
        <v>22</v>
      </c>
      <c r="Q7" s="52" t="s">
        <v>23</v>
      </c>
      <c r="R7" s="52" t="s">
        <v>24</v>
      </c>
      <c r="S7" s="52" t="s">
        <v>25</v>
      </c>
      <c r="T7" s="177"/>
      <c r="U7" s="52" t="s">
        <v>3</v>
      </c>
      <c r="V7" s="145" t="s">
        <v>300</v>
      </c>
      <c r="W7" s="285"/>
      <c r="X7" s="177"/>
      <c r="Y7" s="178"/>
      <c r="Z7" s="167"/>
      <c r="AA7" s="167"/>
      <c r="AB7" s="167"/>
    </row>
    <row r="8" spans="1:28" s="12" customFormat="1" ht="12.75" customHeight="1">
      <c r="A8" s="19"/>
      <c r="B8" s="20"/>
      <c r="C8" s="722"/>
      <c r="D8" s="39"/>
      <c r="E8" s="318" t="s">
        <v>26</v>
      </c>
      <c r="F8" s="318"/>
      <c r="G8" s="319"/>
      <c r="H8" s="320">
        <f>'Data 1'!D31</f>
        <v>53.54</v>
      </c>
      <c r="I8" s="320">
        <f>'Data 1'!E31</f>
        <v>44.62</v>
      </c>
      <c r="J8" s="320">
        <f>'Data 1'!F31</f>
        <v>44.24</v>
      </c>
      <c r="K8" s="320">
        <f>'Data 1'!G31</f>
        <v>46.59</v>
      </c>
      <c r="L8" s="320">
        <f>'Data 1'!H31</f>
        <v>45.91</v>
      </c>
      <c r="M8" s="320">
        <f>'Data 1'!I31</f>
        <v>55.52</v>
      </c>
      <c r="N8" s="320">
        <f>'Data 1'!J31</f>
        <v>60.53</v>
      </c>
      <c r="O8" s="320">
        <f>'Data 1'!K31</f>
        <v>56.71</v>
      </c>
      <c r="P8" s="320">
        <f>'Data 1'!L31</f>
        <v>52.63</v>
      </c>
      <c r="Q8" s="320">
        <f>'Data 1'!M31</f>
        <v>50.84</v>
      </c>
      <c r="R8" s="320">
        <f>'Data 1'!N31</f>
        <v>52.68</v>
      </c>
      <c r="S8" s="320">
        <f>'Data 1'!O31</f>
        <v>54.38</v>
      </c>
      <c r="U8" s="320">
        <f>ROUND('Data 1'!Q31,2)</f>
        <v>51.67</v>
      </c>
      <c r="V8" s="331">
        <f>(('Data 1'!Q31/'Data 1'!Q50)-1)*100</f>
        <v>18.881617660535955</v>
      </c>
      <c r="W8" s="286">
        <f>(SUM(U8:U9)/U20)*100</f>
        <v>82.202165534965687</v>
      </c>
      <c r="Y8" s="179"/>
      <c r="Z8" s="58"/>
      <c r="AA8" s="120"/>
      <c r="AB8" s="167"/>
    </row>
    <row r="9" spans="1:28" s="12" customFormat="1" ht="12.75" customHeight="1">
      <c r="A9" s="19"/>
      <c r="B9" s="20"/>
      <c r="C9" s="722"/>
      <c r="D9" s="39"/>
      <c r="E9" s="318" t="s">
        <v>27</v>
      </c>
      <c r="F9" s="318"/>
      <c r="G9" s="319"/>
      <c r="H9" s="320">
        <f>'Data 1'!D34</f>
        <v>-0.01</v>
      </c>
      <c r="I9" s="320">
        <f>'Data 1'!E34</f>
        <v>-0.01</v>
      </c>
      <c r="J9" s="320">
        <f>'Data 1'!F34</f>
        <v>-0.01</v>
      </c>
      <c r="K9" s="320">
        <f>'Data 1'!G34</f>
        <v>0.03</v>
      </c>
      <c r="L9" s="320">
        <f>'Data 1'!H34</f>
        <v>0.01</v>
      </c>
      <c r="M9" s="320">
        <f>'Data 1'!I34</f>
        <v>0.01</v>
      </c>
      <c r="N9" s="320">
        <f>'Data 1'!J34</f>
        <v>0</v>
      </c>
      <c r="O9" s="320">
        <f>'Data 1'!K34</f>
        <v>0</v>
      </c>
      <c r="P9" s="320">
        <f>'Data 1'!L34</f>
        <v>-0.03</v>
      </c>
      <c r="Q9" s="320">
        <f>'Data 1'!M34</f>
        <v>-0.02</v>
      </c>
      <c r="R9" s="320">
        <f>'Data 1'!N34</f>
        <v>0</v>
      </c>
      <c r="S9" s="320">
        <f>'Data 1'!O34</f>
        <v>0</v>
      </c>
      <c r="U9" s="320">
        <f>ROUND('Data 1'!Q34,2)</f>
        <v>0</v>
      </c>
      <c r="V9" s="331">
        <f>(('Data 1'!Q34/'Data 1'!Q53)-1)*100</f>
        <v>-92.586666419108383</v>
      </c>
      <c r="W9" s="287"/>
      <c r="Y9" s="179"/>
      <c r="Z9" s="58"/>
      <c r="AA9" s="120"/>
      <c r="AB9" s="167"/>
    </row>
    <row r="10" spans="1:28" s="12" customFormat="1" ht="12.75" customHeight="1">
      <c r="A10" s="19"/>
      <c r="B10" s="20"/>
      <c r="C10" s="722"/>
      <c r="D10" s="39"/>
      <c r="E10" s="318" t="s">
        <v>142</v>
      </c>
      <c r="F10" s="318"/>
      <c r="G10" s="319"/>
      <c r="H10" s="320">
        <f>SUM(H11:H17)</f>
        <v>4.92</v>
      </c>
      <c r="I10" s="320">
        <f t="shared" ref="I10:S10" si="0">SUM(I11:I17)</f>
        <v>5.3699999999999992</v>
      </c>
      <c r="J10" s="320">
        <f t="shared" si="0"/>
        <v>5.19</v>
      </c>
      <c r="K10" s="320">
        <f t="shared" si="0"/>
        <v>5.5600000000000005</v>
      </c>
      <c r="L10" s="320">
        <f t="shared" si="0"/>
        <v>5.1100000000000003</v>
      </c>
      <c r="M10" s="320">
        <f t="shared" si="0"/>
        <v>3.3700000000000006</v>
      </c>
      <c r="N10" s="320">
        <f t="shared" si="0"/>
        <v>3.1200000000000006</v>
      </c>
      <c r="O10" s="320">
        <f t="shared" si="0"/>
        <v>3.7399999999999998</v>
      </c>
      <c r="P10" s="320">
        <f t="shared" si="0"/>
        <v>3.25</v>
      </c>
      <c r="Q10" s="320">
        <f t="shared" si="0"/>
        <v>4.3899999999999997</v>
      </c>
      <c r="R10" s="320">
        <f t="shared" si="0"/>
        <v>4.1500000000000004</v>
      </c>
      <c r="S10" s="320">
        <f t="shared" si="0"/>
        <v>3.24</v>
      </c>
      <c r="U10" s="320">
        <f>SUM(U11:U17)</f>
        <v>4.2672248233795473</v>
      </c>
      <c r="V10" s="332">
        <f>((SUM('Data 1'!Q32:Q33,'Data 1'!Q35:Q41)/SUM('Data 1'!Q51:Q52,'Data 1'!Q54:Q60))-1)*100</f>
        <v>-24.980917217099918</v>
      </c>
      <c r="W10" s="286">
        <f>(U10/U20)*100</f>
        <v>6.7887579118707224</v>
      </c>
      <c r="Y10" s="179"/>
      <c r="Z10" s="58"/>
      <c r="AA10" s="120"/>
      <c r="AB10" s="167"/>
    </row>
    <row r="11" spans="1:28" s="12" customFormat="1" ht="12.75" customHeight="1">
      <c r="A11" s="19"/>
      <c r="B11" s="20"/>
      <c r="C11" s="723" t="s">
        <v>84</v>
      </c>
      <c r="D11" s="39"/>
      <c r="E11" s="321"/>
      <c r="F11" s="321" t="str">
        <f>'Data 1'!C18</f>
        <v>Restricciones técnicas PDBF</v>
      </c>
      <c r="G11" s="322"/>
      <c r="H11" s="323">
        <f>'Data 1'!D32</f>
        <v>2.77</v>
      </c>
      <c r="I11" s="323">
        <f>'Data 1'!E32</f>
        <v>2.84</v>
      </c>
      <c r="J11" s="323">
        <f>'Data 1'!F32</f>
        <v>3.27</v>
      </c>
      <c r="K11" s="323">
        <f>'Data 1'!G32</f>
        <v>3.87</v>
      </c>
      <c r="L11" s="323">
        <f>'Data 1'!H32</f>
        <v>3.62</v>
      </c>
      <c r="M11" s="323">
        <f>'Data 1'!I32</f>
        <v>2.19</v>
      </c>
      <c r="N11" s="323">
        <f>'Data 1'!J32</f>
        <v>2.2400000000000002</v>
      </c>
      <c r="O11" s="323">
        <f>'Data 1'!K32</f>
        <v>2.56</v>
      </c>
      <c r="P11" s="323">
        <f>'Data 1'!L32</f>
        <v>2.08</v>
      </c>
      <c r="Q11" s="323">
        <f>'Data 1'!M32</f>
        <v>3.16</v>
      </c>
      <c r="R11" s="323">
        <f>'Data 1'!N32</f>
        <v>2.94</v>
      </c>
      <c r="S11" s="323">
        <f>'Data 1'!O32</f>
        <v>2.15</v>
      </c>
      <c r="U11" s="324">
        <f>ROUND('Data 1'!Q32,2)</f>
        <v>2.79</v>
      </c>
      <c r="V11" s="333">
        <f>(('Data 1'!Q32/'Data 1'!Q51)-1)*100</f>
        <v>-17.522076401596674</v>
      </c>
      <c r="W11" s="287"/>
      <c r="Y11" s="180"/>
      <c r="Z11" s="143"/>
      <c r="AA11" s="119"/>
      <c r="AB11" s="167"/>
    </row>
    <row r="12" spans="1:28" s="12" customFormat="1" ht="12.75" customHeight="1">
      <c r="A12" s="19"/>
      <c r="B12" s="20"/>
      <c r="C12" s="722"/>
      <c r="D12" s="39"/>
      <c r="E12" s="321"/>
      <c r="F12" s="321" t="str">
        <f>'Data 1'!C20</f>
        <v>Reserva de potencia adicional a subir</v>
      </c>
      <c r="G12" s="322"/>
      <c r="H12" s="324">
        <f>'Data 1'!D35</f>
        <v>0.43</v>
      </c>
      <c r="I12" s="324">
        <f>'Data 1'!E35</f>
        <v>0.77</v>
      </c>
      <c r="J12" s="324">
        <f>'Data 1'!F35</f>
        <v>0.46</v>
      </c>
      <c r="K12" s="324">
        <f>'Data 1'!G35</f>
        <v>0.05</v>
      </c>
      <c r="L12" s="324">
        <f>'Data 1'!H35</f>
        <v>0.08</v>
      </c>
      <c r="M12" s="324">
        <f>'Data 1'!I35</f>
        <v>0</v>
      </c>
      <c r="N12" s="324">
        <f>'Data 1'!J35</f>
        <v>0</v>
      </c>
      <c r="O12" s="324">
        <f>'Data 1'!K35</f>
        <v>0.03</v>
      </c>
      <c r="P12" s="324">
        <f>'Data 1'!L35</f>
        <v>0.05</v>
      </c>
      <c r="Q12" s="324">
        <f>'Data 1'!M35</f>
        <v>0.15</v>
      </c>
      <c r="R12" s="324">
        <f>'Data 1'!N35</f>
        <v>0.21</v>
      </c>
      <c r="S12" s="324">
        <f>'Data 1'!O35</f>
        <v>7.0000000000000007E-2</v>
      </c>
      <c r="U12" s="324">
        <f>ROUND('Data 1'!Q35,2)</f>
        <v>0.19</v>
      </c>
      <c r="V12" s="333">
        <f>(('Data 1'!Q33/'Data 1'!Q52)-1)*100</f>
        <v>-51.035947956934713</v>
      </c>
      <c r="W12" s="287"/>
      <c r="Y12" s="180"/>
      <c r="Z12" s="143"/>
      <c r="AA12" s="119"/>
      <c r="AB12" s="167"/>
    </row>
    <row r="13" spans="1:28" s="12" customFormat="1" ht="12.75" customHeight="1">
      <c r="A13" s="19"/>
      <c r="B13" s="20"/>
      <c r="C13" s="722"/>
      <c r="D13" s="39"/>
      <c r="E13" s="321"/>
      <c r="F13" s="321" t="str">
        <f>'Data 1'!C21</f>
        <v>Banda de regulación secundaria</v>
      </c>
      <c r="G13" s="322"/>
      <c r="H13" s="324">
        <f>'Data 1'!D36</f>
        <v>0.99</v>
      </c>
      <c r="I13" s="324">
        <f>'Data 1'!E36</f>
        <v>1.1100000000000001</v>
      </c>
      <c r="J13" s="324">
        <f>'Data 1'!F36</f>
        <v>0.98</v>
      </c>
      <c r="K13" s="324">
        <f>'Data 1'!G36</f>
        <v>1.2</v>
      </c>
      <c r="L13" s="324">
        <f>'Data 1'!H36</f>
        <v>1.08</v>
      </c>
      <c r="M13" s="324">
        <f>'Data 1'!I36</f>
        <v>0.87</v>
      </c>
      <c r="N13" s="324">
        <f>'Data 1'!J36</f>
        <v>0.62</v>
      </c>
      <c r="O13" s="324">
        <f>'Data 1'!K36</f>
        <v>0.84</v>
      </c>
      <c r="P13" s="324">
        <f>'Data 1'!L36</f>
        <v>0.89</v>
      </c>
      <c r="Q13" s="324">
        <f>'Data 1'!M36</f>
        <v>0.81</v>
      </c>
      <c r="R13" s="324">
        <f>'Data 1'!N36</f>
        <v>0.7</v>
      </c>
      <c r="S13" s="324">
        <f>'Data 1'!O36</f>
        <v>0.89</v>
      </c>
      <c r="U13" s="324">
        <f>ROUND('Data 1'!Q36,2)</f>
        <v>0.91</v>
      </c>
      <c r="V13" s="333">
        <f>(('Data 1'!Q36/'Data 1'!Q55)-1)*100</f>
        <v>-19.16108636673961</v>
      </c>
      <c r="W13" s="287"/>
      <c r="Y13" s="180"/>
      <c r="Z13" s="143"/>
      <c r="AA13" s="119"/>
      <c r="AB13" s="167"/>
    </row>
    <row r="14" spans="1:28" s="12" customFormat="1" ht="12.75" customHeight="1">
      <c r="A14" s="19"/>
      <c r="B14" s="20"/>
      <c r="C14" s="722"/>
      <c r="D14" s="39"/>
      <c r="E14" s="321"/>
      <c r="F14" s="321" t="str">
        <f>'Data 1'!C19</f>
        <v>Restricciones técnicas en tiempo real</v>
      </c>
      <c r="G14" s="322"/>
      <c r="H14" s="324">
        <f>'Data 1'!D33</f>
        <v>0.18</v>
      </c>
      <c r="I14" s="324">
        <f>'Data 1'!E33</f>
        <v>0.25</v>
      </c>
      <c r="J14" s="324">
        <f>'Data 1'!F33</f>
        <v>0.25</v>
      </c>
      <c r="K14" s="324">
        <f>'Data 1'!G33</f>
        <v>0.27</v>
      </c>
      <c r="L14" s="324">
        <f>'Data 1'!H33</f>
        <v>0.24</v>
      </c>
      <c r="M14" s="324">
        <f>'Data 1'!I33</f>
        <v>0.13</v>
      </c>
      <c r="N14" s="324">
        <f>'Data 1'!J33</f>
        <v>0.14000000000000001</v>
      </c>
      <c r="O14" s="324">
        <f>'Data 1'!K33</f>
        <v>0.13</v>
      </c>
      <c r="P14" s="324">
        <f>'Data 1'!L33</f>
        <v>0.13</v>
      </c>
      <c r="Q14" s="324">
        <f>'Data 1'!M33</f>
        <v>0.18</v>
      </c>
      <c r="R14" s="324">
        <f>'Data 1'!N33</f>
        <v>0.21</v>
      </c>
      <c r="S14" s="324">
        <f>'Data 1'!O33</f>
        <v>0.08</v>
      </c>
      <c r="U14" s="324">
        <f>ROUND('Data 1'!Q33,2)</f>
        <v>0.18</v>
      </c>
      <c r="V14" s="333">
        <f>(('Data 1'!Q33/'Data 1'!Q52)-1)*100</f>
        <v>-51.035947956934713</v>
      </c>
      <c r="W14" s="287"/>
      <c r="Y14" s="180"/>
      <c r="Z14" s="143"/>
      <c r="AA14" s="119"/>
      <c r="AB14" s="167"/>
    </row>
    <row r="15" spans="1:28" s="12" customFormat="1" ht="12.75" customHeight="1">
      <c r="A15" s="19"/>
      <c r="B15" s="20"/>
      <c r="D15" s="39"/>
      <c r="E15" s="321"/>
      <c r="F15" s="321" t="str">
        <f>'Data 1'!C37</f>
        <v>Desvíos(2)</v>
      </c>
      <c r="G15" s="321"/>
      <c r="H15" s="324">
        <f>SUM('Data 1'!D37,'Data 1'!D40:D41)</f>
        <v>0.24</v>
      </c>
      <c r="I15" s="324">
        <f>SUM('Data 1'!E37,'Data 1'!E40:E41)</f>
        <v>0.22</v>
      </c>
      <c r="J15" s="324">
        <f>SUM('Data 1'!F37,'Data 1'!F40:F41)</f>
        <v>0.23</v>
      </c>
      <c r="K15" s="324">
        <f>SUM('Data 1'!G37,'Data 1'!G40:G41)</f>
        <v>0.32</v>
      </c>
      <c r="L15" s="324">
        <f>SUM('Data 1'!H37,'Data 1'!H40:H41)</f>
        <v>0.25</v>
      </c>
      <c r="M15" s="324">
        <f>SUM('Data 1'!I37,'Data 1'!I40:I41)</f>
        <v>0.30000000000000004</v>
      </c>
      <c r="N15" s="324">
        <f>SUM('Data 1'!J37,'Data 1'!J40:J41)</f>
        <v>0.25</v>
      </c>
      <c r="O15" s="324">
        <f>SUM('Data 1'!K37,'Data 1'!K40:K41)</f>
        <v>0.35000000000000003</v>
      </c>
      <c r="P15" s="324">
        <f>SUM('Data 1'!L37,'Data 1'!L40:L41)</f>
        <v>0.3</v>
      </c>
      <c r="Q15" s="324">
        <f>SUM('Data 1'!M37,'Data 1'!M40:M41)</f>
        <v>0.13999999999999999</v>
      </c>
      <c r="R15" s="324">
        <f>SUM('Data 1'!N37,'Data 1'!N40:N41)</f>
        <v>0.19</v>
      </c>
      <c r="S15" s="324">
        <f>SUM('Data 1'!O37,'Data 1'!O40:O41)</f>
        <v>0.14000000000000001</v>
      </c>
      <c r="U15" s="324">
        <f>ROUND('Data 1'!Q37,2)+ROUND(SUM('Data 1'!Q40:Q41),2)</f>
        <v>0.25</v>
      </c>
      <c r="V15" s="333">
        <f>((SUM('Data 1'!Q37,'Data 1'!Q40:Q41)/SUM('Data 1'!Q56,'Data 1'!Q59:Q60)-1)*100)</f>
        <v>-5.4106284875275135</v>
      </c>
      <c r="W15" s="287"/>
      <c r="Y15" s="179"/>
      <c r="Z15" s="58"/>
      <c r="AA15" s="120"/>
      <c r="AB15" s="167"/>
    </row>
    <row r="16" spans="1:28" s="12" customFormat="1" ht="12.75" customHeight="1">
      <c r="A16" s="19"/>
      <c r="B16" s="20"/>
      <c r="C16" s="56"/>
      <c r="D16" s="56"/>
      <c r="E16" s="321"/>
      <c r="F16" s="321" t="str">
        <f>'Data 1'!C23</f>
        <v>Excedente desvíos</v>
      </c>
      <c r="G16" s="321"/>
      <c r="H16" s="325">
        <f>'Data 1'!D38</f>
        <v>0.38</v>
      </c>
      <c r="I16" s="324">
        <f>'Data 1'!E38</f>
        <v>0.26</v>
      </c>
      <c r="J16" s="324">
        <f>'Data 1'!F38</f>
        <v>7.0000000000000007E-2</v>
      </c>
      <c r="K16" s="324">
        <f>'Data 1'!G38</f>
        <v>-0.08</v>
      </c>
      <c r="L16" s="324">
        <f>'Data 1'!H38</f>
        <v>-0.09</v>
      </c>
      <c r="M16" s="324">
        <f>'Data 1'!I38</f>
        <v>-7.0000000000000007E-2</v>
      </c>
      <c r="N16" s="324">
        <f>'Data 1'!J38</f>
        <v>-0.08</v>
      </c>
      <c r="O16" s="324">
        <f>'Data 1'!K38</f>
        <v>-0.11</v>
      </c>
      <c r="P16" s="324">
        <f>'Data 1'!L38</f>
        <v>-0.15</v>
      </c>
      <c r="Q16" s="324">
        <f>'Data 1'!M38</f>
        <v>0.01</v>
      </c>
      <c r="R16" s="324">
        <f>'Data 1'!N38</f>
        <v>-0.04</v>
      </c>
      <c r="S16" s="324">
        <f>'Data 1'!O38</f>
        <v>-0.04</v>
      </c>
      <c r="T16" s="111"/>
      <c r="U16" s="324">
        <f>'Data 1'!Q38</f>
        <v>8.8215560881733275E-3</v>
      </c>
      <c r="V16" s="324" t="s">
        <v>139</v>
      </c>
      <c r="W16" s="287"/>
      <c r="Y16" s="179"/>
      <c r="Z16" s="143"/>
      <c r="AA16" s="120"/>
      <c r="AB16" s="167"/>
    </row>
    <row r="17" spans="1:28" s="12" customFormat="1" ht="12.75" customHeight="1">
      <c r="A17" s="19"/>
      <c r="B17" s="20"/>
      <c r="C17" s="56"/>
      <c r="D17" s="56"/>
      <c r="E17" s="321"/>
      <c r="F17" s="321" t="str">
        <f>'Data 1'!C24</f>
        <v>Control del factor de potencia</v>
      </c>
      <c r="G17" s="321"/>
      <c r="H17" s="325">
        <f>'Data 1'!D39</f>
        <v>-7.0000000000000007E-2</v>
      </c>
      <c r="I17" s="324">
        <f>'Data 1'!E39</f>
        <v>-0.08</v>
      </c>
      <c r="J17" s="324">
        <f>'Data 1'!F39</f>
        <v>-7.0000000000000007E-2</v>
      </c>
      <c r="K17" s="324">
        <f>'Data 1'!G39</f>
        <v>-7.0000000000000007E-2</v>
      </c>
      <c r="L17" s="324">
        <f>'Data 1'!H39</f>
        <v>-7.0000000000000007E-2</v>
      </c>
      <c r="M17" s="324">
        <f>'Data 1'!I39</f>
        <v>-0.05</v>
      </c>
      <c r="N17" s="324">
        <f>'Data 1'!J39</f>
        <v>-0.05</v>
      </c>
      <c r="O17" s="324">
        <f>'Data 1'!K39</f>
        <v>-0.06</v>
      </c>
      <c r="P17" s="324">
        <f>'Data 1'!L39</f>
        <v>-0.05</v>
      </c>
      <c r="Q17" s="324">
        <f>'Data 1'!M39</f>
        <v>-0.06</v>
      </c>
      <c r="R17" s="324">
        <f>'Data 1'!N39</f>
        <v>-0.06</v>
      </c>
      <c r="S17" s="324">
        <f>'Data 1'!O39</f>
        <v>-0.05</v>
      </c>
      <c r="T17" s="111"/>
      <c r="U17" s="324">
        <f>'Data 1'!Q39</f>
        <v>-6.159673270862627E-2</v>
      </c>
      <c r="V17" s="324">
        <f>(('Data 1'!Q39/'Data 1'!Q58)-1)*100</f>
        <v>74.009511585449658</v>
      </c>
      <c r="W17" s="286">
        <f>(U18/U20)*100</f>
        <v>8.0022622922561926</v>
      </c>
      <c r="Y17" s="179"/>
      <c r="Z17" s="143"/>
      <c r="AA17" s="120"/>
      <c r="AB17" s="167"/>
    </row>
    <row r="18" spans="1:28" s="12" customFormat="1">
      <c r="A18" s="16"/>
      <c r="B18" s="16"/>
      <c r="C18" s="56"/>
      <c r="D18" s="56"/>
      <c r="E18" s="326" t="s">
        <v>133</v>
      </c>
      <c r="F18" s="326"/>
      <c r="G18" s="326"/>
      <c r="H18" s="320">
        <f>'Data 1'!D42</f>
        <v>6.94</v>
      </c>
      <c r="I18" s="320">
        <f>'Data 1'!E42</f>
        <v>6.92</v>
      </c>
      <c r="J18" s="320">
        <f>'Data 1'!F42</f>
        <v>5.48</v>
      </c>
      <c r="K18" s="320">
        <f>'Data 1'!G42</f>
        <v>5.26</v>
      </c>
      <c r="L18" s="320">
        <f>'Data 1'!H42</f>
        <v>5.0599999999999996</v>
      </c>
      <c r="M18" s="320">
        <f>'Data 1'!I42</f>
        <v>6.19</v>
      </c>
      <c r="N18" s="320">
        <f>'Data 1'!J42</f>
        <v>7.23</v>
      </c>
      <c r="O18" s="320">
        <f>'Data 1'!K42</f>
        <v>2.84</v>
      </c>
      <c r="P18" s="320">
        <f>'Data 1'!L42</f>
        <v>3.2</v>
      </c>
      <c r="Q18" s="320">
        <f>'Data 1'!M42</f>
        <v>3.1</v>
      </c>
      <c r="R18" s="320">
        <f>'Data 1'!N42</f>
        <v>3.31</v>
      </c>
      <c r="S18" s="320">
        <f>'Data 1'!O42</f>
        <v>4.16</v>
      </c>
      <c r="T18" s="111"/>
      <c r="U18" s="320">
        <f>ROUND('Data 1'!Q42,2)</f>
        <v>5.03</v>
      </c>
      <c r="V18" s="320">
        <f>(('Data 1'!Q42/'Data 1'!Q61)-1)*100</f>
        <v>-15.175153263617059</v>
      </c>
      <c r="W18" s="288"/>
      <c r="X18" s="138"/>
      <c r="Y18" s="175"/>
    </row>
    <row r="19" spans="1:28" s="12" customFormat="1">
      <c r="A19" s="16"/>
      <c r="B19" s="16"/>
      <c r="C19" s="56"/>
      <c r="D19" s="56"/>
      <c r="E19" s="326" t="s">
        <v>264</v>
      </c>
      <c r="F19" s="327"/>
      <c r="G19" s="327"/>
      <c r="H19" s="320">
        <f>'Data 1'!D43</f>
        <v>1.69</v>
      </c>
      <c r="I19" s="320">
        <f>'Data 1'!E43</f>
        <v>1.85</v>
      </c>
      <c r="J19" s="320">
        <f>'Data 1'!F43</f>
        <v>1.83</v>
      </c>
      <c r="K19" s="320">
        <f>'Data 1'!G43</f>
        <v>2.08</v>
      </c>
      <c r="L19" s="320">
        <f>'Data 1'!H43</f>
        <v>1.97</v>
      </c>
      <c r="M19" s="320">
        <f>'Data 1'!I43</f>
        <v>1.92</v>
      </c>
      <c r="N19" s="320">
        <f>'Data 1'!J43</f>
        <v>1.65</v>
      </c>
      <c r="O19" s="320">
        <f>'Data 1'!K43</f>
        <v>1.87</v>
      </c>
      <c r="P19" s="320">
        <f>'Data 1'!L43</f>
        <v>2.0099999999999998</v>
      </c>
      <c r="Q19" s="320">
        <f>'Data 1'!M43</f>
        <v>1.99</v>
      </c>
      <c r="R19" s="320">
        <f>'Data 1'!N43</f>
        <v>1.97</v>
      </c>
      <c r="S19" s="320">
        <f>'Data 1'!O43</f>
        <v>1.89</v>
      </c>
      <c r="T19" s="111"/>
      <c r="U19" s="320">
        <f>ROUND('Data 1'!Q43,2)</f>
        <v>1.89</v>
      </c>
      <c r="V19" s="330" t="s">
        <v>139</v>
      </c>
      <c r="W19" s="288"/>
      <c r="X19" s="138"/>
      <c r="Y19" s="175"/>
    </row>
    <row r="20" spans="1:28" s="12" customFormat="1">
      <c r="A20" s="16"/>
      <c r="B20" s="16"/>
      <c r="C20" s="56"/>
      <c r="D20" s="56"/>
      <c r="E20" s="318" t="s">
        <v>301</v>
      </c>
      <c r="F20" s="328"/>
      <c r="G20" s="329"/>
      <c r="H20" s="330">
        <f>H8+H9+H10+H18+H19</f>
        <v>67.08</v>
      </c>
      <c r="I20" s="330">
        <f t="shared" ref="I20:S20" si="1">I8+I9+I10+I18+I19</f>
        <v>58.75</v>
      </c>
      <c r="J20" s="330">
        <f t="shared" si="1"/>
        <v>56.730000000000004</v>
      </c>
      <c r="K20" s="330">
        <f t="shared" si="1"/>
        <v>59.52</v>
      </c>
      <c r="L20" s="330">
        <f t="shared" si="1"/>
        <v>58.059999999999995</v>
      </c>
      <c r="M20" s="330">
        <f t="shared" si="1"/>
        <v>67.010000000000005</v>
      </c>
      <c r="N20" s="330">
        <f t="shared" si="1"/>
        <v>72.53</v>
      </c>
      <c r="O20" s="330">
        <f t="shared" si="1"/>
        <v>65.160000000000011</v>
      </c>
      <c r="P20" s="330">
        <f t="shared" si="1"/>
        <v>61.06</v>
      </c>
      <c r="Q20" s="330">
        <f t="shared" si="1"/>
        <v>60.300000000000004</v>
      </c>
      <c r="R20" s="330">
        <f t="shared" si="1"/>
        <v>62.11</v>
      </c>
      <c r="S20" s="330">
        <f t="shared" si="1"/>
        <v>63.67</v>
      </c>
      <c r="T20" s="111"/>
      <c r="U20" s="330">
        <f>U8+U9+U10+U18+U19</f>
        <v>62.857224823379553</v>
      </c>
      <c r="V20" s="331">
        <f>((U20/U21)-1)*100</f>
        <v>14.184055501587988</v>
      </c>
      <c r="W20" s="175"/>
      <c r="X20" s="110"/>
      <c r="Y20" s="175"/>
    </row>
    <row r="21" spans="1:28" s="12" customFormat="1">
      <c r="A21" s="16"/>
      <c r="B21" s="16"/>
      <c r="C21" s="16"/>
      <c r="D21" s="16"/>
      <c r="E21" s="318" t="s">
        <v>230</v>
      </c>
      <c r="F21" s="328"/>
      <c r="G21" s="329"/>
      <c r="H21" s="330">
        <f>'Data 1'!D62</f>
        <v>50.51</v>
      </c>
      <c r="I21" s="330">
        <f>'Data 1'!E62</f>
        <v>33.33</v>
      </c>
      <c r="J21" s="330">
        <f>'Data 1'!F62</f>
        <v>40.32</v>
      </c>
      <c r="K21" s="330">
        <f>'Data 1'!G62</f>
        <v>40.49</v>
      </c>
      <c r="L21" s="330">
        <f>'Data 1'!H62</f>
        <v>53.2</v>
      </c>
      <c r="M21" s="330">
        <f>'Data 1'!I62</f>
        <v>61.62</v>
      </c>
      <c r="N21" s="330">
        <f>'Data 1'!J62</f>
        <v>59.52</v>
      </c>
      <c r="O21" s="330">
        <f>'Data 1'!K62</f>
        <v>59.6</v>
      </c>
      <c r="P21" s="330">
        <f>'Data 1'!L62</f>
        <v>70.2</v>
      </c>
      <c r="Q21" s="330">
        <f>'Data 1'!M62</f>
        <v>68.31</v>
      </c>
      <c r="R21" s="330">
        <f>'Data 1'!N62</f>
        <v>60.2</v>
      </c>
      <c r="S21" s="330">
        <f>'Data 1'!O62</f>
        <v>61.79</v>
      </c>
      <c r="T21" s="110"/>
      <c r="U21" s="330">
        <f>'Data 1'!Q62</f>
        <v>55.049038630884311</v>
      </c>
      <c r="V21" s="334">
        <v>10</v>
      </c>
      <c r="X21" s="138"/>
    </row>
    <row r="22" spans="1:28" s="12" customFormat="1" ht="16.5" customHeight="1">
      <c r="A22" s="16"/>
      <c r="B22" s="16"/>
      <c r="C22" s="16"/>
      <c r="D22" s="16"/>
      <c r="E22" s="367" t="s">
        <v>259</v>
      </c>
      <c r="F22" s="117"/>
      <c r="G22" s="293"/>
      <c r="H22" s="117"/>
      <c r="I22" s="293"/>
      <c r="J22" s="117"/>
      <c r="K22" s="293"/>
      <c r="L22" s="117"/>
      <c r="M22" s="293"/>
      <c r="N22" s="117"/>
      <c r="O22" s="293"/>
      <c r="P22" s="117"/>
      <c r="Q22" s="293"/>
      <c r="R22" s="117"/>
      <c r="S22" s="293"/>
      <c r="T22" s="137"/>
      <c r="U22" s="136"/>
      <c r="V22" s="168"/>
      <c r="X22" s="138"/>
    </row>
    <row r="23" spans="1:28" s="344" customFormat="1" ht="18.600000000000001" customHeight="1">
      <c r="A23" s="335"/>
      <c r="B23" s="335"/>
      <c r="C23" s="218"/>
      <c r="D23" s="335"/>
      <c r="E23" s="368" t="s">
        <v>411</v>
      </c>
      <c r="F23" s="336"/>
      <c r="G23" s="337"/>
      <c r="H23" s="338"/>
      <c r="I23" s="338"/>
      <c r="J23" s="338"/>
      <c r="K23" s="338"/>
      <c r="L23" s="338"/>
      <c r="M23" s="338"/>
      <c r="N23" s="338"/>
      <c r="O23" s="338"/>
      <c r="P23" s="338"/>
      <c r="Q23" s="338"/>
      <c r="R23" s="338"/>
      <c r="S23" s="338"/>
      <c r="T23" s="339"/>
      <c r="U23" s="340"/>
      <c r="V23" s="341"/>
      <c r="W23" s="342"/>
      <c r="X23" s="343"/>
      <c r="Y23" s="342"/>
    </row>
    <row r="24" spans="1:28">
      <c r="E24" s="345" t="s">
        <v>260</v>
      </c>
      <c r="F24" s="346"/>
      <c r="G24" s="347"/>
      <c r="H24" s="348">
        <f>'Data 1'!D14</f>
        <v>22530.623815000003</v>
      </c>
      <c r="I24" s="348">
        <f>'Data 1'!E14</f>
        <v>20656.460228</v>
      </c>
      <c r="J24" s="348">
        <f>'Data 1'!F14</f>
        <v>21074.295910999997</v>
      </c>
      <c r="K24" s="348">
        <f>'Data 1'!G14</f>
        <v>18803.992910999998</v>
      </c>
      <c r="L24" s="348">
        <f>'Data 1'!H14</f>
        <v>19799.298890999999</v>
      </c>
      <c r="M24" s="348">
        <f>'Data 1'!I14</f>
        <v>20304.616699999999</v>
      </c>
      <c r="N24" s="348">
        <f>'Data 1'!J14</f>
        <v>23423.927179000002</v>
      </c>
      <c r="O24" s="348">
        <f>'Data 1'!K14</f>
        <v>20821.256473999998</v>
      </c>
      <c r="P24" s="348">
        <f>'Data 1'!L14</f>
        <v>19509.749752</v>
      </c>
      <c r="Q24" s="348">
        <f>'Data 1'!M14</f>
        <v>19703.401222</v>
      </c>
      <c r="R24" s="348">
        <f>'Data 1'!N14</f>
        <v>19824.271826</v>
      </c>
      <c r="S24" s="348">
        <f>'Data 1'!O14</f>
        <v>20802.862501</v>
      </c>
      <c r="T24" s="120"/>
      <c r="U24" s="348">
        <f>SUM(H24:S24)</f>
        <v>247254.75741000002</v>
      </c>
      <c r="V24" s="110"/>
    </row>
    <row r="25" spans="1:28" ht="16.2" customHeight="1">
      <c r="E25" s="367" t="s">
        <v>412</v>
      </c>
      <c r="H25" s="220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</row>
    <row r="26" spans="1:28">
      <c r="H26" s="283">
        <f>'Data 1'!D44-H20</f>
        <v>0</v>
      </c>
      <c r="I26" s="283">
        <f>'Data 1'!E44-I20</f>
        <v>0</v>
      </c>
      <c r="J26" s="283">
        <f>'Data 1'!F44-J20</f>
        <v>0</v>
      </c>
      <c r="K26" s="283">
        <f>'Data 1'!G44-K20</f>
        <v>0</v>
      </c>
      <c r="L26" s="283">
        <f>'Data 1'!H44-L20</f>
        <v>0</v>
      </c>
      <c r="M26" s="283">
        <f>'Data 1'!I44-M20</f>
        <v>0</v>
      </c>
      <c r="N26" s="283">
        <f>'Data 1'!J44-N20</f>
        <v>0</v>
      </c>
      <c r="O26" s="283">
        <f>'Data 1'!K44-O20</f>
        <v>0</v>
      </c>
      <c r="P26" s="283">
        <f>'Data 1'!L44-P20</f>
        <v>0</v>
      </c>
      <c r="Q26" s="283">
        <f>'Data 1'!M44-Q20</f>
        <v>0</v>
      </c>
      <c r="R26" s="283">
        <f>'Data 1'!N44-R20</f>
        <v>0</v>
      </c>
      <c r="S26" s="283">
        <f>'Data 1'!O44-S20</f>
        <v>0</v>
      </c>
      <c r="T26" s="283">
        <f>'Data 1'!P44-T20</f>
        <v>0</v>
      </c>
      <c r="U26" s="283">
        <f>'Data 1'!Q44</f>
        <v>62.852882074748869</v>
      </c>
    </row>
    <row r="27" spans="1:28" s="12" customFormat="1" ht="16.5" customHeight="1">
      <c r="A27" s="16"/>
      <c r="B27" s="16"/>
      <c r="C27" s="16"/>
      <c r="D27" s="16"/>
      <c r="E27" s="13"/>
      <c r="F27" s="13"/>
      <c r="G27" s="219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13"/>
      <c r="X27" s="138"/>
    </row>
    <row r="28" spans="1:28">
      <c r="E28" s="116"/>
      <c r="F28" s="117"/>
      <c r="G28" s="118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  <c r="U28" s="136"/>
      <c r="V28" s="168"/>
      <c r="W28" s="171"/>
      <c r="X28" s="135"/>
    </row>
    <row r="29" spans="1:28"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 s="58"/>
      <c r="W29" s="171"/>
    </row>
    <row r="30" spans="1:28"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 s="225"/>
      <c r="W30" s="171"/>
    </row>
    <row r="31" spans="1:28"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 s="226"/>
      <c r="W31" s="171"/>
    </row>
    <row r="32" spans="1:28"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W32" s="171"/>
    </row>
    <row r="33" spans="5:21"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</row>
    <row r="34" spans="5:21">
      <c r="E34" s="171"/>
      <c r="F34" s="171"/>
      <c r="G34" s="171"/>
      <c r="H34" s="171"/>
      <c r="I34" s="171"/>
      <c r="J34" s="171"/>
      <c r="K34" s="171"/>
      <c r="L34" s="171"/>
      <c r="M34" s="171"/>
      <c r="N34" s="171"/>
      <c r="O34" s="171"/>
      <c r="P34" s="171"/>
      <c r="Q34" s="171"/>
      <c r="R34" s="171"/>
      <c r="S34" s="171"/>
      <c r="T34" s="171"/>
      <c r="U34" s="171"/>
    </row>
    <row r="35" spans="5:21">
      <c r="H35" s="220"/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</row>
    <row r="36" spans="5:21">
      <c r="H36" s="220"/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</row>
    <row r="37" spans="5:21">
      <c r="H37" s="220"/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</row>
    <row r="38" spans="5:21">
      <c r="H38" s="220"/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</row>
    <row r="39" spans="5:21">
      <c r="H39" s="220"/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</row>
    <row r="40" spans="5:21">
      <c r="H40" s="220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</row>
    <row r="41" spans="5:21">
      <c r="H41" s="222"/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3"/>
    </row>
    <row r="42" spans="5:21"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</row>
    <row r="43" spans="5:21"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</row>
    <row r="44" spans="5:21"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</row>
    <row r="45" spans="5:21">
      <c r="H45" s="222"/>
      <c r="I45" s="222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</row>
    <row r="46" spans="5:21">
      <c r="H46" s="222"/>
      <c r="I46" s="222"/>
      <c r="J46" s="222"/>
      <c r="K46" s="222"/>
      <c r="L46" s="222"/>
      <c r="M46" s="222"/>
      <c r="N46" s="222"/>
      <c r="O46" s="222"/>
      <c r="P46" s="222"/>
      <c r="Q46" s="222"/>
      <c r="R46" s="222"/>
      <c r="S46" s="222"/>
      <c r="T46" s="222"/>
    </row>
    <row r="47" spans="5:21">
      <c r="H47" s="222"/>
      <c r="I47" s="222"/>
      <c r="J47" s="222"/>
      <c r="K47" s="222"/>
      <c r="L47" s="222"/>
      <c r="M47" s="222"/>
      <c r="N47" s="222"/>
      <c r="O47" s="222"/>
      <c r="P47" s="222"/>
      <c r="Q47" s="222"/>
      <c r="R47" s="222"/>
      <c r="S47" s="222"/>
      <c r="T47" s="222"/>
    </row>
    <row r="66" spans="2:2">
      <c r="B66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5">
    <mergeCell ref="E7:G7"/>
    <mergeCell ref="G2:V2"/>
    <mergeCell ref="G3:V3"/>
    <mergeCell ref="C7:C10"/>
    <mergeCell ref="C11:C14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scale="93" orientation="landscape" horizontalDpi="300" verticalDpi="300" r:id="rId1"/>
  <headerFooter alignWithMargins="0">
    <oddFooter>&amp;R&amp;A</oddFooter>
  </headerFooter>
  <ignoredErrors>
    <ignoredError sqref="V13" formula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autoPageBreaks="0"/>
  </sheetPr>
  <dimension ref="A1:AL373"/>
  <sheetViews>
    <sheetView showGridLines="0" showRowColHeaders="0" showOutlineSymbols="0" zoomScaleNormal="100" workbookViewId="0"/>
  </sheetViews>
  <sheetFormatPr baseColWidth="10" defaultColWidth="11.44140625" defaultRowHeight="13.2"/>
  <cols>
    <col min="1" max="1" width="0.109375" style="16" customWidth="1"/>
    <col min="2" max="2" width="2.6640625" style="16" customWidth="1"/>
    <col min="3" max="3" width="23.6640625" style="16" customWidth="1"/>
    <col min="4" max="4" width="1.33203125" style="16" customWidth="1"/>
    <col min="5" max="5" width="9" style="13" customWidth="1"/>
    <col min="6" max="6" width="6.109375" style="13" customWidth="1"/>
    <col min="7" max="7" width="6" style="13" customWidth="1"/>
    <col min="8" max="8" width="5.109375" style="13" customWidth="1"/>
    <col min="9" max="9" width="0.88671875" style="13" customWidth="1"/>
    <col min="10" max="10" width="0.33203125" style="13" customWidth="1"/>
    <col min="11" max="11" width="9.44140625" style="13" customWidth="1"/>
    <col min="12" max="12" width="6.33203125" style="13" customWidth="1"/>
    <col min="13" max="13" width="0.88671875" style="13" customWidth="1"/>
    <col min="14" max="14" width="6.5546875" style="224" customWidth="1"/>
    <col min="15" max="15" width="7.109375" style="224" customWidth="1"/>
    <col min="16" max="16" width="6.33203125" style="224" customWidth="1"/>
    <col min="17" max="17" width="1.109375" style="224" customWidth="1"/>
    <col min="18" max="18" width="6.5546875" style="13" customWidth="1"/>
    <col min="19" max="19" width="7.109375" style="13" customWidth="1"/>
    <col min="20" max="20" width="6.5546875" style="13" customWidth="1"/>
    <col min="21" max="21" width="2.33203125" style="70" customWidth="1"/>
    <col min="22" max="29" width="5.109375" style="70" customWidth="1"/>
    <col min="30" max="38" width="3.88671875" style="70" customWidth="1"/>
    <col min="39" max="16384" width="11.44140625" style="13"/>
  </cols>
  <sheetData>
    <row r="1" spans="1:38" s="16" customFormat="1" ht="0.6" customHeight="1"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</row>
    <row r="2" spans="1:38" s="16" customFormat="1" ht="21" customHeight="1">
      <c r="E2" s="720" t="s">
        <v>80</v>
      </c>
      <c r="F2" s="720"/>
      <c r="G2" s="720"/>
      <c r="H2" s="720"/>
      <c r="I2" s="720"/>
      <c r="J2" s="720"/>
      <c r="K2" s="720"/>
      <c r="L2" s="720"/>
      <c r="M2" s="720"/>
      <c r="N2" s="720"/>
      <c r="O2" s="720"/>
      <c r="P2" s="720"/>
      <c r="Q2" s="720"/>
      <c r="R2" s="720"/>
      <c r="S2" s="720"/>
      <c r="T2" s="720"/>
      <c r="U2" s="67"/>
      <c r="V2" s="67"/>
      <c r="W2" s="68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</row>
    <row r="3" spans="1:38" s="16" customFormat="1" ht="15" customHeight="1">
      <c r="E3" s="721" t="s">
        <v>261</v>
      </c>
      <c r="F3" s="721"/>
      <c r="G3" s="721"/>
      <c r="H3" s="721"/>
      <c r="I3" s="721"/>
      <c r="J3" s="721"/>
      <c r="K3" s="721"/>
      <c r="L3" s="721"/>
      <c r="M3" s="721"/>
      <c r="N3" s="721"/>
      <c r="O3" s="721"/>
      <c r="P3" s="721"/>
      <c r="Q3" s="721"/>
      <c r="R3" s="721"/>
      <c r="S3" s="721"/>
      <c r="T3" s="721"/>
      <c r="U3" s="67"/>
      <c r="V3" s="67"/>
      <c r="W3" s="68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</row>
    <row r="4" spans="1:38" s="19" customFormat="1" ht="19.95" customHeight="1">
      <c r="B4" s="20"/>
      <c r="C4" s="21" t="str">
        <f>Indice!C4</f>
        <v>Mercados eléctricos</v>
      </c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</row>
    <row r="5" spans="1:38" s="19" customFormat="1" ht="12.6" customHeight="1">
      <c r="B5" s="20"/>
      <c r="C5" s="22"/>
      <c r="U5" s="69"/>
      <c r="V5" s="69"/>
      <c r="W5" s="69"/>
      <c r="X5" s="69"/>
      <c r="Y5" s="69"/>
      <c r="Z5" s="82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</row>
    <row r="6" spans="1:38" s="19" customFormat="1" ht="13.2" customHeight="1">
      <c r="B6" s="20"/>
      <c r="C6" s="25"/>
      <c r="D6" s="39"/>
      <c r="E6" s="39"/>
      <c r="F6" s="3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</row>
    <row r="7" spans="1:38" s="12" customFormat="1">
      <c r="A7" s="19"/>
      <c r="B7" s="20"/>
      <c r="C7" s="723" t="s">
        <v>207</v>
      </c>
      <c r="D7" s="39"/>
      <c r="E7" s="9"/>
      <c r="F7" s="736"/>
      <c r="G7" s="736"/>
      <c r="H7" s="736"/>
      <c r="I7" s="736"/>
      <c r="J7" s="736"/>
      <c r="K7" s="736"/>
      <c r="L7" s="736"/>
      <c r="M7" s="50"/>
      <c r="N7" s="729" t="s">
        <v>28</v>
      </c>
      <c r="O7" s="729"/>
      <c r="P7" s="729"/>
      <c r="Q7" s="729"/>
      <c r="R7" s="729"/>
      <c r="S7" s="729"/>
      <c r="T7" s="729"/>
      <c r="U7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</row>
    <row r="8" spans="1:38" s="12" customFormat="1">
      <c r="A8" s="19"/>
      <c r="B8" s="20"/>
      <c r="C8" s="723"/>
      <c r="D8" s="39"/>
      <c r="E8" s="9"/>
      <c r="F8" s="729" t="s">
        <v>228</v>
      </c>
      <c r="G8" s="729"/>
      <c r="H8" s="729"/>
      <c r="I8" s="729"/>
      <c r="J8" s="729"/>
      <c r="K8" s="729"/>
      <c r="L8" s="729"/>
      <c r="M8" s="50"/>
      <c r="N8" s="744" t="s">
        <v>63</v>
      </c>
      <c r="O8" s="744"/>
      <c r="P8" s="744"/>
      <c r="Q8" s="50"/>
      <c r="R8" s="744" t="s">
        <v>64</v>
      </c>
      <c r="S8" s="744"/>
      <c r="T8" s="744"/>
      <c r="U8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</row>
    <row r="9" spans="1:38" s="12" customFormat="1">
      <c r="A9" s="19"/>
      <c r="B9" s="20"/>
      <c r="C9" s="41"/>
      <c r="D9" s="39"/>
      <c r="E9" s="9"/>
      <c r="F9" s="51"/>
      <c r="G9" s="51" t="s">
        <v>229</v>
      </c>
      <c r="H9" s="51"/>
      <c r="I9" s="50"/>
      <c r="J9" s="744" t="s">
        <v>85</v>
      </c>
      <c r="K9" s="744"/>
      <c r="L9" s="744"/>
      <c r="M9" s="50"/>
      <c r="N9" s="746" t="s">
        <v>179</v>
      </c>
      <c r="O9" s="744" t="s">
        <v>83</v>
      </c>
      <c r="P9" s="744"/>
      <c r="Q9" s="50"/>
      <c r="R9" s="746" t="s">
        <v>179</v>
      </c>
      <c r="S9" s="745" t="s">
        <v>83</v>
      </c>
      <c r="T9" s="745"/>
      <c r="U9" s="14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</row>
    <row r="10" spans="1:38" s="12" customFormat="1" ht="23.25" customHeight="1">
      <c r="A10" s="19"/>
      <c r="B10" s="20"/>
      <c r="D10" s="39"/>
      <c r="E10" s="53"/>
      <c r="F10" s="54" t="s">
        <v>63</v>
      </c>
      <c r="G10" s="52" t="s">
        <v>64</v>
      </c>
      <c r="H10" s="52" t="s">
        <v>3</v>
      </c>
      <c r="I10" s="52"/>
      <c r="J10" s="52"/>
      <c r="K10" s="206" t="s">
        <v>171</v>
      </c>
      <c r="L10" s="51" t="s">
        <v>73</v>
      </c>
      <c r="M10" s="51"/>
      <c r="N10" s="733"/>
      <c r="O10" s="51" t="s">
        <v>216</v>
      </c>
      <c r="P10" s="50" t="s">
        <v>73</v>
      </c>
      <c r="Q10" s="51"/>
      <c r="R10" s="733"/>
      <c r="S10" s="51" t="s">
        <v>217</v>
      </c>
      <c r="T10" s="51" t="s">
        <v>73</v>
      </c>
      <c r="U10" s="14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</row>
    <row r="11" spans="1:38" s="12" customFormat="1" ht="12.75" customHeight="1">
      <c r="A11" s="19"/>
      <c r="B11" s="20"/>
      <c r="C11" s="56"/>
      <c r="D11" s="39"/>
      <c r="E11" s="352" t="s">
        <v>51</v>
      </c>
      <c r="F11" s="389">
        <f>'Data 2'!D145</f>
        <v>710.62096774193549</v>
      </c>
      <c r="G11" s="389">
        <f>'Data 2'!E145</f>
        <v>525.5322580645161</v>
      </c>
      <c r="H11" s="370">
        <f>F11+G11</f>
        <v>1236.1532258064517</v>
      </c>
      <c r="I11" s="390"/>
      <c r="J11" s="391"/>
      <c r="K11" s="381">
        <f>'Data 2'!H145</f>
        <v>21.381991381999999</v>
      </c>
      <c r="L11" s="392">
        <f>'Data 2'!I145</f>
        <v>121.05</v>
      </c>
      <c r="M11" s="393"/>
      <c r="N11" s="390">
        <f>'Data 2'!D181</f>
        <v>133.792348</v>
      </c>
      <c r="O11" s="392">
        <f>'Data 2'!H181</f>
        <v>56.702399452599998</v>
      </c>
      <c r="P11" s="392">
        <f>'Data 2'!G181</f>
        <v>99.000146767399997</v>
      </c>
      <c r="Q11" s="393"/>
      <c r="R11" s="390">
        <f>'Data 2'!E181</f>
        <v>114.760829</v>
      </c>
      <c r="S11" s="392">
        <f>'Data 2'!J181</f>
        <v>40.2687626106</v>
      </c>
      <c r="T11" s="392">
        <f>'Data 2'!I181</f>
        <v>180</v>
      </c>
      <c r="U11" s="71"/>
      <c r="V11" s="107"/>
      <c r="W11" s="86"/>
      <c r="X11" s="86"/>
      <c r="Y11" s="86"/>
      <c r="Z11" s="56"/>
      <c r="AA11" s="86"/>
      <c r="AB11" s="56"/>
      <c r="AC11" s="86"/>
      <c r="AD11" s="251"/>
      <c r="AE11" s="251"/>
      <c r="AF11" s="251"/>
      <c r="AG11" s="251"/>
      <c r="AH11" s="251"/>
      <c r="AI11" s="251"/>
      <c r="AJ11" s="251"/>
      <c r="AK11" s="251"/>
      <c r="AL11" s="251"/>
    </row>
    <row r="12" spans="1:38" s="12" customFormat="1" ht="12.75" customHeight="1">
      <c r="A12" s="19"/>
      <c r="B12" s="20"/>
      <c r="D12" s="39"/>
      <c r="E12" s="352" t="s">
        <v>52</v>
      </c>
      <c r="F12" s="389">
        <f>'Data 2'!D146</f>
        <v>716.53869047619048</v>
      </c>
      <c r="G12" s="389">
        <f>'Data 2'!E146</f>
        <v>531.77827380952374</v>
      </c>
      <c r="H12" s="370">
        <f t="shared" ref="H12:H22" si="0">F12+G12</f>
        <v>1248.3169642857142</v>
      </c>
      <c r="I12" s="390"/>
      <c r="J12" s="391"/>
      <c r="K12" s="381">
        <f>'Data 2'!H146</f>
        <v>24.040355192500002</v>
      </c>
      <c r="L12" s="392">
        <f>'Data 2'!I146</f>
        <v>97</v>
      </c>
      <c r="M12" s="393"/>
      <c r="N12" s="390">
        <f>'Data 2'!D182</f>
        <v>135.29539700000001</v>
      </c>
      <c r="O12" s="392">
        <f>'Data 2'!H182</f>
        <v>51.1620908286</v>
      </c>
      <c r="P12" s="392">
        <f>'Data 2'!G182</f>
        <v>180.30000721729999</v>
      </c>
      <c r="Q12" s="393"/>
      <c r="R12" s="390">
        <f>'Data 2'!E182</f>
        <v>97.159471999999994</v>
      </c>
      <c r="S12" s="392">
        <f>'Data 2'!J182</f>
        <v>27.744359911699998</v>
      </c>
      <c r="T12" s="392">
        <f>'Data 2'!I182</f>
        <v>75.790104368000002</v>
      </c>
      <c r="U12" s="71"/>
      <c r="V12" s="107"/>
      <c r="W12" s="86"/>
      <c r="X12" s="86"/>
      <c r="Y12" s="86"/>
      <c r="Z12" s="56"/>
      <c r="AA12" s="86"/>
      <c r="AB12" s="56"/>
      <c r="AC12" s="86"/>
      <c r="AD12" s="251"/>
      <c r="AE12" s="251"/>
      <c r="AF12" s="251"/>
      <c r="AG12" s="251"/>
      <c r="AH12" s="251"/>
      <c r="AI12" s="251"/>
      <c r="AJ12" s="251"/>
      <c r="AK12" s="251"/>
      <c r="AL12" s="251"/>
    </row>
    <row r="13" spans="1:38" s="12" customFormat="1" ht="12.75" customHeight="1">
      <c r="A13" s="19"/>
      <c r="B13" s="20"/>
      <c r="C13" s="56"/>
      <c r="D13" s="39"/>
      <c r="E13" s="352" t="s">
        <v>53</v>
      </c>
      <c r="F13" s="389">
        <f>'Data 2'!D147</f>
        <v>692.05921938088829</v>
      </c>
      <c r="G13" s="389">
        <f>'Data 2'!E147</f>
        <v>519.53162853297442</v>
      </c>
      <c r="H13" s="370">
        <f t="shared" si="0"/>
        <v>1211.5908479138627</v>
      </c>
      <c r="I13" s="390"/>
      <c r="J13" s="391"/>
      <c r="K13" s="381">
        <f>'Data 2'!H147</f>
        <v>20.637852405899999</v>
      </c>
      <c r="L13" s="392">
        <f>'Data 2'!I147</f>
        <v>60.29</v>
      </c>
      <c r="M13" s="393"/>
      <c r="N13" s="390">
        <f>'Data 2'!D183</f>
        <v>144.57407900000001</v>
      </c>
      <c r="O13" s="392">
        <f>'Data 2'!H183</f>
        <v>48.948153423800001</v>
      </c>
      <c r="P13" s="392">
        <f>'Data 2'!G183</f>
        <v>95.000052321499993</v>
      </c>
      <c r="Q13" s="393"/>
      <c r="R13" s="390">
        <f>'Data 2'!E183</f>
        <v>82.356786</v>
      </c>
      <c r="S13" s="392">
        <f>'Data 2'!J183</f>
        <v>26.429873064700001</v>
      </c>
      <c r="T13" s="392">
        <f>'Data 2'!I183</f>
        <v>72.069622331700003</v>
      </c>
      <c r="U13" s="71"/>
      <c r="V13" s="107"/>
      <c r="W13" s="86"/>
      <c r="X13" s="86"/>
      <c r="Y13" s="86"/>
      <c r="Z13" s="56"/>
      <c r="AA13" s="86"/>
      <c r="AB13" s="56"/>
      <c r="AC13" s="86"/>
      <c r="AD13" s="251"/>
      <c r="AE13" s="251"/>
      <c r="AF13" s="251"/>
      <c r="AG13" s="251"/>
      <c r="AH13" s="251"/>
      <c r="AI13" s="251"/>
      <c r="AJ13" s="251"/>
      <c r="AK13" s="251"/>
      <c r="AL13" s="251"/>
    </row>
    <row r="14" spans="1:38" s="12" customFormat="1" ht="12.75" customHeight="1">
      <c r="A14" s="19"/>
      <c r="B14" s="20"/>
      <c r="C14" s="56"/>
      <c r="D14" s="39"/>
      <c r="E14" s="352" t="s">
        <v>54</v>
      </c>
      <c r="F14" s="389">
        <f>'Data 2'!D148</f>
        <v>672.6583333333333</v>
      </c>
      <c r="G14" s="389">
        <f>'Data 2'!E148</f>
        <v>507.8125</v>
      </c>
      <c r="H14" s="370">
        <f t="shared" si="0"/>
        <v>1180.4708333333333</v>
      </c>
      <c r="I14" s="390"/>
      <c r="J14" s="391"/>
      <c r="K14" s="381">
        <f>'Data 2'!H148</f>
        <v>23.843638743500001</v>
      </c>
      <c r="L14" s="392">
        <f>'Data 2'!I148</f>
        <v>61.53</v>
      </c>
      <c r="M14" s="393"/>
      <c r="N14" s="390">
        <f>'Data 2'!D184</f>
        <v>138.88240500000001</v>
      </c>
      <c r="O14" s="392">
        <f>'Data 2'!H184</f>
        <v>51.846519722899998</v>
      </c>
      <c r="P14" s="392">
        <f>'Data 2'!G184</f>
        <v>78.019834832599997</v>
      </c>
      <c r="Q14" s="393"/>
      <c r="R14" s="390">
        <f>'Data 2'!E184</f>
        <v>85.622111999999987</v>
      </c>
      <c r="S14" s="392">
        <f>'Data 2'!J184</f>
        <v>32.170097719600001</v>
      </c>
      <c r="T14" s="392">
        <f>'Data 2'!I184</f>
        <v>70</v>
      </c>
      <c r="U14" s="71"/>
      <c r="V14" s="107"/>
      <c r="W14" s="86"/>
      <c r="X14" s="86"/>
      <c r="Y14" s="86"/>
      <c r="Z14" s="56"/>
      <c r="AA14" s="86"/>
      <c r="AB14" s="56"/>
      <c r="AC14" s="86"/>
      <c r="AD14" s="251"/>
      <c r="AE14" s="251"/>
      <c r="AF14" s="251"/>
      <c r="AG14" s="251"/>
      <c r="AH14" s="251"/>
      <c r="AI14" s="251"/>
      <c r="AJ14" s="251"/>
      <c r="AK14" s="251"/>
      <c r="AL14" s="251"/>
    </row>
    <row r="15" spans="1:38" s="12" customFormat="1" ht="12.75" customHeight="1">
      <c r="A15" s="19"/>
      <c r="B15" s="20"/>
      <c r="C15" s="122"/>
      <c r="D15" s="39"/>
      <c r="E15" s="352" t="s">
        <v>55</v>
      </c>
      <c r="F15" s="389">
        <f>'Data 2'!D149</f>
        <v>666.38844086021504</v>
      </c>
      <c r="G15" s="389">
        <f>'Data 2'!E149</f>
        <v>503.3293010752688</v>
      </c>
      <c r="H15" s="370">
        <f t="shared" si="0"/>
        <v>1169.7177419354839</v>
      </c>
      <c r="I15" s="390"/>
      <c r="J15" s="391"/>
      <c r="K15" s="381">
        <f>'Data 2'!H149</f>
        <v>22.398220851000001</v>
      </c>
      <c r="L15" s="392">
        <f>'Data 2'!I149</f>
        <v>57.41</v>
      </c>
      <c r="M15" s="393"/>
      <c r="N15" s="390">
        <f>'Data 2'!D185</f>
        <v>138.10091500000001</v>
      </c>
      <c r="O15" s="392">
        <f>'Data 2'!H185</f>
        <v>52.539343421399998</v>
      </c>
      <c r="P15" s="392">
        <f>'Data 2'!G185</f>
        <v>76.399987715400002</v>
      </c>
      <c r="Q15" s="393"/>
      <c r="R15" s="390">
        <f>'Data 2'!E185</f>
        <v>83.401702</v>
      </c>
      <c r="S15" s="392">
        <f>'Data 2'!J185</f>
        <v>30.418365203099999</v>
      </c>
      <c r="T15" s="392">
        <f>'Data 2'!I185</f>
        <v>60</v>
      </c>
      <c r="U15" s="71"/>
      <c r="V15" s="107"/>
      <c r="W15" s="86"/>
      <c r="X15" s="86"/>
      <c r="Y15" s="86"/>
      <c r="Z15" s="56"/>
      <c r="AA15" s="86"/>
      <c r="AB15" s="56"/>
      <c r="AC15" s="86"/>
      <c r="AD15" s="251"/>
      <c r="AE15" s="251"/>
      <c r="AF15" s="251"/>
      <c r="AG15" s="251"/>
      <c r="AH15" s="251"/>
      <c r="AI15" s="251"/>
      <c r="AJ15" s="251"/>
      <c r="AK15" s="251"/>
      <c r="AL15" s="251"/>
    </row>
    <row r="16" spans="1:38" s="12" customFormat="1" ht="12.75" customHeight="1">
      <c r="A16" s="19"/>
      <c r="B16" s="20"/>
      <c r="D16" s="39"/>
      <c r="E16" s="352" t="s">
        <v>56</v>
      </c>
      <c r="F16" s="389">
        <f>'Data 2'!D150</f>
        <v>661.39305555555552</v>
      </c>
      <c r="G16" s="389">
        <f>'Data 2'!E150</f>
        <v>503.53194444444443</v>
      </c>
      <c r="H16" s="370">
        <f t="shared" si="0"/>
        <v>1164.925</v>
      </c>
      <c r="I16" s="390"/>
      <c r="J16" s="391"/>
      <c r="K16" s="381">
        <f>'Data 2'!H150</f>
        <v>19.654170881300001</v>
      </c>
      <c r="L16" s="392">
        <f>'Data 2'!I150</f>
        <v>48.12</v>
      </c>
      <c r="M16" s="393"/>
      <c r="N16" s="390">
        <f>'Data 2'!D186</f>
        <v>95.661185000000003</v>
      </c>
      <c r="O16" s="392">
        <f>'Data 2'!H186</f>
        <v>58.789425721599997</v>
      </c>
      <c r="P16" s="392">
        <f>'Data 2'!G186</f>
        <v>77.749941941499998</v>
      </c>
      <c r="Q16" s="393"/>
      <c r="R16" s="390">
        <f>'Data 2'!E186</f>
        <v>92.249150999999998</v>
      </c>
      <c r="S16" s="392">
        <f>'Data 2'!J186</f>
        <v>43.359191999499998</v>
      </c>
      <c r="T16" s="392">
        <f>'Data 2'!I186</f>
        <v>180.29988844409999</v>
      </c>
      <c r="U16" s="71"/>
      <c r="V16" s="107"/>
      <c r="W16" s="86"/>
      <c r="X16" s="86"/>
      <c r="Y16" s="86"/>
      <c r="Z16" s="56"/>
      <c r="AA16" s="86"/>
      <c r="AB16" s="56"/>
      <c r="AC16" s="86"/>
      <c r="AD16" s="251"/>
      <c r="AE16" s="251"/>
      <c r="AF16" s="251"/>
      <c r="AG16" s="251"/>
      <c r="AH16" s="251"/>
      <c r="AI16" s="251"/>
      <c r="AJ16" s="251"/>
      <c r="AK16" s="251"/>
      <c r="AL16" s="251"/>
    </row>
    <row r="17" spans="1:38" s="12" customFormat="1" ht="12.75" customHeight="1">
      <c r="A17" s="16"/>
      <c r="B17" s="16"/>
      <c r="C17" s="16"/>
      <c r="D17" s="16"/>
      <c r="E17" s="352" t="s">
        <v>57</v>
      </c>
      <c r="F17" s="389">
        <f>'Data 2'!D151</f>
        <v>700.18951612903231</v>
      </c>
      <c r="G17" s="389">
        <f>'Data 2'!E151</f>
        <v>521.62231182795699</v>
      </c>
      <c r="H17" s="370">
        <f t="shared" si="0"/>
        <v>1221.8118279569894</v>
      </c>
      <c r="I17" s="390"/>
      <c r="J17" s="391"/>
      <c r="K17" s="381">
        <f>'Data 2'!H151</f>
        <v>14.8866280027</v>
      </c>
      <c r="L17" s="392">
        <f>'Data 2'!I151</f>
        <v>35.6</v>
      </c>
      <c r="M17" s="393"/>
      <c r="N17" s="390">
        <f>'Data 2'!D187</f>
        <v>71.195981000000003</v>
      </c>
      <c r="O17" s="392">
        <f>'Data 2'!H187</f>
        <v>62.890676792599997</v>
      </c>
      <c r="P17" s="392">
        <f>'Data 2'!G187</f>
        <v>80.239992917500004</v>
      </c>
      <c r="Q17" s="393"/>
      <c r="R17" s="390">
        <f>'Data 2'!E187</f>
        <v>120.238276</v>
      </c>
      <c r="S17" s="392">
        <f>'Data 2'!J187</f>
        <v>47.683976273900001</v>
      </c>
      <c r="T17" s="392">
        <f>'Data 2'!I187</f>
        <v>120</v>
      </c>
      <c r="U17" s="71"/>
      <c r="V17" s="107"/>
      <c r="W17" s="86"/>
      <c r="X17" s="86"/>
      <c r="Y17" s="86"/>
      <c r="Z17" s="56"/>
      <c r="AA17" s="86"/>
      <c r="AB17" s="56"/>
      <c r="AC17" s="86"/>
      <c r="AD17" s="251"/>
      <c r="AE17" s="251"/>
      <c r="AF17" s="251"/>
      <c r="AG17" s="251"/>
      <c r="AH17" s="251"/>
      <c r="AI17" s="251"/>
      <c r="AJ17" s="251"/>
      <c r="AK17" s="251"/>
      <c r="AL17" s="251"/>
    </row>
    <row r="18" spans="1:38" s="12" customFormat="1" ht="12.75" customHeight="1">
      <c r="A18" s="16"/>
      <c r="B18" s="16"/>
      <c r="C18" s="16"/>
      <c r="D18" s="16"/>
      <c r="E18" s="352" t="s">
        <v>58</v>
      </c>
      <c r="F18" s="389">
        <f>'Data 2'!D152</f>
        <v>681.06451612903231</v>
      </c>
      <c r="G18" s="389">
        <f>'Data 2'!E152</f>
        <v>500.76209677419354</v>
      </c>
      <c r="H18" s="370">
        <f t="shared" si="0"/>
        <v>1181.8266129032259</v>
      </c>
      <c r="I18" s="390"/>
      <c r="J18" s="391"/>
      <c r="K18" s="381">
        <f>'Data 2'!H152</f>
        <v>18.130872749200002</v>
      </c>
      <c r="L18" s="392">
        <f>'Data 2'!I152</f>
        <v>59</v>
      </c>
      <c r="M18" s="393"/>
      <c r="N18" s="390">
        <f>'Data 2'!D188</f>
        <v>106.68764400000001</v>
      </c>
      <c r="O18" s="392">
        <f>'Data 2'!H188</f>
        <v>56.648807803799997</v>
      </c>
      <c r="P18" s="392">
        <f>'Data 2'!G188</f>
        <v>89.700020404</v>
      </c>
      <c r="Q18" s="393"/>
      <c r="R18" s="390">
        <f>'Data 2'!E188</f>
        <v>107.010897</v>
      </c>
      <c r="S18" s="392">
        <f>'Data 2'!J188</f>
        <v>42.501631399300003</v>
      </c>
      <c r="T18" s="392">
        <f>'Data 2'!I188</f>
        <v>71.473029045600001</v>
      </c>
      <c r="U18" s="71"/>
      <c r="V18" s="107"/>
      <c r="W18" s="86"/>
      <c r="X18" s="86"/>
      <c r="Y18" s="86"/>
      <c r="Z18" s="56"/>
      <c r="AA18" s="86"/>
      <c r="AB18" s="56"/>
      <c r="AC18" s="86"/>
      <c r="AD18" s="251"/>
      <c r="AE18" s="251"/>
      <c r="AF18" s="251"/>
      <c r="AG18" s="251"/>
      <c r="AH18" s="251"/>
      <c r="AI18" s="251"/>
      <c r="AJ18" s="251"/>
      <c r="AK18" s="251"/>
      <c r="AL18" s="251"/>
    </row>
    <row r="19" spans="1:38" s="12" customFormat="1" ht="12.75" customHeight="1">
      <c r="A19" s="16"/>
      <c r="B19" s="16"/>
      <c r="C19" s="16"/>
      <c r="D19" s="16"/>
      <c r="E19" s="352" t="s">
        <v>59</v>
      </c>
      <c r="F19" s="389">
        <f>'Data 2'!D153</f>
        <v>680.0958333333333</v>
      </c>
      <c r="G19" s="389">
        <f>'Data 2'!E153</f>
        <v>501.52361111111111</v>
      </c>
      <c r="H19" s="370">
        <f t="shared" si="0"/>
        <v>1181.6194444444445</v>
      </c>
      <c r="I19" s="390"/>
      <c r="J19" s="391"/>
      <c r="K19" s="381">
        <f>'Data 2'!H153</f>
        <v>18.790170998800001</v>
      </c>
      <c r="L19" s="392">
        <f>'Data 2'!I153</f>
        <v>80</v>
      </c>
      <c r="M19" s="393"/>
      <c r="N19" s="390">
        <f>'Data 2'!D189</f>
        <v>88.610692999999998</v>
      </c>
      <c r="O19" s="392">
        <f>'Data 2'!H189</f>
        <v>51.439749940799999</v>
      </c>
      <c r="P19" s="392">
        <f>'Data 2'!G189</f>
        <v>73.750084843500005</v>
      </c>
      <c r="Q19" s="393"/>
      <c r="R19" s="390">
        <f>'Data 2'!E189</f>
        <v>111.12929200000001</v>
      </c>
      <c r="S19" s="392">
        <f>'Data 2'!J189</f>
        <v>39.491797086200002</v>
      </c>
      <c r="T19" s="392">
        <f>'Data 2'!I189</f>
        <v>59.310107171200002</v>
      </c>
      <c r="U19" s="71"/>
      <c r="V19" s="107"/>
      <c r="W19" s="86"/>
      <c r="X19" s="86"/>
      <c r="Y19" s="86"/>
      <c r="Z19" s="56"/>
      <c r="AA19" s="86"/>
      <c r="AB19" s="56"/>
      <c r="AC19" s="86"/>
      <c r="AD19" s="251"/>
      <c r="AE19" s="251"/>
      <c r="AF19" s="251"/>
      <c r="AG19" s="251"/>
      <c r="AH19" s="251"/>
      <c r="AI19" s="251"/>
      <c r="AJ19" s="251"/>
      <c r="AK19" s="251"/>
      <c r="AL19" s="251"/>
    </row>
    <row r="20" spans="1:38" s="12" customFormat="1" ht="12.75" customHeight="1">
      <c r="A20" s="16"/>
      <c r="B20" s="16"/>
      <c r="C20" s="16"/>
      <c r="D20" s="16"/>
      <c r="E20" s="352" t="s">
        <v>60</v>
      </c>
      <c r="F20" s="389">
        <f>'Data 2'!D154</f>
        <v>673.39060402684561</v>
      </c>
      <c r="G20" s="389">
        <f>'Data 2'!E154</f>
        <v>502.17583892617449</v>
      </c>
      <c r="H20" s="370">
        <f t="shared" si="0"/>
        <v>1175.5664429530202</v>
      </c>
      <c r="I20" s="390"/>
      <c r="J20" s="391"/>
      <c r="K20" s="381">
        <f>'Data 2'!H154</f>
        <v>16.795715970700002</v>
      </c>
      <c r="L20" s="392">
        <f>'Data 2'!I154</f>
        <v>43.52</v>
      </c>
      <c r="M20" s="393"/>
      <c r="N20" s="390">
        <f>'Data 2'!D190</f>
        <v>108.80828</v>
      </c>
      <c r="O20" s="392">
        <f>'Data 2'!H190</f>
        <v>52.548935889799999</v>
      </c>
      <c r="P20" s="392">
        <f>'Data 2'!G190</f>
        <v>104.47006188180001</v>
      </c>
      <c r="Q20" s="393"/>
      <c r="R20" s="390">
        <f>'Data 2'!E190</f>
        <v>98.444813999999994</v>
      </c>
      <c r="S20" s="392">
        <f>'Data 2'!J190</f>
        <v>38.213471763000001</v>
      </c>
      <c r="T20" s="392">
        <f>'Data 2'!I190</f>
        <v>65</v>
      </c>
      <c r="U20" s="71"/>
      <c r="V20" s="107"/>
      <c r="W20" s="86"/>
      <c r="X20" s="86"/>
      <c r="Y20" s="86"/>
      <c r="Z20" s="56"/>
      <c r="AA20" s="86"/>
      <c r="AB20" s="56"/>
      <c r="AC20" s="86"/>
      <c r="AD20" s="251"/>
      <c r="AE20" s="251"/>
      <c r="AF20" s="251"/>
      <c r="AG20" s="251"/>
      <c r="AH20" s="251"/>
      <c r="AI20" s="251"/>
      <c r="AJ20" s="251"/>
      <c r="AK20" s="251"/>
      <c r="AL20" s="251"/>
    </row>
    <row r="21" spans="1:38" ht="12.75" customHeight="1">
      <c r="E21" s="352" t="s">
        <v>61</v>
      </c>
      <c r="F21" s="389">
        <f>'Data 2'!D155</f>
        <v>682.58194444444439</v>
      </c>
      <c r="G21" s="389">
        <f>'Data 2'!E155</f>
        <v>504.63749999999999</v>
      </c>
      <c r="H21" s="370">
        <f t="shared" si="0"/>
        <v>1187.2194444444444</v>
      </c>
      <c r="I21" s="390"/>
      <c r="J21" s="391"/>
      <c r="K21" s="381">
        <f>'Data 2'!H155</f>
        <v>15.1591496938</v>
      </c>
      <c r="L21" s="392">
        <f>'Data 2'!I155</f>
        <v>62.38</v>
      </c>
      <c r="M21" s="393"/>
      <c r="N21" s="390">
        <f>'Data 2'!D191</f>
        <v>100.22770299999999</v>
      </c>
      <c r="O21" s="392">
        <f>'Data 2'!H191</f>
        <v>53.691901429700003</v>
      </c>
      <c r="P21" s="392">
        <f>'Data 2'!G191</f>
        <v>87.349808351799993</v>
      </c>
      <c r="Q21" s="393"/>
      <c r="R21" s="390">
        <f>'Data 2'!E191</f>
        <v>99.327702000000002</v>
      </c>
      <c r="S21" s="392">
        <f>'Data 2'!J191</f>
        <v>42.569709505600002</v>
      </c>
      <c r="T21" s="392">
        <f>'Data 2'!I191</f>
        <v>72.000036654200002</v>
      </c>
      <c r="U21" s="71"/>
      <c r="V21" s="171"/>
      <c r="W21" s="86"/>
      <c r="X21" s="86"/>
      <c r="Y21" s="86"/>
      <c r="Z21" s="56"/>
      <c r="AA21" s="86"/>
      <c r="AB21" s="56"/>
      <c r="AC21" s="86"/>
      <c r="AD21" s="251"/>
      <c r="AE21" s="251"/>
      <c r="AF21" s="251"/>
      <c r="AG21" s="251"/>
      <c r="AH21" s="251"/>
      <c r="AI21" s="251"/>
      <c r="AJ21" s="251"/>
      <c r="AK21" s="251"/>
      <c r="AL21" s="251"/>
    </row>
    <row r="22" spans="1:38" ht="12.75" customHeight="1">
      <c r="E22" s="356" t="s">
        <v>62</v>
      </c>
      <c r="F22" s="394">
        <f>'Data 2'!D156</f>
        <v>687.21102150537638</v>
      </c>
      <c r="G22" s="394">
        <f>'Data 2'!E156</f>
        <v>512.86827956989248</v>
      </c>
      <c r="H22" s="395">
        <f t="shared" si="0"/>
        <v>1200.0793010752689</v>
      </c>
      <c r="I22" s="396"/>
      <c r="J22" s="391"/>
      <c r="K22" s="397">
        <f>'Data 2'!H156</f>
        <v>19.282028192599999</v>
      </c>
      <c r="L22" s="398">
        <f>'Data 2'!I156</f>
        <v>99</v>
      </c>
      <c r="M22" s="399"/>
      <c r="N22" s="400">
        <f>'Data 2'!D192</f>
        <v>104.468035</v>
      </c>
      <c r="O22" s="398">
        <f>'Data 2'!H192</f>
        <v>53.318194029399997</v>
      </c>
      <c r="P22" s="398">
        <f>'Data 2'!G192</f>
        <v>82.530794011699996</v>
      </c>
      <c r="Q22" s="393"/>
      <c r="R22" s="400">
        <f>'Data 2'!E192</f>
        <v>101.31516999999999</v>
      </c>
      <c r="S22" s="398">
        <f>'Data 2'!J192</f>
        <v>44.0005412812</v>
      </c>
      <c r="T22" s="398">
        <f>'Data 2'!I192</f>
        <v>180.3000882613</v>
      </c>
      <c r="U22" s="71"/>
      <c r="V22" s="171"/>
      <c r="W22" s="86"/>
      <c r="X22" s="86"/>
      <c r="Y22" s="86"/>
      <c r="Z22" s="56"/>
      <c r="AA22" s="86"/>
      <c r="AB22" s="56"/>
      <c r="AC22" s="86"/>
      <c r="AD22" s="251"/>
      <c r="AE22" s="251"/>
      <c r="AF22" s="251"/>
      <c r="AG22" s="251"/>
      <c r="AH22" s="251"/>
      <c r="AI22" s="251"/>
      <c r="AJ22" s="251"/>
      <c r="AK22" s="251"/>
      <c r="AL22" s="251"/>
    </row>
    <row r="23" spans="1:38" ht="16.5" customHeight="1">
      <c r="E23" s="358" t="s">
        <v>194</v>
      </c>
      <c r="F23" s="401">
        <f>'Data 2'!D157</f>
        <v>685.21324200909999</v>
      </c>
      <c r="G23" s="401">
        <f>'Data 2'!E157</f>
        <v>511.16358447490001</v>
      </c>
      <c r="H23" s="402">
        <f>G23+F23</f>
        <v>1196.376826484</v>
      </c>
      <c r="I23" s="403"/>
      <c r="J23" s="391"/>
      <c r="K23" s="386">
        <f>'Data 2'!H157</f>
        <v>19.560333280799998</v>
      </c>
      <c r="L23" s="404">
        <f>'Data 2'!I157</f>
        <v>121.05</v>
      </c>
      <c r="M23" s="405"/>
      <c r="N23" s="403">
        <f>SUM(N11:N22)</f>
        <v>1366.3046650000001</v>
      </c>
      <c r="O23" s="404">
        <f>'Data 2'!H193</f>
        <v>53.731624366509116</v>
      </c>
      <c r="P23" s="404">
        <f>'Data 2'!G193</f>
        <v>180.30000721729999</v>
      </c>
      <c r="Q23" s="406"/>
      <c r="R23" s="403">
        <f>'Data 2'!E193</f>
        <v>1193.0162029999999</v>
      </c>
      <c r="S23" s="404">
        <f>'Data 2'!J193</f>
        <v>38.476687177050138</v>
      </c>
      <c r="T23" s="404">
        <f>'Data 2'!I193</f>
        <v>180.3000882613</v>
      </c>
      <c r="U23" s="71"/>
      <c r="V23" s="171"/>
      <c r="W23" s="56"/>
      <c r="X23" s="86"/>
      <c r="Y23" s="86"/>
      <c r="Z23" s="56"/>
      <c r="AA23" s="86"/>
      <c r="AB23" s="56"/>
      <c r="AC23" s="86"/>
      <c r="AD23" s="251"/>
      <c r="AE23" s="251"/>
      <c r="AF23" s="251"/>
      <c r="AG23" s="251"/>
      <c r="AH23" s="251"/>
      <c r="AI23" s="251"/>
      <c r="AJ23" s="251"/>
      <c r="AK23" s="251"/>
      <c r="AL23" s="251"/>
    </row>
    <row r="24" spans="1:38" ht="16.2" customHeight="1">
      <c r="E24" s="748" t="s">
        <v>197</v>
      </c>
      <c r="F24" s="748"/>
      <c r="G24" s="748"/>
      <c r="H24" s="748"/>
      <c r="I24" s="748"/>
      <c r="J24" s="748"/>
      <c r="K24" s="748"/>
      <c r="L24" s="748"/>
      <c r="M24" s="748"/>
      <c r="N24" s="748"/>
      <c r="O24" s="748"/>
      <c r="P24" s="748"/>
      <c r="Q24" s="748"/>
      <c r="R24" s="748"/>
      <c r="S24" s="748"/>
      <c r="T24" s="748"/>
    </row>
    <row r="25" spans="1:38">
      <c r="E25" s="748" t="s">
        <v>198</v>
      </c>
      <c r="F25" s="748"/>
      <c r="G25" s="748"/>
      <c r="H25" s="748"/>
      <c r="I25" s="748"/>
      <c r="J25" s="748"/>
      <c r="K25" s="748"/>
      <c r="L25" s="748"/>
      <c r="M25" s="748"/>
      <c r="N25" s="748"/>
      <c r="O25" s="748"/>
      <c r="P25" s="748"/>
      <c r="Q25" s="748"/>
      <c r="R25" s="748"/>
      <c r="S25" s="748"/>
      <c r="T25" s="748"/>
    </row>
    <row r="28" spans="1:38">
      <c r="V28" s="247"/>
    </row>
    <row r="29" spans="1:38">
      <c r="V29" s="247"/>
    </row>
    <row r="30" spans="1:38">
      <c r="V30" s="247"/>
    </row>
    <row r="31" spans="1:38">
      <c r="V31" s="247"/>
    </row>
    <row r="32" spans="1:38">
      <c r="V32" s="247"/>
    </row>
    <row r="33" spans="8:22">
      <c r="V33" s="247"/>
    </row>
    <row r="34" spans="8:22">
      <c r="V34" s="247"/>
    </row>
    <row r="35" spans="8:22">
      <c r="V35" s="247"/>
    </row>
    <row r="36" spans="8:22">
      <c r="V36" s="247"/>
    </row>
    <row r="37" spans="8:22">
      <c r="V37" s="247"/>
    </row>
    <row r="38" spans="8:22">
      <c r="V38" s="247"/>
    </row>
    <row r="39" spans="8:22">
      <c r="V39" s="247"/>
    </row>
    <row r="40" spans="8:22">
      <c r="H40" s="255"/>
      <c r="K40" s="171"/>
      <c r="L40" s="171"/>
      <c r="N40" s="171"/>
      <c r="P40" s="256"/>
    </row>
    <row r="41" spans="8:22">
      <c r="K41" s="171"/>
      <c r="L41" s="171"/>
      <c r="N41" s="171"/>
      <c r="P41" s="256"/>
    </row>
    <row r="42" spans="8:22">
      <c r="K42" s="171"/>
      <c r="L42" s="171"/>
      <c r="N42" s="171"/>
      <c r="P42" s="257"/>
      <c r="T42" s="113"/>
    </row>
    <row r="43" spans="8:22">
      <c r="K43" s="171"/>
      <c r="L43" s="171"/>
      <c r="N43" s="171"/>
      <c r="P43" s="257"/>
      <c r="T43" s="113"/>
    </row>
    <row r="44" spans="8:22">
      <c r="K44" s="171"/>
      <c r="L44" s="171"/>
      <c r="N44" s="171"/>
      <c r="P44" s="257"/>
      <c r="T44" s="113"/>
    </row>
    <row r="45" spans="8:22">
      <c r="K45" s="171"/>
      <c r="L45" s="171"/>
      <c r="P45" s="257"/>
      <c r="T45" s="113"/>
    </row>
    <row r="46" spans="8:22">
      <c r="P46" s="257"/>
      <c r="T46" s="113"/>
    </row>
    <row r="47" spans="8:22">
      <c r="P47" s="257"/>
      <c r="T47" s="113"/>
    </row>
    <row r="48" spans="8:22">
      <c r="P48" s="257"/>
      <c r="T48" s="113"/>
    </row>
    <row r="49" spans="16:20">
      <c r="P49" s="257"/>
      <c r="T49" s="113"/>
    </row>
    <row r="50" spans="16:20">
      <c r="P50" s="257"/>
      <c r="T50" s="113"/>
    </row>
    <row r="51" spans="16:20">
      <c r="P51" s="257"/>
      <c r="T51" s="113"/>
    </row>
    <row r="52" spans="16:20">
      <c r="P52" s="257"/>
      <c r="T52" s="113"/>
    </row>
    <row r="53" spans="16:20">
      <c r="P53" s="257"/>
      <c r="T53" s="113"/>
    </row>
    <row r="54" spans="16:20">
      <c r="P54" s="256"/>
    </row>
    <row r="55" spans="16:20">
      <c r="P55" s="256"/>
    </row>
    <row r="56" spans="16:20">
      <c r="P56" s="256"/>
    </row>
    <row r="57" spans="16:20">
      <c r="P57" s="256"/>
    </row>
    <row r="58" spans="16:20">
      <c r="P58" s="256"/>
    </row>
    <row r="59" spans="16:20">
      <c r="P59" s="256"/>
    </row>
    <row r="60" spans="16:20">
      <c r="P60" s="256"/>
    </row>
    <row r="61" spans="16:20">
      <c r="P61" s="256"/>
    </row>
    <row r="62" spans="16:20">
      <c r="P62" s="256"/>
    </row>
    <row r="63" spans="16:20">
      <c r="P63" s="256"/>
    </row>
    <row r="64" spans="16:20">
      <c r="P64" s="256"/>
    </row>
    <row r="65" spans="16:16">
      <c r="P65" s="256"/>
    </row>
    <row r="66" spans="16:16">
      <c r="P66" s="256"/>
    </row>
    <row r="67" spans="16:16">
      <c r="P67" s="256"/>
    </row>
    <row r="68" spans="16:16">
      <c r="P68" s="256"/>
    </row>
    <row r="69" spans="16:16">
      <c r="P69" s="256"/>
    </row>
    <row r="70" spans="16:16">
      <c r="P70" s="256"/>
    </row>
    <row r="71" spans="16:16">
      <c r="P71" s="256"/>
    </row>
    <row r="72" spans="16:16">
      <c r="P72" s="256"/>
    </row>
    <row r="73" spans="16:16">
      <c r="P73" s="256"/>
    </row>
    <row r="74" spans="16:16">
      <c r="P74" s="256"/>
    </row>
    <row r="75" spans="16:16">
      <c r="P75" s="256"/>
    </row>
    <row r="76" spans="16:16">
      <c r="P76" s="256"/>
    </row>
    <row r="77" spans="16:16">
      <c r="P77" s="256"/>
    </row>
    <row r="78" spans="16:16">
      <c r="P78" s="256"/>
    </row>
    <row r="79" spans="16:16">
      <c r="P79" s="256"/>
    </row>
    <row r="80" spans="16:16">
      <c r="P80" s="256"/>
    </row>
    <row r="81" spans="2:16">
      <c r="P81" s="256"/>
    </row>
    <row r="82" spans="2:16">
      <c r="B82" s="96"/>
      <c r="P82" s="256"/>
    </row>
    <row r="83" spans="2:16">
      <c r="P83" s="256"/>
    </row>
    <row r="84" spans="2:16">
      <c r="P84" s="256"/>
    </row>
    <row r="85" spans="2:16">
      <c r="P85" s="256"/>
    </row>
    <row r="86" spans="2:16">
      <c r="P86" s="256"/>
    </row>
    <row r="87" spans="2:16">
      <c r="P87" s="256"/>
    </row>
    <row r="88" spans="2:16">
      <c r="P88" s="256"/>
    </row>
    <row r="89" spans="2:16">
      <c r="P89" s="256"/>
    </row>
    <row r="90" spans="2:16">
      <c r="P90" s="256"/>
    </row>
    <row r="91" spans="2:16">
      <c r="P91" s="256"/>
    </row>
    <row r="92" spans="2:16">
      <c r="P92" s="256"/>
    </row>
    <row r="93" spans="2:16">
      <c r="P93" s="256"/>
    </row>
    <row r="94" spans="2:16">
      <c r="P94" s="256"/>
    </row>
    <row r="95" spans="2:16">
      <c r="P95" s="256"/>
    </row>
    <row r="96" spans="2:16">
      <c r="P96" s="256"/>
    </row>
    <row r="97" spans="16:16">
      <c r="P97" s="256"/>
    </row>
    <row r="98" spans="16:16">
      <c r="P98" s="256"/>
    </row>
    <row r="99" spans="16:16">
      <c r="P99" s="256"/>
    </row>
    <row r="100" spans="16:16">
      <c r="P100" s="256"/>
    </row>
    <row r="101" spans="16:16">
      <c r="P101" s="256"/>
    </row>
    <row r="102" spans="16:16">
      <c r="P102" s="256"/>
    </row>
    <row r="103" spans="16:16">
      <c r="P103" s="256"/>
    </row>
    <row r="104" spans="16:16">
      <c r="P104" s="256"/>
    </row>
    <row r="105" spans="16:16">
      <c r="P105" s="256"/>
    </row>
    <row r="106" spans="16:16">
      <c r="P106" s="256"/>
    </row>
    <row r="107" spans="16:16">
      <c r="P107" s="256"/>
    </row>
    <row r="108" spans="16:16">
      <c r="P108" s="256"/>
    </row>
    <row r="109" spans="16:16">
      <c r="P109" s="256"/>
    </row>
    <row r="110" spans="16:16">
      <c r="P110" s="256"/>
    </row>
    <row r="111" spans="16:16">
      <c r="P111" s="256"/>
    </row>
    <row r="112" spans="16:16">
      <c r="P112" s="256"/>
    </row>
    <row r="113" spans="16:16">
      <c r="P113" s="256"/>
    </row>
    <row r="114" spans="16:16">
      <c r="P114" s="256"/>
    </row>
    <row r="115" spans="16:16">
      <c r="P115" s="256"/>
    </row>
    <row r="116" spans="16:16">
      <c r="P116" s="256"/>
    </row>
    <row r="117" spans="16:16">
      <c r="P117" s="256"/>
    </row>
    <row r="118" spans="16:16">
      <c r="P118" s="256"/>
    </row>
    <row r="119" spans="16:16">
      <c r="P119" s="256"/>
    </row>
    <row r="120" spans="16:16">
      <c r="P120" s="256"/>
    </row>
    <row r="121" spans="16:16">
      <c r="P121" s="256"/>
    </row>
    <row r="122" spans="16:16">
      <c r="P122" s="256"/>
    </row>
    <row r="123" spans="16:16">
      <c r="P123" s="256"/>
    </row>
    <row r="124" spans="16:16">
      <c r="P124" s="256"/>
    </row>
    <row r="125" spans="16:16">
      <c r="P125" s="256"/>
    </row>
    <row r="126" spans="16:16">
      <c r="P126" s="256"/>
    </row>
    <row r="127" spans="16:16">
      <c r="P127" s="256"/>
    </row>
    <row r="128" spans="16:16">
      <c r="P128" s="256"/>
    </row>
    <row r="129" spans="16:16">
      <c r="P129" s="256"/>
    </row>
    <row r="130" spans="16:16">
      <c r="P130" s="256"/>
    </row>
    <row r="131" spans="16:16">
      <c r="P131" s="256"/>
    </row>
    <row r="132" spans="16:16">
      <c r="P132" s="256"/>
    </row>
    <row r="133" spans="16:16">
      <c r="P133" s="256"/>
    </row>
    <row r="134" spans="16:16">
      <c r="P134" s="256"/>
    </row>
    <row r="135" spans="16:16">
      <c r="P135" s="256"/>
    </row>
    <row r="136" spans="16:16">
      <c r="P136" s="256"/>
    </row>
    <row r="137" spans="16:16">
      <c r="P137" s="256"/>
    </row>
    <row r="138" spans="16:16">
      <c r="P138" s="256"/>
    </row>
    <row r="139" spans="16:16">
      <c r="P139" s="256"/>
    </row>
    <row r="140" spans="16:16">
      <c r="P140" s="256"/>
    </row>
    <row r="141" spans="16:16">
      <c r="P141" s="256"/>
    </row>
    <row r="142" spans="16:16">
      <c r="P142" s="256"/>
    </row>
    <row r="143" spans="16:16">
      <c r="P143" s="256"/>
    </row>
    <row r="144" spans="16:16">
      <c r="P144" s="256"/>
    </row>
    <row r="145" spans="16:16">
      <c r="P145" s="256"/>
    </row>
    <row r="146" spans="16:16">
      <c r="P146" s="256"/>
    </row>
    <row r="147" spans="16:16">
      <c r="P147" s="256"/>
    </row>
    <row r="148" spans="16:16">
      <c r="P148" s="256"/>
    </row>
    <row r="149" spans="16:16">
      <c r="P149" s="256"/>
    </row>
    <row r="150" spans="16:16">
      <c r="P150" s="256"/>
    </row>
    <row r="151" spans="16:16">
      <c r="P151" s="256"/>
    </row>
    <row r="152" spans="16:16">
      <c r="P152" s="256"/>
    </row>
    <row r="153" spans="16:16">
      <c r="P153" s="256"/>
    </row>
    <row r="154" spans="16:16">
      <c r="P154" s="256"/>
    </row>
    <row r="155" spans="16:16">
      <c r="P155" s="256"/>
    </row>
    <row r="156" spans="16:16">
      <c r="P156" s="256"/>
    </row>
    <row r="157" spans="16:16">
      <c r="P157" s="256"/>
    </row>
    <row r="158" spans="16:16">
      <c r="P158" s="256"/>
    </row>
    <row r="159" spans="16:16">
      <c r="P159" s="256"/>
    </row>
    <row r="160" spans="16:16">
      <c r="P160" s="256"/>
    </row>
    <row r="161" spans="16:16">
      <c r="P161" s="256"/>
    </row>
    <row r="162" spans="16:16">
      <c r="P162" s="256"/>
    </row>
    <row r="163" spans="16:16">
      <c r="P163" s="256"/>
    </row>
    <row r="164" spans="16:16">
      <c r="P164" s="256"/>
    </row>
    <row r="165" spans="16:16">
      <c r="P165" s="256"/>
    </row>
    <row r="166" spans="16:16">
      <c r="P166" s="256"/>
    </row>
    <row r="167" spans="16:16">
      <c r="P167" s="256"/>
    </row>
    <row r="168" spans="16:16">
      <c r="P168" s="256"/>
    </row>
    <row r="169" spans="16:16">
      <c r="P169" s="256"/>
    </row>
    <row r="170" spans="16:16">
      <c r="P170" s="256"/>
    </row>
    <row r="171" spans="16:16">
      <c r="P171" s="256"/>
    </row>
    <row r="172" spans="16:16">
      <c r="P172" s="256"/>
    </row>
    <row r="173" spans="16:16">
      <c r="P173" s="256"/>
    </row>
    <row r="174" spans="16:16">
      <c r="P174" s="256"/>
    </row>
    <row r="175" spans="16:16">
      <c r="P175" s="256"/>
    </row>
    <row r="176" spans="16:16">
      <c r="P176" s="256"/>
    </row>
    <row r="177" spans="16:16">
      <c r="P177" s="256"/>
    </row>
    <row r="178" spans="16:16">
      <c r="P178" s="256"/>
    </row>
    <row r="179" spans="16:16">
      <c r="P179" s="256"/>
    </row>
    <row r="180" spans="16:16">
      <c r="P180" s="256"/>
    </row>
    <row r="181" spans="16:16">
      <c r="P181" s="256"/>
    </row>
    <row r="182" spans="16:16">
      <c r="P182" s="256"/>
    </row>
    <row r="183" spans="16:16">
      <c r="P183" s="256"/>
    </row>
    <row r="184" spans="16:16">
      <c r="P184" s="256"/>
    </row>
    <row r="185" spans="16:16">
      <c r="P185" s="256"/>
    </row>
    <row r="186" spans="16:16">
      <c r="P186" s="256"/>
    </row>
    <row r="187" spans="16:16">
      <c r="P187" s="256"/>
    </row>
    <row r="188" spans="16:16">
      <c r="P188" s="256"/>
    </row>
    <row r="189" spans="16:16">
      <c r="P189" s="256"/>
    </row>
    <row r="190" spans="16:16">
      <c r="P190" s="256"/>
    </row>
    <row r="191" spans="16:16">
      <c r="P191" s="256"/>
    </row>
    <row r="192" spans="16:16">
      <c r="P192" s="256"/>
    </row>
    <row r="193" spans="16:16">
      <c r="P193" s="256"/>
    </row>
    <row r="194" spans="16:16">
      <c r="P194" s="256"/>
    </row>
    <row r="195" spans="16:16">
      <c r="P195" s="256"/>
    </row>
    <row r="196" spans="16:16">
      <c r="P196" s="256"/>
    </row>
    <row r="197" spans="16:16">
      <c r="P197" s="256"/>
    </row>
    <row r="198" spans="16:16">
      <c r="P198" s="256"/>
    </row>
    <row r="199" spans="16:16">
      <c r="P199" s="256"/>
    </row>
    <row r="200" spans="16:16">
      <c r="P200" s="256"/>
    </row>
    <row r="201" spans="16:16">
      <c r="P201" s="256"/>
    </row>
    <row r="202" spans="16:16">
      <c r="P202" s="256"/>
    </row>
    <row r="203" spans="16:16">
      <c r="P203" s="256"/>
    </row>
    <row r="204" spans="16:16">
      <c r="P204" s="256"/>
    </row>
    <row r="205" spans="16:16">
      <c r="P205" s="256"/>
    </row>
    <row r="206" spans="16:16">
      <c r="P206" s="256"/>
    </row>
    <row r="207" spans="16:16">
      <c r="P207" s="256"/>
    </row>
    <row r="208" spans="16:16">
      <c r="P208" s="256"/>
    </row>
    <row r="209" spans="16:16">
      <c r="P209" s="256"/>
    </row>
    <row r="210" spans="16:16">
      <c r="P210" s="256"/>
    </row>
    <row r="211" spans="16:16">
      <c r="P211" s="256"/>
    </row>
    <row r="212" spans="16:16">
      <c r="P212" s="256"/>
    </row>
    <row r="213" spans="16:16">
      <c r="P213" s="256"/>
    </row>
    <row r="214" spans="16:16">
      <c r="P214" s="256"/>
    </row>
    <row r="215" spans="16:16">
      <c r="P215" s="256"/>
    </row>
    <row r="216" spans="16:16">
      <c r="P216" s="256"/>
    </row>
    <row r="217" spans="16:16">
      <c r="P217" s="256"/>
    </row>
    <row r="218" spans="16:16">
      <c r="P218" s="256"/>
    </row>
    <row r="219" spans="16:16">
      <c r="P219" s="256"/>
    </row>
    <row r="220" spans="16:16">
      <c r="P220" s="256"/>
    </row>
    <row r="221" spans="16:16">
      <c r="P221" s="256"/>
    </row>
    <row r="222" spans="16:16">
      <c r="P222" s="256"/>
    </row>
    <row r="223" spans="16:16">
      <c r="P223" s="256"/>
    </row>
    <row r="224" spans="16:16">
      <c r="P224" s="256"/>
    </row>
    <row r="225" spans="16:16">
      <c r="P225" s="256"/>
    </row>
    <row r="226" spans="16:16">
      <c r="P226" s="256"/>
    </row>
    <row r="227" spans="16:16">
      <c r="P227" s="256"/>
    </row>
    <row r="228" spans="16:16">
      <c r="P228" s="256"/>
    </row>
    <row r="229" spans="16:16">
      <c r="P229" s="256"/>
    </row>
    <row r="230" spans="16:16">
      <c r="P230" s="256"/>
    </row>
    <row r="231" spans="16:16">
      <c r="P231" s="256"/>
    </row>
    <row r="232" spans="16:16">
      <c r="P232" s="256"/>
    </row>
    <row r="233" spans="16:16">
      <c r="P233" s="256"/>
    </row>
    <row r="234" spans="16:16">
      <c r="P234" s="256"/>
    </row>
    <row r="235" spans="16:16">
      <c r="P235" s="256"/>
    </row>
    <row r="236" spans="16:16">
      <c r="P236" s="256"/>
    </row>
    <row r="237" spans="16:16">
      <c r="P237" s="256"/>
    </row>
    <row r="238" spans="16:16">
      <c r="P238" s="256"/>
    </row>
    <row r="239" spans="16:16">
      <c r="P239" s="256"/>
    </row>
    <row r="240" spans="16:16">
      <c r="P240" s="256"/>
    </row>
    <row r="241" spans="16:16">
      <c r="P241" s="256"/>
    </row>
    <row r="242" spans="16:16">
      <c r="P242" s="256"/>
    </row>
    <row r="243" spans="16:16">
      <c r="P243" s="256"/>
    </row>
    <row r="244" spans="16:16">
      <c r="P244" s="256"/>
    </row>
    <row r="245" spans="16:16">
      <c r="P245" s="256"/>
    </row>
    <row r="246" spans="16:16">
      <c r="P246" s="256"/>
    </row>
    <row r="247" spans="16:16">
      <c r="P247" s="256"/>
    </row>
    <row r="248" spans="16:16">
      <c r="P248" s="256"/>
    </row>
    <row r="249" spans="16:16">
      <c r="P249" s="256"/>
    </row>
    <row r="250" spans="16:16">
      <c r="P250" s="256"/>
    </row>
    <row r="251" spans="16:16">
      <c r="P251" s="256"/>
    </row>
    <row r="252" spans="16:16">
      <c r="P252" s="256"/>
    </row>
    <row r="253" spans="16:16">
      <c r="P253" s="256"/>
    </row>
    <row r="254" spans="16:16">
      <c r="P254" s="256"/>
    </row>
    <row r="255" spans="16:16">
      <c r="P255" s="256"/>
    </row>
    <row r="256" spans="16:16">
      <c r="P256" s="256"/>
    </row>
    <row r="257" spans="16:16">
      <c r="P257" s="256"/>
    </row>
    <row r="258" spans="16:16">
      <c r="P258" s="256"/>
    </row>
    <row r="259" spans="16:16">
      <c r="P259" s="256"/>
    </row>
    <row r="260" spans="16:16">
      <c r="P260" s="256"/>
    </row>
    <row r="261" spans="16:16">
      <c r="P261" s="256"/>
    </row>
    <row r="262" spans="16:16">
      <c r="P262" s="256"/>
    </row>
    <row r="263" spans="16:16">
      <c r="P263" s="256"/>
    </row>
    <row r="264" spans="16:16">
      <c r="P264" s="256"/>
    </row>
    <row r="265" spans="16:16">
      <c r="P265" s="256"/>
    </row>
    <row r="266" spans="16:16">
      <c r="P266" s="256"/>
    </row>
    <row r="267" spans="16:16">
      <c r="P267" s="256"/>
    </row>
    <row r="268" spans="16:16">
      <c r="P268" s="256"/>
    </row>
    <row r="269" spans="16:16">
      <c r="P269" s="256"/>
    </row>
    <row r="270" spans="16:16">
      <c r="P270" s="256"/>
    </row>
    <row r="271" spans="16:16">
      <c r="P271" s="256"/>
    </row>
    <row r="272" spans="16:16">
      <c r="P272" s="256"/>
    </row>
    <row r="273" spans="16:16">
      <c r="P273" s="256"/>
    </row>
    <row r="274" spans="16:16">
      <c r="P274" s="256"/>
    </row>
    <row r="275" spans="16:16">
      <c r="P275" s="256"/>
    </row>
    <row r="276" spans="16:16">
      <c r="P276" s="256"/>
    </row>
    <row r="277" spans="16:16">
      <c r="P277" s="256"/>
    </row>
    <row r="278" spans="16:16">
      <c r="P278" s="256"/>
    </row>
    <row r="279" spans="16:16">
      <c r="P279" s="256"/>
    </row>
    <row r="280" spans="16:16">
      <c r="P280" s="256"/>
    </row>
    <row r="281" spans="16:16">
      <c r="P281" s="256"/>
    </row>
    <row r="282" spans="16:16">
      <c r="P282" s="256"/>
    </row>
    <row r="283" spans="16:16">
      <c r="P283" s="256"/>
    </row>
    <row r="284" spans="16:16">
      <c r="P284" s="256"/>
    </row>
    <row r="285" spans="16:16">
      <c r="P285" s="256"/>
    </row>
    <row r="286" spans="16:16">
      <c r="P286" s="256"/>
    </row>
    <row r="287" spans="16:16">
      <c r="P287" s="256"/>
    </row>
    <row r="288" spans="16:16">
      <c r="P288" s="256"/>
    </row>
    <row r="289" spans="16:16">
      <c r="P289" s="256"/>
    </row>
    <row r="290" spans="16:16">
      <c r="P290" s="256"/>
    </row>
    <row r="291" spans="16:16">
      <c r="P291" s="256"/>
    </row>
    <row r="292" spans="16:16">
      <c r="P292" s="256"/>
    </row>
    <row r="293" spans="16:16">
      <c r="P293" s="256"/>
    </row>
    <row r="294" spans="16:16">
      <c r="P294" s="256"/>
    </row>
    <row r="295" spans="16:16">
      <c r="P295" s="256"/>
    </row>
    <row r="296" spans="16:16">
      <c r="P296" s="256"/>
    </row>
    <row r="297" spans="16:16">
      <c r="P297" s="256"/>
    </row>
    <row r="298" spans="16:16">
      <c r="P298" s="256"/>
    </row>
    <row r="299" spans="16:16">
      <c r="P299" s="256"/>
    </row>
    <row r="300" spans="16:16">
      <c r="P300" s="256"/>
    </row>
    <row r="301" spans="16:16">
      <c r="P301" s="256"/>
    </row>
    <row r="302" spans="16:16">
      <c r="P302" s="256"/>
    </row>
    <row r="303" spans="16:16">
      <c r="P303" s="256"/>
    </row>
    <row r="304" spans="16:16">
      <c r="P304" s="256"/>
    </row>
    <row r="305" spans="16:16">
      <c r="P305" s="256"/>
    </row>
    <row r="306" spans="16:16">
      <c r="P306" s="256"/>
    </row>
    <row r="307" spans="16:16">
      <c r="P307" s="256"/>
    </row>
    <row r="308" spans="16:16">
      <c r="P308" s="256"/>
    </row>
    <row r="309" spans="16:16">
      <c r="P309" s="256"/>
    </row>
    <row r="310" spans="16:16">
      <c r="P310" s="256"/>
    </row>
    <row r="311" spans="16:16">
      <c r="P311" s="256"/>
    </row>
    <row r="312" spans="16:16">
      <c r="P312" s="256"/>
    </row>
    <row r="313" spans="16:16">
      <c r="P313" s="256"/>
    </row>
    <row r="314" spans="16:16">
      <c r="P314" s="256"/>
    </row>
    <row r="315" spans="16:16">
      <c r="P315" s="256"/>
    </row>
    <row r="316" spans="16:16">
      <c r="P316" s="256"/>
    </row>
    <row r="317" spans="16:16">
      <c r="P317" s="256"/>
    </row>
    <row r="318" spans="16:16">
      <c r="P318" s="256"/>
    </row>
    <row r="319" spans="16:16">
      <c r="P319" s="256"/>
    </row>
    <row r="320" spans="16:16">
      <c r="P320" s="256"/>
    </row>
    <row r="321" spans="16:16">
      <c r="P321" s="256"/>
    </row>
    <row r="322" spans="16:16">
      <c r="P322" s="256"/>
    </row>
    <row r="323" spans="16:16">
      <c r="P323" s="256"/>
    </row>
    <row r="324" spans="16:16">
      <c r="P324" s="256"/>
    </row>
    <row r="325" spans="16:16">
      <c r="P325" s="256"/>
    </row>
    <row r="326" spans="16:16">
      <c r="P326" s="256"/>
    </row>
    <row r="327" spans="16:16">
      <c r="P327" s="256"/>
    </row>
    <row r="328" spans="16:16">
      <c r="P328" s="256"/>
    </row>
    <row r="329" spans="16:16">
      <c r="P329" s="256"/>
    </row>
    <row r="330" spans="16:16">
      <c r="P330" s="256"/>
    </row>
    <row r="331" spans="16:16">
      <c r="P331" s="256"/>
    </row>
    <row r="332" spans="16:16">
      <c r="P332" s="256"/>
    </row>
    <row r="333" spans="16:16">
      <c r="P333" s="256"/>
    </row>
    <row r="334" spans="16:16">
      <c r="P334" s="256"/>
    </row>
    <row r="335" spans="16:16">
      <c r="P335" s="256"/>
    </row>
    <row r="336" spans="16:16">
      <c r="P336" s="256"/>
    </row>
    <row r="337" spans="16:16">
      <c r="P337" s="256"/>
    </row>
    <row r="338" spans="16:16">
      <c r="P338" s="256"/>
    </row>
    <row r="339" spans="16:16">
      <c r="P339" s="256"/>
    </row>
    <row r="340" spans="16:16">
      <c r="P340" s="256"/>
    </row>
    <row r="341" spans="16:16">
      <c r="P341" s="256"/>
    </row>
    <row r="342" spans="16:16">
      <c r="P342" s="256"/>
    </row>
    <row r="343" spans="16:16">
      <c r="P343" s="256"/>
    </row>
    <row r="344" spans="16:16">
      <c r="P344" s="256"/>
    </row>
    <row r="345" spans="16:16">
      <c r="P345" s="256"/>
    </row>
    <row r="346" spans="16:16">
      <c r="P346" s="256"/>
    </row>
    <row r="347" spans="16:16">
      <c r="P347" s="256"/>
    </row>
    <row r="348" spans="16:16">
      <c r="P348" s="256"/>
    </row>
    <row r="349" spans="16:16">
      <c r="P349" s="256"/>
    </row>
    <row r="350" spans="16:16">
      <c r="P350" s="256"/>
    </row>
    <row r="351" spans="16:16">
      <c r="P351" s="256"/>
    </row>
    <row r="352" spans="16:16">
      <c r="P352" s="256"/>
    </row>
    <row r="353" spans="16:16">
      <c r="P353" s="256"/>
    </row>
    <row r="354" spans="16:16">
      <c r="P354" s="256"/>
    </row>
    <row r="355" spans="16:16">
      <c r="P355" s="256"/>
    </row>
    <row r="356" spans="16:16">
      <c r="P356" s="256"/>
    </row>
    <row r="357" spans="16:16">
      <c r="P357" s="256"/>
    </row>
    <row r="358" spans="16:16">
      <c r="P358" s="256"/>
    </row>
    <row r="359" spans="16:16">
      <c r="P359" s="256"/>
    </row>
    <row r="360" spans="16:16">
      <c r="P360" s="256"/>
    </row>
    <row r="361" spans="16:16">
      <c r="P361" s="256"/>
    </row>
    <row r="362" spans="16:16">
      <c r="P362" s="256"/>
    </row>
    <row r="363" spans="16:16">
      <c r="P363" s="256"/>
    </row>
    <row r="364" spans="16:16">
      <c r="P364" s="256"/>
    </row>
    <row r="365" spans="16:16">
      <c r="P365" s="256"/>
    </row>
    <row r="366" spans="16:16">
      <c r="P366" s="256"/>
    </row>
    <row r="367" spans="16:16">
      <c r="P367" s="256"/>
    </row>
    <row r="368" spans="16:16">
      <c r="P368" s="256"/>
    </row>
    <row r="369" spans="16:16">
      <c r="P369" s="256"/>
    </row>
    <row r="370" spans="16:16">
      <c r="P370" s="256"/>
    </row>
    <row r="371" spans="16:16">
      <c r="P371" s="256"/>
    </row>
    <row r="372" spans="16:16">
      <c r="P372" s="256"/>
    </row>
    <row r="373" spans="16:16">
      <c r="P373" s="25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5">
    <mergeCell ref="E24:T24"/>
    <mergeCell ref="E25:T25"/>
    <mergeCell ref="C7:C8"/>
    <mergeCell ref="E3:T3"/>
    <mergeCell ref="E2:T2"/>
    <mergeCell ref="O9:P9"/>
    <mergeCell ref="S9:T9"/>
    <mergeCell ref="N7:T7"/>
    <mergeCell ref="F7:L7"/>
    <mergeCell ref="J9:L9"/>
    <mergeCell ref="F8:L8"/>
    <mergeCell ref="N8:P8"/>
    <mergeCell ref="R8:T8"/>
    <mergeCell ref="N9:N10"/>
    <mergeCell ref="R9:R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>
    <oddFooter>&amp;R&amp;A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autoPageBreaks="0"/>
  </sheetPr>
  <dimension ref="A1:F82"/>
  <sheetViews>
    <sheetView showGridLines="0" showRowColHeaders="0" showOutlineSymbols="0" zoomScaleNormal="100" workbookViewId="0"/>
  </sheetViews>
  <sheetFormatPr baseColWidth="10" defaultRowHeight="13.2"/>
  <cols>
    <col min="1" max="1" width="0.109375" style="16" customWidth="1"/>
    <col min="2" max="2" width="2.6640625" style="16" customWidth="1"/>
    <col min="3" max="3" width="23.6640625" style="16" customWidth="1"/>
    <col min="4" max="4" width="1.33203125" style="16" customWidth="1"/>
    <col min="5" max="5" width="105.6640625" style="16" customWidth="1"/>
    <col min="6" max="6" width="11.44140625" style="42" customWidth="1"/>
  </cols>
  <sheetData>
    <row r="1" spans="2:5" s="16" customFormat="1" ht="0.6" customHeight="1"/>
    <row r="2" spans="2:5" s="16" customFormat="1" ht="21" customHeight="1">
      <c r="E2" s="95" t="s">
        <v>80</v>
      </c>
    </row>
    <row r="3" spans="2:5" s="16" customFormat="1" ht="15" customHeight="1">
      <c r="E3" s="18" t="s">
        <v>261</v>
      </c>
    </row>
    <row r="4" spans="2:5" s="19" customFormat="1" ht="19.95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2" customHeight="1">
      <c r="B6" s="20"/>
      <c r="C6" s="25"/>
      <c r="D6" s="39"/>
      <c r="E6" s="39"/>
    </row>
    <row r="7" spans="2:5" s="19" customFormat="1" ht="12.75" customHeight="1">
      <c r="B7" s="20"/>
      <c r="C7" s="724" t="s">
        <v>208</v>
      </c>
      <c r="D7" s="39"/>
      <c r="E7" s="349"/>
    </row>
    <row r="8" spans="2:5" s="19" customFormat="1" ht="12.75" customHeight="1">
      <c r="B8" s="20"/>
      <c r="C8" s="724"/>
      <c r="D8" s="39"/>
      <c r="E8" s="349"/>
    </row>
    <row r="9" spans="2:5" s="19" customFormat="1" ht="12.75" customHeight="1">
      <c r="B9" s="20"/>
      <c r="C9" s="724"/>
      <c r="D9" s="39"/>
      <c r="E9" s="349"/>
    </row>
    <row r="10" spans="2:5" s="19" customFormat="1" ht="12.75" customHeight="1">
      <c r="B10" s="20"/>
      <c r="C10" s="724"/>
      <c r="D10" s="39"/>
      <c r="E10" s="349"/>
    </row>
    <row r="11" spans="2:5" s="19" customFormat="1" ht="12.75" customHeight="1">
      <c r="B11" s="20"/>
      <c r="C11" s="261"/>
      <c r="D11" s="39"/>
      <c r="E11" s="303"/>
    </row>
    <row r="12" spans="2:5" s="19" customFormat="1" ht="12.75" customHeight="1">
      <c r="B12" s="20"/>
      <c r="C12" s="41"/>
      <c r="D12" s="39"/>
      <c r="E12" s="303"/>
    </row>
    <row r="13" spans="2:5" s="19" customFormat="1" ht="12.75" customHeight="1">
      <c r="B13" s="20"/>
      <c r="C13" s="25"/>
      <c r="D13" s="39"/>
      <c r="E13" s="303"/>
    </row>
    <row r="14" spans="2:5" s="19" customFormat="1" ht="12.75" customHeight="1">
      <c r="B14" s="20"/>
      <c r="C14" s="25"/>
      <c r="D14" s="39"/>
      <c r="E14" s="303"/>
    </row>
    <row r="15" spans="2:5" s="19" customFormat="1" ht="12.75" customHeight="1">
      <c r="B15" s="20"/>
      <c r="C15" s="25"/>
      <c r="D15" s="39"/>
      <c r="E15" s="303"/>
    </row>
    <row r="16" spans="2:5" s="19" customFormat="1" ht="12.75" customHeight="1">
      <c r="B16" s="20"/>
      <c r="C16" s="25"/>
      <c r="D16" s="39"/>
      <c r="E16" s="303"/>
    </row>
    <row r="17" spans="2:5" s="19" customFormat="1" ht="12.75" customHeight="1">
      <c r="B17" s="20"/>
      <c r="C17" s="25"/>
      <c r="D17" s="39"/>
      <c r="E17" s="303"/>
    </row>
    <row r="18" spans="2:5" s="19" customFormat="1" ht="12.75" customHeight="1">
      <c r="B18" s="20"/>
      <c r="C18" s="25"/>
      <c r="D18" s="39"/>
      <c r="E18" s="303"/>
    </row>
    <row r="19" spans="2:5" s="19" customFormat="1" ht="12.75" customHeight="1">
      <c r="B19" s="20"/>
      <c r="C19" s="25"/>
      <c r="D19" s="39"/>
      <c r="E19" s="303"/>
    </row>
    <row r="20" spans="2:5" s="19" customFormat="1" ht="12.75" customHeight="1">
      <c r="B20" s="20"/>
      <c r="C20" s="25"/>
      <c r="D20" s="39"/>
      <c r="E20" s="303"/>
    </row>
    <row r="21" spans="2:5" s="19" customFormat="1" ht="12.75" customHeight="1">
      <c r="B21" s="20"/>
      <c r="C21" s="25"/>
      <c r="D21" s="39"/>
      <c r="E21" s="303"/>
    </row>
    <row r="22" spans="2:5">
      <c r="E22" s="350"/>
    </row>
    <row r="23" spans="2:5">
      <c r="E23" s="350"/>
    </row>
    <row r="24" spans="2:5">
      <c r="E24" s="350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autoPageBreaks="0"/>
  </sheetPr>
  <dimension ref="A1:F82"/>
  <sheetViews>
    <sheetView showGridLines="0" showRowColHeaders="0" showOutlineSymbols="0" zoomScaleNormal="100" workbookViewId="0"/>
  </sheetViews>
  <sheetFormatPr baseColWidth="10" defaultRowHeight="13.2"/>
  <cols>
    <col min="1" max="1" width="0.109375" style="16" customWidth="1"/>
    <col min="2" max="2" width="2.6640625" style="16" customWidth="1"/>
    <col min="3" max="3" width="23.6640625" style="16" customWidth="1"/>
    <col min="4" max="4" width="1.33203125" style="16" customWidth="1"/>
    <col min="5" max="5" width="105.6640625" style="16" customWidth="1"/>
    <col min="6" max="6" width="11.44140625" style="42" customWidth="1"/>
  </cols>
  <sheetData>
    <row r="1" spans="2:5" s="16" customFormat="1" ht="0.6" customHeight="1"/>
    <row r="2" spans="2:5" s="16" customFormat="1" ht="21" customHeight="1">
      <c r="E2" s="95" t="s">
        <v>80</v>
      </c>
    </row>
    <row r="3" spans="2:5" s="16" customFormat="1" ht="15" customHeight="1">
      <c r="E3" s="18" t="s">
        <v>261</v>
      </c>
    </row>
    <row r="4" spans="2:5" s="19" customFormat="1" ht="19.95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2" customHeight="1">
      <c r="B6" s="20"/>
      <c r="C6" s="25"/>
      <c r="D6" s="39"/>
      <c r="E6" s="39"/>
    </row>
    <row r="7" spans="2:5" s="19" customFormat="1" ht="12.75" customHeight="1">
      <c r="B7" s="20"/>
      <c r="C7" s="747" t="s">
        <v>392</v>
      </c>
      <c r="D7" s="39"/>
      <c r="E7" s="349"/>
    </row>
    <row r="8" spans="2:5" s="19" customFormat="1" ht="12.75" customHeight="1">
      <c r="B8" s="20"/>
      <c r="C8" s="747"/>
      <c r="D8" s="39"/>
      <c r="E8" s="349"/>
    </row>
    <row r="9" spans="2:5" s="19" customFormat="1" ht="12.75" customHeight="1">
      <c r="B9" s="20"/>
      <c r="C9" s="747"/>
      <c r="D9" s="39"/>
      <c r="E9" s="349"/>
    </row>
    <row r="10" spans="2:5" s="19" customFormat="1" ht="12.75" customHeight="1">
      <c r="B10" s="20"/>
      <c r="C10" s="747" t="s">
        <v>180</v>
      </c>
      <c r="D10" s="39"/>
      <c r="E10" s="349"/>
    </row>
    <row r="11" spans="2:5" s="19" customFormat="1" ht="12.75" customHeight="1">
      <c r="B11" s="20"/>
      <c r="C11" s="747"/>
      <c r="D11" s="39"/>
      <c r="E11" s="303"/>
    </row>
    <row r="12" spans="2:5" s="19" customFormat="1" ht="12.75" customHeight="1">
      <c r="B12" s="20"/>
      <c r="C12" s="747"/>
      <c r="D12" s="39"/>
      <c r="E12" s="303"/>
    </row>
    <row r="13" spans="2:5" s="19" customFormat="1" ht="12.75" customHeight="1">
      <c r="B13" s="20"/>
      <c r="C13" s="25"/>
      <c r="D13" s="39"/>
      <c r="E13" s="303"/>
    </row>
    <row r="14" spans="2:5" s="19" customFormat="1" ht="12.75" customHeight="1">
      <c r="B14" s="20"/>
      <c r="C14" s="56"/>
      <c r="D14" s="39"/>
      <c r="E14" s="303"/>
    </row>
    <row r="15" spans="2:5" s="19" customFormat="1" ht="12.75" customHeight="1">
      <c r="B15" s="20"/>
      <c r="C15" s="25"/>
      <c r="D15" s="39"/>
      <c r="E15" s="303"/>
    </row>
    <row r="16" spans="2:5" s="19" customFormat="1" ht="12.75" customHeight="1">
      <c r="B16" s="20"/>
      <c r="C16" s="25"/>
      <c r="D16" s="39"/>
      <c r="E16" s="303"/>
    </row>
    <row r="17" spans="1:6" s="19" customFormat="1" ht="12.75" customHeight="1">
      <c r="B17" s="20"/>
      <c r="C17" s="25"/>
      <c r="D17" s="39"/>
      <c r="E17" s="303"/>
    </row>
    <row r="18" spans="1:6" s="19" customFormat="1" ht="12.75" customHeight="1">
      <c r="B18" s="20"/>
      <c r="C18" s="25"/>
      <c r="D18" s="39"/>
      <c r="E18" s="303"/>
    </row>
    <row r="19" spans="1:6" s="19" customFormat="1" ht="12.75" customHeight="1">
      <c r="B19" s="20"/>
      <c r="C19" s="25"/>
      <c r="D19" s="39"/>
      <c r="E19" s="303"/>
    </row>
    <row r="20" spans="1:6" s="19" customFormat="1" ht="12.75" customHeight="1">
      <c r="B20" s="20"/>
      <c r="C20" s="25"/>
      <c r="D20" s="39"/>
      <c r="E20" s="303"/>
    </row>
    <row r="21" spans="1:6" s="19" customFormat="1" ht="12.75" customHeight="1">
      <c r="B21" s="20"/>
      <c r="C21" s="25"/>
      <c r="D21" s="39"/>
      <c r="E21" s="303"/>
    </row>
    <row r="22" spans="1:6">
      <c r="E22" s="350"/>
    </row>
    <row r="23" spans="1:6">
      <c r="E23" s="350"/>
    </row>
    <row r="24" spans="1:6">
      <c r="E24" s="350"/>
    </row>
    <row r="25" spans="1:6" s="171" customFormat="1">
      <c r="A25" s="16"/>
      <c r="B25" s="16"/>
      <c r="C25" s="16"/>
      <c r="D25" s="16"/>
      <c r="E25" s="16"/>
      <c r="F25" s="42"/>
    </row>
    <row r="82" spans="2:2">
      <c r="B82" s="96"/>
    </row>
  </sheetData>
  <mergeCells count="2">
    <mergeCell ref="C7:C9"/>
    <mergeCell ref="C10:C12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autoPageBreaks="0"/>
  </sheetPr>
  <dimension ref="A1:F82"/>
  <sheetViews>
    <sheetView showGridLines="0" showRowColHeaders="0" showOutlineSymbols="0" zoomScaleNormal="100" workbookViewId="0"/>
  </sheetViews>
  <sheetFormatPr baseColWidth="10" defaultRowHeight="13.2"/>
  <cols>
    <col min="1" max="1" width="0.109375" style="16" customWidth="1"/>
    <col min="2" max="2" width="2.6640625" style="16" customWidth="1"/>
    <col min="3" max="3" width="23.6640625" style="16" customWidth="1"/>
    <col min="4" max="4" width="1.33203125" style="16" customWidth="1"/>
    <col min="5" max="5" width="105.6640625" style="16" customWidth="1"/>
    <col min="6" max="6" width="11.44140625" style="42" customWidth="1"/>
  </cols>
  <sheetData>
    <row r="1" spans="2:5" s="16" customFormat="1" ht="0.6" customHeight="1"/>
    <row r="2" spans="2:5" s="16" customFormat="1" ht="21" customHeight="1">
      <c r="E2" s="95" t="s">
        <v>80</v>
      </c>
    </row>
    <row r="3" spans="2:5" s="16" customFormat="1" ht="15" customHeight="1">
      <c r="E3" s="18" t="s">
        <v>261</v>
      </c>
    </row>
    <row r="4" spans="2:5" s="19" customFormat="1" ht="19.95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2" customHeight="1">
      <c r="B6" s="20"/>
      <c r="C6" s="25"/>
      <c r="D6" s="39"/>
      <c r="E6" s="39"/>
    </row>
    <row r="7" spans="2:5" s="19" customFormat="1" ht="12.75" customHeight="1">
      <c r="B7" s="20"/>
      <c r="C7" s="749" t="s">
        <v>182</v>
      </c>
      <c r="D7" s="39"/>
      <c r="E7" s="349"/>
    </row>
    <row r="8" spans="2:5" s="19" customFormat="1" ht="12.75" customHeight="1">
      <c r="B8" s="20"/>
      <c r="C8" s="749"/>
      <c r="D8" s="39"/>
      <c r="E8" s="349"/>
    </row>
    <row r="9" spans="2:5" s="19" customFormat="1" ht="12.75" customHeight="1">
      <c r="B9" s="20"/>
      <c r="C9" s="749"/>
      <c r="D9" s="39"/>
      <c r="E9" s="349"/>
    </row>
    <row r="10" spans="2:5" s="19" customFormat="1" ht="12.75" customHeight="1">
      <c r="B10" s="20"/>
      <c r="C10" s="749"/>
      <c r="D10" s="39"/>
      <c r="E10" s="349"/>
    </row>
    <row r="11" spans="2:5" s="19" customFormat="1" ht="12.75" customHeight="1">
      <c r="B11" s="20"/>
      <c r="C11" s="41"/>
      <c r="D11" s="39"/>
      <c r="E11" s="303"/>
    </row>
    <row r="12" spans="2:5" s="19" customFormat="1" ht="12.75" customHeight="1">
      <c r="B12" s="20"/>
      <c r="C12" s="25"/>
      <c r="D12" s="39"/>
      <c r="E12" s="303"/>
    </row>
    <row r="13" spans="2:5" s="19" customFormat="1" ht="12.75" customHeight="1">
      <c r="B13" s="20"/>
      <c r="C13" s="25"/>
      <c r="D13" s="39"/>
      <c r="E13" s="303"/>
    </row>
    <row r="14" spans="2:5" s="19" customFormat="1" ht="12.75" customHeight="1">
      <c r="B14" s="20"/>
      <c r="C14" s="25"/>
      <c r="D14" s="39"/>
      <c r="E14" s="303"/>
    </row>
    <row r="15" spans="2:5" s="19" customFormat="1" ht="12.75" customHeight="1">
      <c r="B15" s="20"/>
      <c r="C15" s="25"/>
      <c r="D15" s="39"/>
      <c r="E15" s="303"/>
    </row>
    <row r="16" spans="2:5" s="19" customFormat="1" ht="12.75" customHeight="1">
      <c r="B16" s="20"/>
      <c r="C16" s="25"/>
      <c r="D16" s="39"/>
      <c r="E16" s="303"/>
    </row>
    <row r="17" spans="2:5" s="19" customFormat="1" ht="12.75" customHeight="1">
      <c r="B17" s="20"/>
      <c r="C17" s="25"/>
      <c r="D17" s="39"/>
      <c r="E17" s="303"/>
    </row>
    <row r="18" spans="2:5" s="19" customFormat="1" ht="12.75" customHeight="1">
      <c r="B18" s="20"/>
      <c r="C18" s="25"/>
      <c r="D18" s="39"/>
      <c r="E18" s="303"/>
    </row>
    <row r="19" spans="2:5" s="19" customFormat="1" ht="12.75" customHeight="1">
      <c r="B19" s="20"/>
      <c r="C19" s="25"/>
      <c r="D19" s="39"/>
      <c r="E19" s="303"/>
    </row>
    <row r="20" spans="2:5" s="19" customFormat="1" ht="12.75" customHeight="1">
      <c r="B20" s="20"/>
      <c r="C20" s="25"/>
      <c r="D20" s="39"/>
      <c r="E20" s="303"/>
    </row>
    <row r="21" spans="2:5" s="19" customFormat="1" ht="12.75" customHeight="1">
      <c r="B21" s="20"/>
      <c r="C21" s="25"/>
      <c r="D21" s="39"/>
      <c r="E21" s="303"/>
    </row>
    <row r="22" spans="2:5">
      <c r="E22" s="350"/>
    </row>
    <row r="23" spans="2:5">
      <c r="E23" s="350"/>
    </row>
    <row r="24" spans="2:5">
      <c r="E24" s="350"/>
    </row>
    <row r="82" spans="2:2">
      <c r="B82" s="96"/>
    </row>
  </sheetData>
  <mergeCells count="1">
    <mergeCell ref="C7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">
    <pageSetUpPr autoPageBreaks="0"/>
  </sheetPr>
  <dimension ref="A1:T82"/>
  <sheetViews>
    <sheetView showGridLines="0" showRowColHeaders="0" showOutlineSymbols="0" zoomScaleNormal="100" workbookViewId="0"/>
  </sheetViews>
  <sheetFormatPr baseColWidth="10" defaultColWidth="11.44140625" defaultRowHeight="13.2"/>
  <cols>
    <col min="1" max="1" width="0.109375" style="16" customWidth="1"/>
    <col min="2" max="2" width="2.6640625" style="16" customWidth="1"/>
    <col min="3" max="3" width="23.6640625" style="16" customWidth="1"/>
    <col min="4" max="4" width="1.33203125" style="16" customWidth="1"/>
    <col min="5" max="5" width="12.33203125" style="13" customWidth="1"/>
    <col min="6" max="6" width="9.33203125" style="224" customWidth="1"/>
    <col min="7" max="8" width="8" style="224" customWidth="1"/>
    <col min="9" max="9" width="1.6640625" style="224" customWidth="1"/>
    <col min="10" max="10" width="9.33203125" style="13" customWidth="1"/>
    <col min="11" max="12" width="8" style="13" customWidth="1"/>
    <col min="13" max="13" width="5.33203125" style="13" customWidth="1"/>
    <col min="14" max="14" width="5.44140625" style="13" bestFit="1" customWidth="1"/>
    <col min="15" max="15" width="7.33203125" style="13" customWidth="1"/>
    <col min="16" max="16" width="6.5546875" style="13" customWidth="1"/>
    <col min="17" max="20" width="5.33203125" style="13" customWidth="1"/>
    <col min="21" max="16384" width="11.44140625" style="13"/>
  </cols>
  <sheetData>
    <row r="1" spans="1:20" s="16" customFormat="1" ht="0.6" customHeight="1"/>
    <row r="2" spans="1:20" s="16" customFormat="1" ht="21" customHeight="1">
      <c r="E2" s="720" t="s">
        <v>80</v>
      </c>
      <c r="F2" s="720"/>
      <c r="G2" s="720"/>
      <c r="H2" s="720"/>
      <c r="I2" s="720"/>
      <c r="J2" s="720"/>
      <c r="K2" s="720"/>
      <c r="L2" s="720"/>
      <c r="T2" s="45"/>
    </row>
    <row r="3" spans="1:20" s="16" customFormat="1" ht="15" customHeight="1">
      <c r="E3" s="721" t="s">
        <v>261</v>
      </c>
      <c r="F3" s="721"/>
      <c r="G3" s="721"/>
      <c r="H3" s="721"/>
      <c r="I3" s="721"/>
      <c r="J3" s="721"/>
      <c r="K3" s="721"/>
      <c r="L3" s="721"/>
      <c r="T3" s="45"/>
    </row>
    <row r="4" spans="1:20" s="19" customFormat="1" ht="19.95" customHeight="1">
      <c r="B4" s="20"/>
      <c r="C4" s="21" t="str">
        <f>Indice!C4</f>
        <v>Mercados eléctricos</v>
      </c>
    </row>
    <row r="5" spans="1:20" s="19" customFormat="1" ht="12.6" customHeight="1">
      <c r="B5" s="20"/>
      <c r="C5" s="22"/>
    </row>
    <row r="6" spans="1:20" s="19" customFormat="1" ht="13.2" customHeight="1">
      <c r="B6" s="20"/>
      <c r="C6" s="25"/>
      <c r="D6" s="39"/>
      <c r="E6" s="39"/>
    </row>
    <row r="7" spans="1:20" s="12" customFormat="1" ht="12.75" customHeight="1">
      <c r="A7" s="19"/>
      <c r="B7" s="20"/>
      <c r="C7" s="723" t="s">
        <v>31</v>
      </c>
      <c r="D7" s="39"/>
      <c r="E7" s="9"/>
      <c r="F7" s="729" t="s">
        <v>32</v>
      </c>
      <c r="G7" s="729"/>
      <c r="H7" s="729"/>
      <c r="I7" s="50"/>
      <c r="J7" s="729" t="s">
        <v>33</v>
      </c>
      <c r="K7" s="729"/>
      <c r="L7" s="729"/>
      <c r="N7" s="11"/>
    </row>
    <row r="8" spans="1:20" s="12" customFormat="1" ht="12.75" customHeight="1">
      <c r="A8" s="19"/>
      <c r="B8" s="20"/>
      <c r="C8" s="723"/>
      <c r="D8" s="39"/>
      <c r="E8" s="9"/>
      <c r="F8" s="93" t="s">
        <v>215</v>
      </c>
      <c r="G8" s="744" t="s">
        <v>83</v>
      </c>
      <c r="H8" s="744"/>
      <c r="I8" s="50"/>
      <c r="J8" s="93" t="s">
        <v>215</v>
      </c>
      <c r="K8" s="745" t="s">
        <v>83</v>
      </c>
      <c r="L8" s="745"/>
      <c r="N8" s="11"/>
    </row>
    <row r="9" spans="1:20" s="12" customFormat="1" ht="12.75" customHeight="1">
      <c r="A9" s="19"/>
      <c r="B9" s="20"/>
      <c r="D9" s="39"/>
      <c r="E9" s="53"/>
      <c r="F9" s="51" t="s">
        <v>181</v>
      </c>
      <c r="G9" s="51" t="s">
        <v>217</v>
      </c>
      <c r="H9" s="51" t="s">
        <v>73</v>
      </c>
      <c r="I9" s="51"/>
      <c r="J9" s="51" t="s">
        <v>181</v>
      </c>
      <c r="K9" s="51" t="s">
        <v>218</v>
      </c>
      <c r="L9" s="51" t="s">
        <v>73</v>
      </c>
      <c r="N9" s="11"/>
    </row>
    <row r="10" spans="1:20" s="12" customFormat="1" ht="12.75" customHeight="1">
      <c r="A10" s="19"/>
      <c r="B10" s="20"/>
      <c r="D10" s="39"/>
      <c r="E10" s="352" t="s">
        <v>51</v>
      </c>
      <c r="F10" s="407">
        <f>'Data 2'!D199</f>
        <v>388.39840000000004</v>
      </c>
      <c r="G10" s="408">
        <f>'Data 2'!G682</f>
        <v>67.453012551</v>
      </c>
      <c r="H10" s="408">
        <f>'Data 2'!G199</f>
        <v>98</v>
      </c>
      <c r="I10" s="393"/>
      <c r="J10" s="407">
        <f>'Data 2'!E199</f>
        <v>155.82210000000001</v>
      </c>
      <c r="K10" s="408">
        <f>'Data 2'!J199</f>
        <v>30.4672153693</v>
      </c>
      <c r="L10" s="408">
        <f>'Data 2'!I199</f>
        <v>68.140013679899994</v>
      </c>
      <c r="M10" s="64"/>
      <c r="N10" s="65"/>
      <c r="O10" s="73"/>
      <c r="P10" s="65"/>
      <c r="Q10" s="251"/>
      <c r="R10" s="251"/>
      <c r="S10" s="251"/>
      <c r="T10" s="251"/>
    </row>
    <row r="11" spans="1:20" s="12" customFormat="1" ht="12.75" customHeight="1">
      <c r="A11" s="19"/>
      <c r="B11" s="20"/>
      <c r="C11" s="56"/>
      <c r="D11" s="39"/>
      <c r="E11" s="352" t="s">
        <v>52</v>
      </c>
      <c r="F11" s="407">
        <f>'Data 2'!D200</f>
        <v>273.72790000000003</v>
      </c>
      <c r="G11" s="408">
        <f>'Data 2'!G683</f>
        <v>65.189553823300002</v>
      </c>
      <c r="H11" s="408">
        <f>'Data 2'!G200</f>
        <v>125.0600007999</v>
      </c>
      <c r="I11" s="393"/>
      <c r="J11" s="407">
        <f>'Data 2'!E200</f>
        <v>157.67779999999999</v>
      </c>
      <c r="K11" s="408">
        <f>'Data 2'!J200</f>
        <v>11.691818569300001</v>
      </c>
      <c r="L11" s="408">
        <f>'Data 2'!I200</f>
        <v>70.710010373399996</v>
      </c>
      <c r="M11" s="64"/>
      <c r="N11" s="65"/>
      <c r="O11" s="73"/>
      <c r="P11" s="65"/>
      <c r="Q11" s="251"/>
      <c r="R11" s="251"/>
      <c r="S11" s="251"/>
      <c r="T11" s="251"/>
    </row>
    <row r="12" spans="1:20" s="12" customFormat="1" ht="12.75" customHeight="1">
      <c r="A12" s="19"/>
      <c r="B12" s="20"/>
      <c r="C12" s="56"/>
      <c r="D12" s="39"/>
      <c r="E12" s="352" t="s">
        <v>53</v>
      </c>
      <c r="F12" s="407">
        <f>'Data 2'!D201</f>
        <v>216.92939999999999</v>
      </c>
      <c r="G12" s="408">
        <f>'Data 2'!G684</f>
        <v>58.273030764799998</v>
      </c>
      <c r="H12" s="408">
        <f>'Data 2'!G201</f>
        <v>93.850094073400001</v>
      </c>
      <c r="I12" s="393"/>
      <c r="J12" s="407">
        <f>'Data 2'!E201</f>
        <v>182.52110000000002</v>
      </c>
      <c r="K12" s="408">
        <f>'Data 2'!J201</f>
        <v>13.6735155552</v>
      </c>
      <c r="L12" s="408">
        <f>'Data 2'!I201</f>
        <v>50</v>
      </c>
      <c r="M12" s="64"/>
      <c r="N12" s="74"/>
      <c r="O12" s="73"/>
      <c r="P12" s="65"/>
      <c r="Q12" s="251"/>
      <c r="R12" s="251"/>
      <c r="S12" s="251"/>
      <c r="T12" s="251"/>
    </row>
    <row r="13" spans="1:20" s="12" customFormat="1" ht="12.75" customHeight="1">
      <c r="A13" s="19"/>
      <c r="B13" s="20"/>
      <c r="D13" s="39"/>
      <c r="E13" s="352" t="s">
        <v>54</v>
      </c>
      <c r="F13" s="407">
        <f>'Data 2'!D202</f>
        <v>209.14750000000001</v>
      </c>
      <c r="G13" s="408">
        <f>'Data 2'!G685</f>
        <v>60.3899279217</v>
      </c>
      <c r="H13" s="408">
        <f>'Data 2'!G202</f>
        <v>77.980001300300003</v>
      </c>
      <c r="I13" s="393"/>
      <c r="J13" s="407">
        <f>'Data 2'!E202</f>
        <v>165.69229999999999</v>
      </c>
      <c r="K13" s="408">
        <f>'Data 2'!J202</f>
        <v>19.558811906199999</v>
      </c>
      <c r="L13" s="408">
        <f>'Data 2'!I202</f>
        <v>53</v>
      </c>
      <c r="M13" s="64"/>
      <c r="N13" s="74"/>
      <c r="O13" s="73"/>
      <c r="P13" s="65"/>
      <c r="Q13" s="251"/>
      <c r="R13" s="251"/>
      <c r="S13" s="251"/>
      <c r="T13" s="251"/>
    </row>
    <row r="14" spans="1:20" s="12" customFormat="1" ht="12.75" customHeight="1">
      <c r="A14" s="19"/>
      <c r="B14" s="20"/>
      <c r="C14" s="122"/>
      <c r="D14" s="39"/>
      <c r="E14" s="352" t="s">
        <v>55</v>
      </c>
      <c r="F14" s="407">
        <f>'Data 2'!D203</f>
        <v>236.16560000000001</v>
      </c>
      <c r="G14" s="408">
        <f>'Data 2'!G686</f>
        <v>59.620378115999998</v>
      </c>
      <c r="H14" s="408">
        <f>'Data 2'!G203</f>
        <v>85.1</v>
      </c>
      <c r="I14" s="393"/>
      <c r="J14" s="407">
        <f>'Data 2'!E203</f>
        <v>115.4867</v>
      </c>
      <c r="K14" s="408">
        <f>'Data 2'!J203</f>
        <v>20.925400933599999</v>
      </c>
      <c r="L14" s="408">
        <f>'Data 2'!I203</f>
        <v>50</v>
      </c>
      <c r="M14" s="64"/>
      <c r="N14" s="65"/>
      <c r="O14" s="73"/>
      <c r="P14" s="65"/>
      <c r="Q14" s="251"/>
      <c r="R14" s="251"/>
      <c r="S14" s="251"/>
      <c r="T14" s="251"/>
    </row>
    <row r="15" spans="1:20" s="12" customFormat="1" ht="12.75" customHeight="1">
      <c r="A15" s="16"/>
      <c r="B15" s="16"/>
      <c r="D15" s="16"/>
      <c r="E15" s="352" t="s">
        <v>56</v>
      </c>
      <c r="F15" s="407">
        <f>'Data 2'!D204</f>
        <v>333.49240000000003</v>
      </c>
      <c r="G15" s="408">
        <f>'Data 2'!G687</f>
        <v>65.203429463500001</v>
      </c>
      <c r="H15" s="408">
        <f>'Data 2'!G204</f>
        <v>76.099999999999994</v>
      </c>
      <c r="I15" s="393"/>
      <c r="J15" s="407">
        <f>'Data 2'!E204</f>
        <v>57.105899999999998</v>
      </c>
      <c r="K15" s="408">
        <f>'Data 2'!J204</f>
        <v>33.6147007577</v>
      </c>
      <c r="L15" s="408">
        <f>'Data 2'!I204</f>
        <v>56</v>
      </c>
      <c r="M15" s="64"/>
      <c r="N15" s="65"/>
      <c r="O15" s="73"/>
      <c r="P15" s="65"/>
      <c r="Q15" s="251"/>
      <c r="R15" s="251"/>
      <c r="S15" s="251"/>
      <c r="T15" s="251"/>
    </row>
    <row r="16" spans="1:20" s="12" customFormat="1" ht="12.75" customHeight="1">
      <c r="A16" s="16"/>
      <c r="B16" s="16"/>
      <c r="C16" s="122"/>
      <c r="D16" s="16"/>
      <c r="E16" s="352" t="s">
        <v>57</v>
      </c>
      <c r="F16" s="407">
        <f>'Data 2'!D205</f>
        <v>342.74</v>
      </c>
      <c r="G16" s="408">
        <f>'Data 2'!G688</f>
        <v>69.222350469700004</v>
      </c>
      <c r="H16" s="408">
        <f>'Data 2'!G205</f>
        <v>83.9</v>
      </c>
      <c r="I16" s="393"/>
      <c r="J16" s="407">
        <f>'Data 2'!E205</f>
        <v>58.525300000000001</v>
      </c>
      <c r="K16" s="408">
        <f>'Data 2'!J205</f>
        <v>41.115369934</v>
      </c>
      <c r="L16" s="408">
        <f>'Data 2'!I205</f>
        <v>67</v>
      </c>
      <c r="M16" s="64"/>
      <c r="N16" s="65"/>
      <c r="O16" s="73"/>
      <c r="P16" s="65"/>
      <c r="Q16" s="251"/>
      <c r="R16" s="251"/>
      <c r="S16" s="251"/>
      <c r="T16" s="251"/>
    </row>
    <row r="17" spans="1:20" s="12" customFormat="1" ht="12.75" customHeight="1">
      <c r="A17" s="16"/>
      <c r="B17" s="16"/>
      <c r="C17" s="122"/>
      <c r="D17" s="16"/>
      <c r="E17" s="352" t="s">
        <v>58</v>
      </c>
      <c r="F17" s="407">
        <f>'Data 2'!D206</f>
        <v>262.38729999999998</v>
      </c>
      <c r="G17" s="408">
        <f>'Data 2'!G689</f>
        <v>66.977819391400004</v>
      </c>
      <c r="H17" s="408">
        <f>'Data 2'!G206</f>
        <v>85</v>
      </c>
      <c r="I17" s="393"/>
      <c r="J17" s="407">
        <f>'Data 2'!E206</f>
        <v>172.28489999999999</v>
      </c>
      <c r="K17" s="408">
        <f>'Data 2'!J206</f>
        <v>29.1797560901</v>
      </c>
      <c r="L17" s="408">
        <f>'Data 2'!I206</f>
        <v>65.12</v>
      </c>
      <c r="M17" s="64"/>
      <c r="N17" s="65"/>
      <c r="O17" s="73"/>
      <c r="P17" s="65"/>
      <c r="Q17" s="251"/>
      <c r="R17" s="251"/>
      <c r="S17" s="251"/>
      <c r="T17" s="251"/>
    </row>
    <row r="18" spans="1:20" s="12" customFormat="1" ht="12.75" customHeight="1">
      <c r="A18" s="16"/>
      <c r="B18" s="16"/>
      <c r="D18" s="16"/>
      <c r="E18" s="352" t="s">
        <v>59</v>
      </c>
      <c r="F18" s="407">
        <f>'Data 2'!D207</f>
        <v>164.48920000000001</v>
      </c>
      <c r="G18" s="408">
        <f>'Data 2'!G690</f>
        <v>58.1601238258</v>
      </c>
      <c r="H18" s="408">
        <f>'Data 2'!G207</f>
        <v>73.760005731199996</v>
      </c>
      <c r="I18" s="393"/>
      <c r="J18" s="407">
        <f>'Data 2'!E207</f>
        <v>179.5205</v>
      </c>
      <c r="K18" s="408">
        <f>'Data 2'!J207</f>
        <v>33.233447489299998</v>
      </c>
      <c r="L18" s="408">
        <f>'Data 2'!I207</f>
        <v>54</v>
      </c>
      <c r="M18" s="64"/>
      <c r="N18" s="66"/>
      <c r="O18" s="64"/>
      <c r="P18" s="65"/>
      <c r="Q18" s="251"/>
      <c r="R18" s="251"/>
      <c r="S18" s="251"/>
      <c r="T18" s="251"/>
    </row>
    <row r="19" spans="1:20" ht="12.75" customHeight="1">
      <c r="E19" s="352" t="s">
        <v>60</v>
      </c>
      <c r="F19" s="407">
        <f>'Data 2'!D208</f>
        <v>252.0727</v>
      </c>
      <c r="G19" s="408">
        <f>'Data 2'!G691</f>
        <v>58.456515481399997</v>
      </c>
      <c r="H19" s="408">
        <f>'Data 2'!G208</f>
        <v>95</v>
      </c>
      <c r="I19" s="393"/>
      <c r="J19" s="407">
        <f>'Data 2'!E208</f>
        <v>134.7604</v>
      </c>
      <c r="K19" s="408">
        <f>'Data 2'!J208</f>
        <v>27.019670318599999</v>
      </c>
      <c r="L19" s="408">
        <f>'Data 2'!I208</f>
        <v>100</v>
      </c>
      <c r="M19" s="64"/>
      <c r="N19" s="65"/>
      <c r="O19" s="64"/>
      <c r="P19" s="65"/>
      <c r="Q19" s="251"/>
      <c r="R19" s="251"/>
      <c r="S19" s="251"/>
      <c r="T19" s="251"/>
    </row>
    <row r="20" spans="1:20" ht="12.75" customHeight="1">
      <c r="E20" s="352" t="s">
        <v>61</v>
      </c>
      <c r="F20" s="407">
        <f>'Data 2'!D209</f>
        <v>234.11870000000002</v>
      </c>
      <c r="G20" s="408">
        <f>'Data 2'!G692</f>
        <v>63.464175010399998</v>
      </c>
      <c r="H20" s="408">
        <f>'Data 2'!G209</f>
        <v>88</v>
      </c>
      <c r="I20" s="393"/>
      <c r="J20" s="407">
        <f>'Data 2'!E209</f>
        <v>126.9627</v>
      </c>
      <c r="K20" s="408">
        <f>'Data 2'!J209</f>
        <v>27.6699321139</v>
      </c>
      <c r="L20" s="408">
        <f>'Data 2'!I209</f>
        <v>59.990015649500002</v>
      </c>
      <c r="M20" s="64"/>
      <c r="N20" s="171"/>
      <c r="O20" s="64"/>
      <c r="P20" s="65"/>
      <c r="Q20" s="251"/>
      <c r="R20" s="251"/>
      <c r="S20" s="251"/>
      <c r="T20" s="251"/>
    </row>
    <row r="21" spans="1:20" ht="12.75" customHeight="1">
      <c r="C21" s="56"/>
      <c r="E21" s="356" t="s">
        <v>62</v>
      </c>
      <c r="F21" s="409">
        <f>'Data 2'!D210</f>
        <v>212.27</v>
      </c>
      <c r="G21" s="410">
        <f>'Data 2'!G693</f>
        <v>63.8565215056</v>
      </c>
      <c r="H21" s="410">
        <f>'Data 2'!G210</f>
        <v>82.039993721599998</v>
      </c>
      <c r="I21" s="399"/>
      <c r="J21" s="409">
        <f>'Data 2'!E210</f>
        <v>120.2115</v>
      </c>
      <c r="K21" s="410">
        <f>'Data 2'!J210</f>
        <v>25.630080566299998</v>
      </c>
      <c r="L21" s="410">
        <f>'Data 2'!I210</f>
        <v>67.900000000000006</v>
      </c>
      <c r="M21" s="64"/>
      <c r="N21" s="171"/>
      <c r="O21" s="64"/>
      <c r="P21" s="65"/>
      <c r="Q21" s="251"/>
      <c r="R21" s="251"/>
      <c r="S21" s="251"/>
      <c r="T21" s="251"/>
    </row>
    <row r="22" spans="1:20" ht="16.5" customHeight="1">
      <c r="C22" s="56"/>
      <c r="E22" s="358" t="s">
        <v>194</v>
      </c>
      <c r="F22" s="411">
        <f>'Data 2'!D211</f>
        <v>3125.9391000000005</v>
      </c>
      <c r="G22" s="412">
        <f>'Data 2'!H211</f>
        <v>63.71009720245479</v>
      </c>
      <c r="H22" s="412">
        <f>'Data 2'!G211</f>
        <v>125.0600007999</v>
      </c>
      <c r="I22" s="411"/>
      <c r="J22" s="411">
        <f>'Data 2'!E211</f>
        <v>1626.5712000000003</v>
      </c>
      <c r="K22" s="412">
        <f>'Data 2'!J211</f>
        <v>24.775137854409774</v>
      </c>
      <c r="L22" s="412">
        <f>'Data 2'!I211</f>
        <v>100</v>
      </c>
      <c r="M22" s="75"/>
      <c r="N22" s="171"/>
      <c r="O22" s="64"/>
      <c r="P22" s="65"/>
      <c r="Q22" s="251"/>
      <c r="R22" s="251"/>
      <c r="S22" s="251"/>
      <c r="T22" s="251"/>
    </row>
    <row r="23" spans="1:20" ht="16.2" customHeight="1">
      <c r="C23" s="56"/>
      <c r="E23" s="750" t="s">
        <v>199</v>
      </c>
      <c r="F23" s="750"/>
      <c r="G23" s="750"/>
      <c r="H23" s="750"/>
      <c r="I23" s="750"/>
      <c r="J23" s="750"/>
      <c r="K23" s="750"/>
      <c r="L23" s="750"/>
      <c r="N23" s="171"/>
    </row>
    <row r="24" spans="1:20" ht="12.6" customHeight="1">
      <c r="C24" s="56"/>
      <c r="E24" s="748" t="s">
        <v>200</v>
      </c>
      <c r="F24" s="748"/>
      <c r="G24" s="748"/>
      <c r="H24" s="748"/>
      <c r="I24" s="748"/>
      <c r="J24" s="748"/>
      <c r="K24" s="748"/>
      <c r="L24" s="748"/>
      <c r="N24" s="128"/>
      <c r="O24" s="128"/>
      <c r="P24" s="128"/>
    </row>
    <row r="25" spans="1:20" ht="12.6" customHeight="1">
      <c r="C25" s="56"/>
      <c r="E25" s="748" t="s">
        <v>201</v>
      </c>
      <c r="F25" s="748"/>
      <c r="G25" s="748"/>
      <c r="H25" s="748"/>
      <c r="I25" s="748"/>
      <c r="J25" s="748"/>
      <c r="K25" s="748"/>
      <c r="L25" s="748"/>
      <c r="N25" s="236"/>
      <c r="O25" s="236"/>
      <c r="P25" s="128"/>
    </row>
    <row r="26" spans="1:20">
      <c r="N26" s="258"/>
      <c r="O26" s="258"/>
      <c r="P26" s="128"/>
    </row>
    <row r="27" spans="1:20">
      <c r="H27" s="256"/>
      <c r="I27" s="256"/>
      <c r="J27" s="256"/>
      <c r="K27" s="135"/>
      <c r="N27" s="258"/>
      <c r="O27" s="258"/>
      <c r="P27" s="128"/>
    </row>
    <row r="28" spans="1:20">
      <c r="G28" s="249"/>
      <c r="H28" s="256"/>
      <c r="I28" s="256"/>
      <c r="J28" s="256"/>
      <c r="K28" s="249"/>
      <c r="N28" s="258"/>
      <c r="O28" s="258"/>
      <c r="P28" s="128"/>
    </row>
    <row r="29" spans="1:20">
      <c r="H29" s="256"/>
      <c r="I29" s="256"/>
      <c r="J29" s="256"/>
      <c r="K29" s="135"/>
      <c r="N29" s="258"/>
      <c r="O29" s="258"/>
      <c r="P29" s="128"/>
    </row>
    <row r="30" spans="1:20">
      <c r="H30" s="256"/>
      <c r="I30" s="256"/>
      <c r="J30" s="256"/>
      <c r="K30" s="135"/>
      <c r="N30" s="258"/>
      <c r="O30" s="258"/>
      <c r="P30" s="128"/>
    </row>
    <row r="31" spans="1:20">
      <c r="H31" s="256"/>
      <c r="I31" s="256"/>
      <c r="J31" s="256"/>
      <c r="K31" s="135"/>
      <c r="N31" s="258"/>
      <c r="O31" s="258"/>
      <c r="P31" s="128"/>
    </row>
    <row r="32" spans="1:20">
      <c r="H32" s="256"/>
      <c r="I32" s="256"/>
      <c r="J32" s="256"/>
      <c r="K32" s="135"/>
      <c r="N32" s="258"/>
      <c r="O32" s="258"/>
      <c r="P32" s="128"/>
    </row>
    <row r="33" spans="8:16">
      <c r="H33" s="256"/>
      <c r="I33" s="256"/>
      <c r="J33" s="256"/>
      <c r="K33" s="135"/>
      <c r="N33" s="258"/>
      <c r="O33" s="258"/>
      <c r="P33" s="128"/>
    </row>
    <row r="34" spans="8:16">
      <c r="H34" s="256"/>
      <c r="I34" s="256"/>
      <c r="J34" s="256"/>
      <c r="K34" s="135"/>
      <c r="N34" s="259"/>
      <c r="O34" s="258"/>
      <c r="P34" s="128"/>
    </row>
    <row r="35" spans="8:16">
      <c r="H35" s="256"/>
      <c r="I35" s="256"/>
      <c r="J35" s="256"/>
      <c r="K35" s="135"/>
      <c r="N35" s="258"/>
      <c r="O35" s="258"/>
      <c r="P35" s="128"/>
    </row>
    <row r="36" spans="8:16">
      <c r="H36" s="256"/>
      <c r="I36" s="256"/>
      <c r="J36" s="256"/>
      <c r="K36" s="135"/>
      <c r="N36" s="258"/>
      <c r="O36" s="258"/>
      <c r="P36" s="128"/>
    </row>
    <row r="37" spans="8:16">
      <c r="H37" s="256"/>
      <c r="I37" s="256"/>
      <c r="J37" s="256"/>
      <c r="K37" s="135"/>
      <c r="N37" s="258"/>
      <c r="O37" s="258"/>
      <c r="P37" s="128"/>
    </row>
    <row r="38" spans="8:16">
      <c r="H38" s="256"/>
      <c r="I38" s="256"/>
      <c r="J38" s="256"/>
      <c r="K38" s="135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0">
    <mergeCell ref="E24:L24"/>
    <mergeCell ref="E25:L25"/>
    <mergeCell ref="C7:C8"/>
    <mergeCell ref="E3:L3"/>
    <mergeCell ref="E2:L2"/>
    <mergeCell ref="G8:H8"/>
    <mergeCell ref="K8:L8"/>
    <mergeCell ref="F7:H7"/>
    <mergeCell ref="J7:L7"/>
    <mergeCell ref="E23:L23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>
    <oddFooter>&amp;R&amp;A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autoPageBreaks="0"/>
  </sheetPr>
  <dimension ref="A1:F82"/>
  <sheetViews>
    <sheetView showGridLines="0" showRowColHeaders="0" showOutlineSymbols="0" zoomScaleNormal="100" workbookViewId="0"/>
  </sheetViews>
  <sheetFormatPr baseColWidth="10" defaultRowHeight="13.2"/>
  <cols>
    <col min="1" max="1" width="0.109375" style="16" customWidth="1"/>
    <col min="2" max="2" width="2.6640625" style="16" customWidth="1"/>
    <col min="3" max="3" width="23.6640625" style="16" customWidth="1"/>
    <col min="4" max="4" width="1.33203125" style="16" customWidth="1"/>
    <col min="5" max="5" width="105.6640625" style="16" customWidth="1"/>
    <col min="6" max="6" width="11.44140625" style="42" customWidth="1"/>
  </cols>
  <sheetData>
    <row r="1" spans="2:5" s="16" customFormat="1" ht="0.6" customHeight="1"/>
    <row r="2" spans="2:5" s="16" customFormat="1" ht="21" customHeight="1">
      <c r="E2" s="95" t="s">
        <v>80</v>
      </c>
    </row>
    <row r="3" spans="2:5" s="16" customFormat="1" ht="15" customHeight="1">
      <c r="E3" s="18" t="s">
        <v>261</v>
      </c>
    </row>
    <row r="4" spans="2:5" s="19" customFormat="1" ht="19.95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2" customHeight="1">
      <c r="B6" s="20"/>
      <c r="C6" s="25"/>
      <c r="D6" s="39"/>
      <c r="E6" s="39"/>
    </row>
    <row r="7" spans="2:5" s="19" customFormat="1" ht="12.75" customHeight="1">
      <c r="B7" s="20"/>
      <c r="C7" s="749" t="s">
        <v>183</v>
      </c>
      <c r="D7" s="39"/>
      <c r="E7" s="349"/>
    </row>
    <row r="8" spans="2:5" s="19" customFormat="1" ht="12.75" customHeight="1">
      <c r="B8" s="20"/>
      <c r="C8" s="749"/>
      <c r="D8" s="39"/>
      <c r="E8" s="349"/>
    </row>
    <row r="9" spans="2:5" s="19" customFormat="1" ht="12.75" customHeight="1">
      <c r="B9" s="20"/>
      <c r="C9" s="749"/>
      <c r="D9" s="39"/>
      <c r="E9" s="349"/>
    </row>
    <row r="10" spans="2:5" s="19" customFormat="1" ht="12.75" customHeight="1">
      <c r="B10" s="20"/>
      <c r="C10" s="749"/>
      <c r="D10" s="39"/>
      <c r="E10" s="349"/>
    </row>
    <row r="11" spans="2:5" s="19" customFormat="1" ht="12.75" customHeight="1">
      <c r="B11" s="20"/>
      <c r="C11" s="41"/>
      <c r="D11" s="39"/>
      <c r="E11" s="303"/>
    </row>
    <row r="12" spans="2:5" s="19" customFormat="1" ht="12.75" customHeight="1">
      <c r="B12" s="20"/>
      <c r="C12" s="25"/>
      <c r="D12" s="39"/>
      <c r="E12" s="303"/>
    </row>
    <row r="13" spans="2:5" s="19" customFormat="1" ht="12.75" customHeight="1">
      <c r="B13" s="20"/>
      <c r="C13" s="25"/>
      <c r="D13" s="39"/>
      <c r="E13" s="303"/>
    </row>
    <row r="14" spans="2:5" s="19" customFormat="1" ht="12.75" customHeight="1">
      <c r="B14" s="20"/>
      <c r="C14" s="25"/>
      <c r="D14" s="39"/>
      <c r="E14" s="303"/>
    </row>
    <row r="15" spans="2:5" s="19" customFormat="1" ht="12.75" customHeight="1">
      <c r="B15" s="20"/>
      <c r="C15" s="25"/>
      <c r="D15" s="39"/>
      <c r="E15" s="303"/>
    </row>
    <row r="16" spans="2:5" s="19" customFormat="1" ht="12.75" customHeight="1">
      <c r="B16" s="20"/>
      <c r="C16" s="25"/>
      <c r="D16" s="39"/>
      <c r="E16" s="303"/>
    </row>
    <row r="17" spans="2:5" s="19" customFormat="1" ht="12.75" customHeight="1">
      <c r="B17" s="20"/>
      <c r="C17" s="25"/>
      <c r="D17" s="39"/>
      <c r="E17" s="303"/>
    </row>
    <row r="18" spans="2:5" s="19" customFormat="1" ht="12.75" customHeight="1">
      <c r="B18" s="20"/>
      <c r="C18" s="25"/>
      <c r="D18" s="39"/>
      <c r="E18" s="303"/>
    </row>
    <row r="19" spans="2:5" s="19" customFormat="1" ht="12.75" customHeight="1">
      <c r="B19" s="20"/>
      <c r="C19" s="25"/>
      <c r="D19" s="39"/>
      <c r="E19" s="303"/>
    </row>
    <row r="20" spans="2:5" s="19" customFormat="1" ht="12.75" customHeight="1">
      <c r="B20" s="20"/>
      <c r="C20" s="25"/>
      <c r="D20" s="39"/>
      <c r="E20" s="303"/>
    </row>
    <row r="21" spans="2:5" s="19" customFormat="1" ht="12.75" customHeight="1">
      <c r="B21" s="20"/>
      <c r="C21" s="25"/>
      <c r="D21" s="39"/>
      <c r="E21" s="303"/>
    </row>
    <row r="22" spans="2:5">
      <c r="E22" s="350"/>
    </row>
    <row r="23" spans="2:5">
      <c r="E23" s="350"/>
    </row>
    <row r="24" spans="2:5">
      <c r="E24" s="350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autoPageBreaks="0" fitToPage="1"/>
  </sheetPr>
  <dimension ref="A1:F82"/>
  <sheetViews>
    <sheetView showGridLines="0" showRowColHeaders="0" showOutlineSymbols="0" zoomScaleNormal="100" workbookViewId="0"/>
  </sheetViews>
  <sheetFormatPr baseColWidth="10" defaultRowHeight="13.2"/>
  <cols>
    <col min="1" max="1" width="0.109375" style="16" customWidth="1"/>
    <col min="2" max="2" width="2.6640625" style="16" customWidth="1"/>
    <col min="3" max="3" width="23.6640625" style="16" customWidth="1"/>
    <col min="4" max="4" width="1.33203125" style="16" customWidth="1"/>
    <col min="5" max="5" width="105.6640625" style="16" customWidth="1"/>
    <col min="6" max="6" width="41.109375" style="16" customWidth="1"/>
  </cols>
  <sheetData>
    <row r="1" spans="2:6" s="16" customFormat="1" ht="0.6" customHeight="1"/>
    <row r="2" spans="2:6" s="16" customFormat="1" ht="21" customHeight="1">
      <c r="E2" s="95" t="s">
        <v>80</v>
      </c>
      <c r="F2" s="95"/>
    </row>
    <row r="3" spans="2:6" s="16" customFormat="1" ht="15" customHeight="1">
      <c r="E3" s="18" t="s">
        <v>261</v>
      </c>
      <c r="F3" s="18"/>
    </row>
    <row r="4" spans="2:6" s="19" customFormat="1" ht="19.95" customHeight="1">
      <c r="B4" s="20"/>
      <c r="C4" s="21" t="str">
        <f>Indice!C4</f>
        <v>Mercados eléctricos</v>
      </c>
    </row>
    <row r="5" spans="2:6" s="19" customFormat="1" ht="12.6" customHeight="1">
      <c r="B5" s="20"/>
      <c r="C5" s="22"/>
    </row>
    <row r="6" spans="2:6" s="19" customFormat="1" ht="13.2" customHeight="1">
      <c r="B6" s="20"/>
      <c r="C6" s="25"/>
      <c r="D6" s="39"/>
      <c r="E6" s="39"/>
      <c r="F6" s="39"/>
    </row>
    <row r="7" spans="2:6" s="19" customFormat="1" ht="12.75" customHeight="1">
      <c r="B7" s="20"/>
      <c r="C7" s="749" t="s">
        <v>184</v>
      </c>
      <c r="D7" s="39"/>
      <c r="E7" s="436"/>
      <c r="F7" s="200"/>
    </row>
    <row r="8" spans="2:6" s="19" customFormat="1" ht="12.75" customHeight="1">
      <c r="B8" s="20"/>
      <c r="C8" s="749"/>
      <c r="D8" s="39"/>
      <c r="E8" s="349"/>
      <c r="F8" s="40"/>
    </row>
    <row r="9" spans="2:6" s="19" customFormat="1" ht="12.75" customHeight="1">
      <c r="B9" s="20"/>
      <c r="C9" s="749" t="s">
        <v>400</v>
      </c>
      <c r="D9" s="39"/>
      <c r="E9" s="349"/>
      <c r="F9" s="40"/>
    </row>
    <row r="10" spans="2:6" s="19" customFormat="1" ht="12.75" customHeight="1">
      <c r="B10" s="20"/>
      <c r="C10" s="749"/>
      <c r="D10" s="39"/>
      <c r="E10" s="349"/>
      <c r="F10" s="40"/>
    </row>
    <row r="11" spans="2:6" s="19" customFormat="1" ht="12.75" customHeight="1">
      <c r="B11" s="20"/>
      <c r="C11" s="309"/>
      <c r="D11" s="39"/>
      <c r="E11" s="303"/>
      <c r="F11" s="39"/>
    </row>
    <row r="12" spans="2:6" s="19" customFormat="1" ht="12.75" customHeight="1">
      <c r="B12" s="20"/>
      <c r="C12" s="199"/>
      <c r="D12" s="39"/>
      <c r="E12" s="303"/>
      <c r="F12" s="39"/>
    </row>
    <row r="13" spans="2:6" s="19" customFormat="1" ht="12.75" customHeight="1">
      <c r="B13" s="20"/>
      <c r="C13" s="25"/>
      <c r="D13" s="39"/>
      <c r="E13" s="303"/>
      <c r="F13" s="39"/>
    </row>
    <row r="14" spans="2:6" s="19" customFormat="1" ht="12.75" customHeight="1">
      <c r="B14" s="20"/>
      <c r="C14" s="56"/>
      <c r="D14" s="39"/>
      <c r="E14" s="303"/>
      <c r="F14" s="39"/>
    </row>
    <row r="15" spans="2:6" s="19" customFormat="1" ht="12.75" customHeight="1">
      <c r="B15" s="20"/>
      <c r="C15" s="25"/>
      <c r="D15" s="39"/>
      <c r="E15" s="303"/>
      <c r="F15" s="39"/>
    </row>
    <row r="16" spans="2:6" s="19" customFormat="1" ht="12.75" customHeight="1">
      <c r="B16" s="20"/>
      <c r="C16" s="25"/>
      <c r="D16" s="39"/>
      <c r="E16" s="303"/>
      <c r="F16" s="39"/>
    </row>
    <row r="17" spans="2:6" s="19" customFormat="1" ht="12.75" customHeight="1">
      <c r="B17" s="20"/>
      <c r="C17" s="25"/>
      <c r="D17" s="39"/>
      <c r="E17" s="303"/>
      <c r="F17" s="39"/>
    </row>
    <row r="18" spans="2:6" s="19" customFormat="1" ht="12.75" customHeight="1">
      <c r="B18" s="20"/>
      <c r="C18" s="25"/>
      <c r="D18" s="39"/>
      <c r="E18" s="303"/>
      <c r="F18" s="39"/>
    </row>
    <row r="19" spans="2:6" s="19" customFormat="1" ht="12.75" customHeight="1">
      <c r="B19" s="20"/>
      <c r="C19" s="25"/>
      <c r="D19" s="39"/>
      <c r="E19" s="303"/>
      <c r="F19" s="39"/>
    </row>
    <row r="20" spans="2:6" s="19" customFormat="1" ht="12.75" customHeight="1">
      <c r="B20" s="20"/>
      <c r="C20" s="25"/>
      <c r="D20" s="39"/>
      <c r="E20" s="303"/>
      <c r="F20" s="39"/>
    </row>
    <row r="21" spans="2:6" s="19" customFormat="1" ht="12.75" customHeight="1">
      <c r="B21" s="20"/>
      <c r="C21" s="25"/>
      <c r="D21" s="39"/>
      <c r="E21" s="303"/>
      <c r="F21" s="39"/>
    </row>
    <row r="22" spans="2:6">
      <c r="E22" s="350"/>
    </row>
    <row r="23" spans="2:6">
      <c r="E23" s="350"/>
    </row>
    <row r="24" spans="2:6">
      <c r="E24" s="350"/>
    </row>
    <row r="82" spans="2:2">
      <c r="B82" s="96"/>
    </row>
  </sheetData>
  <mergeCells count="2">
    <mergeCell ref="C7:C8"/>
    <mergeCell ref="C9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">
    <pageSetUpPr autoPageBreaks="0"/>
  </sheetPr>
  <dimension ref="A1:T82"/>
  <sheetViews>
    <sheetView showGridLines="0" showRowColHeaders="0" showOutlineSymbols="0" zoomScaleNormal="100" workbookViewId="0"/>
  </sheetViews>
  <sheetFormatPr baseColWidth="10" defaultColWidth="11.44140625" defaultRowHeight="13.2"/>
  <cols>
    <col min="1" max="1" width="0.109375" style="16" customWidth="1"/>
    <col min="2" max="2" width="2.6640625" style="16" customWidth="1"/>
    <col min="3" max="3" width="23.6640625" style="16" customWidth="1"/>
    <col min="4" max="4" width="1.33203125" style="16" customWidth="1"/>
    <col min="5" max="5" width="12.33203125" style="13" customWidth="1"/>
    <col min="6" max="8" width="8" style="224" customWidth="1"/>
    <col min="9" max="9" width="1.6640625" style="224" customWidth="1"/>
    <col min="10" max="12" width="8" style="13" customWidth="1"/>
    <col min="13" max="13" width="4.6640625" style="13" customWidth="1"/>
    <col min="14" max="14" width="6.88671875" style="13" bestFit="1" customWidth="1"/>
    <col min="15" max="20" width="4.6640625" style="13" customWidth="1"/>
    <col min="21" max="16384" width="11.44140625" style="13"/>
  </cols>
  <sheetData>
    <row r="1" spans="1:20" s="16" customFormat="1" ht="0.6" customHeight="1"/>
    <row r="2" spans="1:20" s="16" customFormat="1" ht="21" customHeight="1">
      <c r="E2" s="720" t="s">
        <v>80</v>
      </c>
      <c r="F2" s="720"/>
      <c r="G2" s="720"/>
      <c r="H2" s="720"/>
      <c r="I2" s="720"/>
      <c r="J2" s="720"/>
      <c r="K2" s="720"/>
      <c r="L2" s="720"/>
      <c r="T2" s="45"/>
    </row>
    <row r="3" spans="1:20" s="16" customFormat="1" ht="15" customHeight="1">
      <c r="E3" s="721" t="s">
        <v>261</v>
      </c>
      <c r="F3" s="721"/>
      <c r="G3" s="721"/>
      <c r="H3" s="721"/>
      <c r="I3" s="721"/>
      <c r="J3" s="721"/>
      <c r="K3" s="721"/>
      <c r="L3" s="721"/>
      <c r="T3" s="45"/>
    </row>
    <row r="4" spans="1:20" s="19" customFormat="1" ht="19.95" customHeight="1">
      <c r="B4" s="20"/>
      <c r="C4" s="21" t="str">
        <f>Indice!C4</f>
        <v>Mercados eléctricos</v>
      </c>
    </row>
    <row r="5" spans="1:20" s="19" customFormat="1" ht="12.6" customHeight="1">
      <c r="B5" s="20"/>
      <c r="C5" s="22"/>
    </row>
    <row r="6" spans="1:20" s="19" customFormat="1" ht="13.2" customHeight="1">
      <c r="B6" s="20"/>
      <c r="C6" s="25"/>
      <c r="D6" s="39"/>
      <c r="E6" s="39"/>
    </row>
    <row r="7" spans="1:20" s="12" customFormat="1" ht="12.75" customHeight="1">
      <c r="A7" s="19"/>
      <c r="B7" s="20"/>
      <c r="C7" s="723" t="s">
        <v>34</v>
      </c>
      <c r="D7" s="39"/>
      <c r="E7" s="9"/>
      <c r="F7" s="729" t="s">
        <v>32</v>
      </c>
      <c r="G7" s="729"/>
      <c r="H7" s="729"/>
      <c r="I7" s="50"/>
      <c r="J7" s="729" t="s">
        <v>33</v>
      </c>
      <c r="K7" s="729"/>
      <c r="L7" s="729"/>
      <c r="N7" s="11"/>
    </row>
    <row r="8" spans="1:20" s="12" customFormat="1" ht="12.75" customHeight="1">
      <c r="A8" s="19"/>
      <c r="B8" s="20"/>
      <c r="C8" s="723"/>
      <c r="D8" s="39"/>
      <c r="E8" s="9"/>
      <c r="F8" s="93" t="s">
        <v>28</v>
      </c>
      <c r="G8" s="744" t="s">
        <v>83</v>
      </c>
      <c r="H8" s="744"/>
      <c r="I8" s="50"/>
      <c r="J8" s="93" t="s">
        <v>28</v>
      </c>
      <c r="K8" s="745" t="s">
        <v>83</v>
      </c>
      <c r="L8" s="745"/>
      <c r="N8" s="11"/>
    </row>
    <row r="9" spans="1:20" s="12" customFormat="1" ht="12.75" customHeight="1">
      <c r="A9" s="19"/>
      <c r="B9" s="20"/>
      <c r="C9" s="41"/>
      <c r="D9" s="39"/>
      <c r="E9" s="53"/>
      <c r="F9" s="51" t="s">
        <v>181</v>
      </c>
      <c r="G9" s="51" t="s">
        <v>216</v>
      </c>
      <c r="H9" s="51" t="s">
        <v>73</v>
      </c>
      <c r="I9" s="51"/>
      <c r="J9" s="51" t="s">
        <v>172</v>
      </c>
      <c r="K9" s="51" t="s">
        <v>217</v>
      </c>
      <c r="L9" s="51" t="s">
        <v>73</v>
      </c>
      <c r="N9" s="11"/>
    </row>
    <row r="10" spans="1:20" s="12" customFormat="1" ht="12.75" customHeight="1">
      <c r="A10" s="19"/>
      <c r="B10" s="20"/>
      <c r="C10" s="141"/>
      <c r="D10" s="39"/>
      <c r="E10" s="352" t="s">
        <v>51</v>
      </c>
      <c r="F10" s="407">
        <f>'Data 2'!D229</f>
        <v>464.2285</v>
      </c>
      <c r="G10" s="408">
        <f>'Data 2'!H229</f>
        <v>65.647116193900004</v>
      </c>
      <c r="H10" s="408">
        <f>'Data 2'!G229</f>
        <v>145</v>
      </c>
      <c r="I10" s="393"/>
      <c r="J10" s="407">
        <f>('Data 2'!E229)</f>
        <v>89.17580000000001</v>
      </c>
      <c r="K10" s="408">
        <f>'Data 2'!J229</f>
        <v>40.282826843199999</v>
      </c>
      <c r="L10" s="408">
        <f>'Data 2'!I229</f>
        <v>63</v>
      </c>
      <c r="M10" s="64"/>
      <c r="N10" s="262"/>
      <c r="O10" s="254"/>
      <c r="P10" s="263"/>
      <c r="Q10" s="251"/>
      <c r="R10" s="251"/>
      <c r="S10" s="251"/>
      <c r="T10" s="251"/>
    </row>
    <row r="11" spans="1:20" s="12" customFormat="1" ht="12.75" customHeight="1">
      <c r="A11" s="19"/>
      <c r="B11" s="20"/>
      <c r="C11" s="56"/>
      <c r="D11" s="39"/>
      <c r="E11" s="352" t="s">
        <v>52</v>
      </c>
      <c r="F11" s="407">
        <f>'Data 2'!D230</f>
        <v>295.27249999999998</v>
      </c>
      <c r="G11" s="408">
        <f>'Data 2'!H230</f>
        <v>59.356460862399999</v>
      </c>
      <c r="H11" s="408">
        <f>'Data 2'!G230</f>
        <v>108.08000222219999</v>
      </c>
      <c r="I11" s="393"/>
      <c r="J11" s="407">
        <f>('Data 2'!E230)</f>
        <v>35.880699999999997</v>
      </c>
      <c r="K11" s="408">
        <f>'Data 2'!J230</f>
        <v>25.014062992100001</v>
      </c>
      <c r="L11" s="408">
        <f>'Data 2'!I230</f>
        <v>45.02</v>
      </c>
      <c r="M11" s="64"/>
      <c r="N11" s="262"/>
      <c r="O11" s="254"/>
      <c r="P11" s="263"/>
      <c r="Q11" s="251"/>
      <c r="R11" s="251"/>
      <c r="S11" s="251"/>
      <c r="T11" s="251"/>
    </row>
    <row r="12" spans="1:20" s="12" customFormat="1" ht="12.75" customHeight="1">
      <c r="A12" s="19"/>
      <c r="B12" s="20"/>
      <c r="D12" s="39"/>
      <c r="E12" s="352" t="s">
        <v>53</v>
      </c>
      <c r="F12" s="407">
        <f>'Data 2'!D231</f>
        <v>113.28830000000001</v>
      </c>
      <c r="G12" s="408">
        <f>'Data 2'!H231</f>
        <v>55.710679743599997</v>
      </c>
      <c r="H12" s="408">
        <f>'Data 2'!G231</f>
        <v>74</v>
      </c>
      <c r="I12" s="393"/>
      <c r="J12" s="407">
        <f>('Data 2'!E231)</f>
        <v>79.234999999999999</v>
      </c>
      <c r="K12" s="408">
        <f>'Data 2'!J231</f>
        <v>19.0238966366</v>
      </c>
      <c r="L12" s="408">
        <f>'Data 2'!I231</f>
        <v>45</v>
      </c>
      <c r="M12" s="64"/>
      <c r="N12" s="262"/>
      <c r="O12" s="254"/>
      <c r="P12" s="263"/>
      <c r="Q12" s="251"/>
      <c r="R12" s="251"/>
      <c r="S12" s="251"/>
      <c r="T12" s="251"/>
    </row>
    <row r="13" spans="1:20" s="12" customFormat="1" ht="12.75" customHeight="1">
      <c r="A13" s="19"/>
      <c r="B13" s="20"/>
      <c r="C13" s="122"/>
      <c r="D13" s="39"/>
      <c r="E13" s="352" t="s">
        <v>54</v>
      </c>
      <c r="F13" s="407">
        <f>'Data 2'!D232</f>
        <v>80.185500000000005</v>
      </c>
      <c r="G13" s="408">
        <f>'Data 2'!H232</f>
        <v>56.314659508299997</v>
      </c>
      <c r="H13" s="408">
        <f>'Data 2'!G232</f>
        <v>77.400000000000006</v>
      </c>
      <c r="I13" s="393"/>
      <c r="J13" s="407">
        <f>('Data 2'!E232)</f>
        <v>50.783000000000001</v>
      </c>
      <c r="K13" s="408">
        <f>'Data 2'!J232</f>
        <v>30.013252269500001</v>
      </c>
      <c r="L13" s="408">
        <f>'Data 2'!I232</f>
        <v>49.5</v>
      </c>
      <c r="M13" s="64"/>
      <c r="N13" s="262"/>
      <c r="O13" s="254"/>
      <c r="P13" s="263"/>
      <c r="Q13" s="251"/>
      <c r="R13" s="251"/>
      <c r="S13" s="251"/>
      <c r="T13" s="251"/>
    </row>
    <row r="14" spans="1:20" s="12" customFormat="1" ht="12.75" customHeight="1">
      <c r="A14" s="19"/>
      <c r="B14" s="20"/>
      <c r="D14" s="39"/>
      <c r="E14" s="352" t="s">
        <v>55</v>
      </c>
      <c r="F14" s="407">
        <f>'Data 2'!D233</f>
        <v>114.46419999999999</v>
      </c>
      <c r="G14" s="408">
        <f>'Data 2'!H233</f>
        <v>54.8085368176</v>
      </c>
      <c r="H14" s="408">
        <f>'Data 2'!G233</f>
        <v>75.010009999999994</v>
      </c>
      <c r="I14" s="393"/>
      <c r="J14" s="407">
        <f>('Data 2'!E233)</f>
        <v>35.381599999999999</v>
      </c>
      <c r="K14" s="408">
        <f>'Data 2'!J233</f>
        <v>30.170356626</v>
      </c>
      <c r="L14" s="408">
        <f>'Data 2'!I233</f>
        <v>53</v>
      </c>
      <c r="M14" s="64"/>
      <c r="N14" s="262"/>
      <c r="O14" s="254"/>
      <c r="P14" s="263"/>
      <c r="Q14" s="251"/>
      <c r="R14" s="251"/>
      <c r="S14" s="251"/>
      <c r="T14" s="251"/>
    </row>
    <row r="15" spans="1:20" s="12" customFormat="1" ht="12.75" customHeight="1">
      <c r="A15" s="16"/>
      <c r="B15" s="16"/>
      <c r="C15" s="122"/>
      <c r="D15" s="16"/>
      <c r="E15" s="352" t="s">
        <v>56</v>
      </c>
      <c r="F15" s="407">
        <f>'Data 2'!D234</f>
        <v>315.71109999999999</v>
      </c>
      <c r="G15" s="408">
        <f>'Data 2'!H234</f>
        <v>65.136734755299997</v>
      </c>
      <c r="H15" s="408">
        <f>'Data 2'!G234</f>
        <v>82</v>
      </c>
      <c r="I15" s="393"/>
      <c r="J15" s="407">
        <f>('Data 2'!E234)</f>
        <v>29.4</v>
      </c>
      <c r="K15" s="408">
        <f>'Data 2'!J234</f>
        <v>36.936279931999998</v>
      </c>
      <c r="L15" s="408">
        <f>'Data 2'!I234</f>
        <v>50.37</v>
      </c>
      <c r="M15" s="64"/>
      <c r="N15" s="262"/>
      <c r="O15" s="254"/>
      <c r="P15" s="263"/>
      <c r="Q15" s="251"/>
      <c r="R15" s="251"/>
      <c r="S15" s="251"/>
      <c r="T15" s="251"/>
    </row>
    <row r="16" spans="1:20" s="12" customFormat="1" ht="12.75" customHeight="1">
      <c r="A16" s="16"/>
      <c r="B16" s="16"/>
      <c r="C16" s="122"/>
      <c r="D16" s="16"/>
      <c r="E16" s="352" t="s">
        <v>57</v>
      </c>
      <c r="F16" s="407">
        <f>'Data 2'!D235</f>
        <v>352.91109999999998</v>
      </c>
      <c r="G16" s="408">
        <f>'Data 2'!H235</f>
        <v>66.564627550699996</v>
      </c>
      <c r="H16" s="408">
        <f>'Data 2'!G235</f>
        <v>78</v>
      </c>
      <c r="I16" s="393"/>
      <c r="J16" s="407">
        <f>('Data 2'!E235)</f>
        <v>11.100299999999999</v>
      </c>
      <c r="K16" s="408">
        <f>'Data 2'!J235</f>
        <v>43.102159401100003</v>
      </c>
      <c r="L16" s="408">
        <f>'Data 2'!I235</f>
        <v>64</v>
      </c>
      <c r="M16" s="64"/>
      <c r="N16" s="262"/>
      <c r="O16" s="254"/>
      <c r="P16" s="263"/>
      <c r="Q16" s="251"/>
      <c r="R16" s="251"/>
      <c r="S16" s="251"/>
      <c r="T16" s="251"/>
    </row>
    <row r="17" spans="1:20" s="12" customFormat="1" ht="12.75" customHeight="1">
      <c r="A17" s="16"/>
      <c r="B17" s="16"/>
      <c r="D17" s="16"/>
      <c r="E17" s="352" t="s">
        <v>58</v>
      </c>
      <c r="F17" s="407">
        <f>'Data 2'!D236</f>
        <v>148.7741</v>
      </c>
      <c r="G17" s="408">
        <f>'Data 2'!H236</f>
        <v>67.907551583200004</v>
      </c>
      <c r="H17" s="408">
        <f>'Data 2'!G236</f>
        <v>81.3</v>
      </c>
      <c r="I17" s="393"/>
      <c r="J17" s="407">
        <f>('Data 2'!E236)</f>
        <v>85.458699999999993</v>
      </c>
      <c r="K17" s="408">
        <f>'Data 2'!J236</f>
        <v>38.862053834199997</v>
      </c>
      <c r="L17" s="408">
        <f>'Data 2'!I236</f>
        <v>56</v>
      </c>
      <c r="M17" s="64"/>
      <c r="N17" s="262"/>
      <c r="O17" s="254"/>
      <c r="P17" s="263"/>
      <c r="Q17" s="251"/>
      <c r="R17" s="251"/>
      <c r="S17" s="251"/>
      <c r="T17" s="251"/>
    </row>
    <row r="18" spans="1:20" s="12" customFormat="1" ht="12.75" customHeight="1">
      <c r="A18" s="16"/>
      <c r="B18" s="16"/>
      <c r="C18" s="16"/>
      <c r="D18" s="16"/>
      <c r="E18" s="352" t="s">
        <v>59</v>
      </c>
      <c r="F18" s="407">
        <f>'Data 2'!D237</f>
        <v>42.849199999999996</v>
      </c>
      <c r="G18" s="408">
        <f>'Data 2'!H237</f>
        <v>55.370398980600001</v>
      </c>
      <c r="H18" s="408">
        <f>'Data 2'!G237</f>
        <v>70.760000000000005</v>
      </c>
      <c r="I18" s="393"/>
      <c r="J18" s="407">
        <f>('Data 2'!E237)</f>
        <v>58.372399999999999</v>
      </c>
      <c r="K18" s="408">
        <f>'Data 2'!J237</f>
        <v>42.319865552899998</v>
      </c>
      <c r="L18" s="408">
        <f>'Data 2'!I237</f>
        <v>54</v>
      </c>
      <c r="M18" s="64"/>
      <c r="N18" s="262"/>
      <c r="O18" s="254"/>
      <c r="P18" s="263"/>
      <c r="Q18" s="251"/>
      <c r="R18" s="251"/>
      <c r="S18" s="251"/>
      <c r="T18" s="251"/>
    </row>
    <row r="19" spans="1:20" s="12" customFormat="1" ht="12.75" customHeight="1">
      <c r="A19" s="16"/>
      <c r="B19" s="16"/>
      <c r="C19" s="56"/>
      <c r="D19" s="16"/>
      <c r="E19" s="352" t="s">
        <v>60</v>
      </c>
      <c r="F19" s="407">
        <f>'Data 2'!D238</f>
        <v>118.84139999999999</v>
      </c>
      <c r="G19" s="408">
        <f>'Data 2'!H238</f>
        <v>53.537349442199996</v>
      </c>
      <c r="H19" s="408">
        <f>'Data 2'!G238</f>
        <v>69.530016666700007</v>
      </c>
      <c r="I19" s="393"/>
      <c r="J19" s="407">
        <f>('Data 2'!E238)</f>
        <v>24.3857</v>
      </c>
      <c r="K19" s="408">
        <f>'Data 2'!J238</f>
        <v>32.5012007037</v>
      </c>
      <c r="L19" s="408">
        <f>'Data 2'!I238</f>
        <v>50</v>
      </c>
      <c r="M19" s="76"/>
      <c r="N19" s="264"/>
      <c r="O19" s="254"/>
      <c r="P19" s="263"/>
      <c r="Q19" s="251"/>
      <c r="R19" s="251"/>
      <c r="S19" s="251"/>
      <c r="T19" s="251"/>
    </row>
    <row r="20" spans="1:20" ht="12.75" customHeight="1">
      <c r="C20" s="122"/>
      <c r="E20" s="352" t="s">
        <v>61</v>
      </c>
      <c r="F20" s="407">
        <f>'Data 2'!D239</f>
        <v>93.325299999999999</v>
      </c>
      <c r="G20" s="408">
        <f>'Data 2'!H239</f>
        <v>60.624759952600002</v>
      </c>
      <c r="H20" s="408">
        <f>'Data 2'!G239</f>
        <v>85</v>
      </c>
      <c r="I20" s="393"/>
      <c r="J20" s="407">
        <f>('Data 2'!E239)</f>
        <v>23.457599999999999</v>
      </c>
      <c r="K20" s="408">
        <f>'Data 2'!J239</f>
        <v>32.072721420800001</v>
      </c>
      <c r="L20" s="408">
        <f>'Data 2'!I239</f>
        <v>48.75</v>
      </c>
      <c r="M20" s="64"/>
      <c r="N20" s="265"/>
      <c r="O20" s="254"/>
      <c r="P20" s="263"/>
      <c r="Q20" s="251"/>
      <c r="R20" s="251"/>
      <c r="S20" s="251"/>
      <c r="T20" s="251"/>
    </row>
    <row r="21" spans="1:20" ht="12.75" customHeight="1">
      <c r="C21" s="56"/>
      <c r="E21" s="356" t="s">
        <v>62</v>
      </c>
      <c r="F21" s="409">
        <f>'Data 2'!D240</f>
        <v>74.437699999999992</v>
      </c>
      <c r="G21" s="410">
        <f>'Data 2'!H240</f>
        <v>58.176630121599999</v>
      </c>
      <c r="H21" s="410">
        <f>'Data 2'!G240</f>
        <v>80.400000000000006</v>
      </c>
      <c r="I21" s="413"/>
      <c r="J21" s="409">
        <f>('Data 2'!E240)</f>
        <v>25.9756</v>
      </c>
      <c r="K21" s="410">
        <f>'Data 2'!J240</f>
        <v>33.811783365899998</v>
      </c>
      <c r="L21" s="410">
        <f>'Data 2'!I240</f>
        <v>60</v>
      </c>
      <c r="M21" s="64"/>
      <c r="N21" s="264"/>
      <c r="O21" s="254"/>
      <c r="P21" s="263"/>
      <c r="Q21" s="251"/>
      <c r="R21" s="251"/>
      <c r="S21" s="251"/>
      <c r="T21" s="251"/>
    </row>
    <row r="22" spans="1:20" ht="16.5" customHeight="1">
      <c r="C22" s="122"/>
      <c r="E22" s="358" t="s">
        <v>195</v>
      </c>
      <c r="F22" s="411">
        <f>SUM(F10:F21)</f>
        <v>2214.2889000000005</v>
      </c>
      <c r="G22" s="412">
        <f>'Data 2'!H241</f>
        <v>62.315380712075303</v>
      </c>
      <c r="H22" s="412">
        <f>'Data 2'!G241</f>
        <v>145</v>
      </c>
      <c r="I22" s="414"/>
      <c r="J22" s="411">
        <f>SUM(J10:J21)</f>
        <v>548.60639999999989</v>
      </c>
      <c r="K22" s="412">
        <f>'Data 2'!J241</f>
        <v>33.48074965951492</v>
      </c>
      <c r="L22" s="412">
        <f>'Data 2'!I241</f>
        <v>64</v>
      </c>
      <c r="M22" s="64"/>
      <c r="N22" s="266"/>
      <c r="O22" s="254"/>
      <c r="P22" s="263"/>
      <c r="Q22" s="251"/>
      <c r="R22" s="251"/>
      <c r="S22" s="251"/>
      <c r="T22" s="251"/>
    </row>
    <row r="23" spans="1:20" ht="16.2" customHeight="1">
      <c r="C23" s="122"/>
      <c r="E23" s="751" t="s">
        <v>197</v>
      </c>
      <c r="F23" s="751"/>
      <c r="G23" s="751"/>
      <c r="H23" s="751"/>
      <c r="I23" s="751"/>
      <c r="J23" s="751"/>
      <c r="K23" s="751"/>
      <c r="L23" s="751"/>
    </row>
    <row r="24" spans="1:20" ht="12.6" customHeight="1">
      <c r="E24" s="752" t="s">
        <v>198</v>
      </c>
      <c r="F24" s="752"/>
      <c r="G24" s="752"/>
      <c r="H24" s="752"/>
      <c r="I24" s="752"/>
      <c r="J24" s="752"/>
      <c r="K24" s="752"/>
      <c r="L24" s="752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9">
    <mergeCell ref="E23:L23"/>
    <mergeCell ref="E24:L24"/>
    <mergeCell ref="C7:C8"/>
    <mergeCell ref="E3:L3"/>
    <mergeCell ref="E2:L2"/>
    <mergeCell ref="G8:H8"/>
    <mergeCell ref="K8:L8"/>
    <mergeCell ref="F7:H7"/>
    <mergeCell ref="J7:L7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>
    <oddFooter>&amp;R&amp;A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autoPageBreaks="0" fitToPage="1"/>
  </sheetPr>
  <dimension ref="A1:F82"/>
  <sheetViews>
    <sheetView showGridLines="0" showRowColHeaders="0" showOutlineSymbols="0" zoomScaleNormal="100" workbookViewId="0"/>
  </sheetViews>
  <sheetFormatPr baseColWidth="10" defaultRowHeight="13.2"/>
  <cols>
    <col min="1" max="1" width="0.109375" style="16" customWidth="1"/>
    <col min="2" max="2" width="2.6640625" style="16" customWidth="1"/>
    <col min="3" max="3" width="23.6640625" style="16" customWidth="1"/>
    <col min="4" max="4" width="1.33203125" style="16" customWidth="1"/>
    <col min="5" max="5" width="105.6640625" style="16" customWidth="1"/>
    <col min="6" max="6" width="11.44140625" style="42" customWidth="1"/>
  </cols>
  <sheetData>
    <row r="1" spans="2:5" s="16" customFormat="1" ht="0.6" customHeight="1"/>
    <row r="2" spans="2:5" s="16" customFormat="1" ht="21" customHeight="1">
      <c r="E2" s="95" t="s">
        <v>80</v>
      </c>
    </row>
    <row r="3" spans="2:5" s="16" customFormat="1" ht="15" customHeight="1">
      <c r="E3" s="18" t="s">
        <v>261</v>
      </c>
    </row>
    <row r="4" spans="2:5" s="19" customFormat="1" ht="19.95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2" customHeight="1">
      <c r="B6" s="20"/>
      <c r="C6" s="25"/>
      <c r="D6" s="39"/>
      <c r="E6" s="39"/>
    </row>
    <row r="7" spans="2:5" s="19" customFormat="1" ht="12.75" customHeight="1">
      <c r="B7" s="20"/>
      <c r="C7" s="749" t="s">
        <v>185</v>
      </c>
      <c r="D7" s="39"/>
      <c r="E7" s="349"/>
    </row>
    <row r="8" spans="2:5" s="19" customFormat="1" ht="12.75" customHeight="1">
      <c r="B8" s="20"/>
      <c r="C8" s="749"/>
      <c r="D8" s="39"/>
      <c r="E8" s="349"/>
    </row>
    <row r="9" spans="2:5" s="19" customFormat="1" ht="12.75" customHeight="1">
      <c r="B9" s="20"/>
      <c r="C9" s="749"/>
      <c r="D9" s="39"/>
      <c r="E9" s="349"/>
    </row>
    <row r="10" spans="2:5" s="19" customFormat="1" ht="12.75" customHeight="1">
      <c r="B10" s="20"/>
      <c r="C10" s="749"/>
      <c r="D10" s="39"/>
      <c r="E10" s="349"/>
    </row>
    <row r="11" spans="2:5" s="19" customFormat="1" ht="12.75" customHeight="1">
      <c r="B11" s="20"/>
      <c r="C11" s="41"/>
      <c r="D11" s="39"/>
      <c r="E11" s="303"/>
    </row>
    <row r="12" spans="2:5" s="19" customFormat="1" ht="12.75" customHeight="1">
      <c r="B12" s="20"/>
      <c r="C12" s="105"/>
      <c r="D12" s="39"/>
      <c r="E12" s="303"/>
    </row>
    <row r="13" spans="2:5" s="19" customFormat="1" ht="12.75" customHeight="1">
      <c r="B13" s="20"/>
      <c r="C13" s="105"/>
      <c r="D13" s="39"/>
      <c r="E13" s="303"/>
    </row>
    <row r="14" spans="2:5" s="19" customFormat="1" ht="12.75" customHeight="1">
      <c r="B14" s="20"/>
      <c r="C14" s="105"/>
      <c r="D14" s="39"/>
      <c r="E14" s="303"/>
    </row>
    <row r="15" spans="2:5" s="19" customFormat="1" ht="12.75" customHeight="1">
      <c r="B15" s="20"/>
      <c r="C15" s="25"/>
      <c r="D15" s="39"/>
      <c r="E15" s="303"/>
    </row>
    <row r="16" spans="2:5" s="19" customFormat="1" ht="12.75" customHeight="1">
      <c r="B16" s="20"/>
      <c r="C16" s="25"/>
      <c r="D16" s="39"/>
      <c r="E16" s="303"/>
    </row>
    <row r="17" spans="2:5" s="19" customFormat="1" ht="12.75" customHeight="1">
      <c r="B17" s="20"/>
      <c r="C17" s="25"/>
      <c r="D17" s="39"/>
      <c r="E17" s="303"/>
    </row>
    <row r="18" spans="2:5" s="19" customFormat="1" ht="12.75" customHeight="1">
      <c r="B18" s="20"/>
      <c r="C18" s="25"/>
      <c r="D18" s="39"/>
      <c r="E18" s="303"/>
    </row>
    <row r="19" spans="2:5" s="19" customFormat="1" ht="12.75" customHeight="1">
      <c r="B19" s="20"/>
      <c r="C19" s="25"/>
      <c r="D19" s="39"/>
      <c r="E19" s="303"/>
    </row>
    <row r="20" spans="2:5" s="19" customFormat="1" ht="12.75" customHeight="1">
      <c r="B20" s="20"/>
      <c r="C20" s="25"/>
      <c r="D20" s="39"/>
      <c r="E20" s="303"/>
    </row>
    <row r="21" spans="2:5" s="19" customFormat="1" ht="12.75" customHeight="1">
      <c r="B21" s="20"/>
      <c r="C21" s="25"/>
      <c r="D21" s="39"/>
      <c r="E21" s="303"/>
    </row>
    <row r="22" spans="2:5">
      <c r="E22" s="350"/>
    </row>
    <row r="23" spans="2:5">
      <c r="E23" s="350"/>
    </row>
    <row r="24" spans="2:5">
      <c r="E24" s="350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autoPageBreaks="0" fitToPage="1"/>
  </sheetPr>
  <dimension ref="A1:F82"/>
  <sheetViews>
    <sheetView showGridLines="0" showRowColHeaders="0" showOutlineSymbols="0" zoomScaleNormal="100" workbookViewId="0"/>
  </sheetViews>
  <sheetFormatPr baseColWidth="10" defaultRowHeight="13.2"/>
  <cols>
    <col min="1" max="1" width="0.109375" style="16" customWidth="1"/>
    <col min="2" max="2" width="2.6640625" style="16" customWidth="1"/>
    <col min="3" max="3" width="23.6640625" style="16" customWidth="1"/>
    <col min="4" max="4" width="1.33203125" style="16" customWidth="1"/>
    <col min="5" max="5" width="105.6640625" style="16" customWidth="1"/>
    <col min="6" max="6" width="41.109375" style="16" customWidth="1"/>
  </cols>
  <sheetData>
    <row r="1" spans="2:6" s="16" customFormat="1" ht="0.6" customHeight="1"/>
    <row r="2" spans="2:6" s="16" customFormat="1" ht="21" customHeight="1">
      <c r="E2" s="95" t="s">
        <v>80</v>
      </c>
      <c r="F2" s="95"/>
    </row>
    <row r="3" spans="2:6" s="16" customFormat="1" ht="15" customHeight="1">
      <c r="E3" s="18" t="s">
        <v>261</v>
      </c>
      <c r="F3" s="18"/>
    </row>
    <row r="4" spans="2:6" s="19" customFormat="1" ht="19.95" customHeight="1">
      <c r="B4" s="20"/>
      <c r="C4" s="21" t="str">
        <f>Indice!C4</f>
        <v>Mercados eléctricos</v>
      </c>
    </row>
    <row r="5" spans="2:6" s="19" customFormat="1" ht="12.6" customHeight="1">
      <c r="B5" s="20"/>
      <c r="C5" s="22"/>
    </row>
    <row r="6" spans="2:6" s="19" customFormat="1" ht="13.2" customHeight="1">
      <c r="B6" s="20"/>
      <c r="C6" s="25"/>
      <c r="D6" s="39"/>
      <c r="E6" s="39"/>
      <c r="F6" s="39"/>
    </row>
    <row r="7" spans="2:6" s="19" customFormat="1" ht="12.75" customHeight="1">
      <c r="B7" s="20"/>
      <c r="C7" s="749" t="s">
        <v>186</v>
      </c>
      <c r="D7" s="39"/>
      <c r="E7" s="436"/>
      <c r="F7" s="200"/>
    </row>
    <row r="8" spans="2:6" s="19" customFormat="1" ht="12.75" customHeight="1">
      <c r="B8" s="20"/>
      <c r="C8" s="749"/>
      <c r="D8" s="39"/>
      <c r="E8" s="349"/>
      <c r="F8" s="40"/>
    </row>
    <row r="9" spans="2:6" s="19" customFormat="1" ht="12.75" customHeight="1">
      <c r="B9" s="20"/>
      <c r="C9" s="749" t="s">
        <v>400</v>
      </c>
      <c r="D9" s="39"/>
      <c r="E9" s="349"/>
      <c r="F9" s="40"/>
    </row>
    <row r="10" spans="2:6" s="19" customFormat="1" ht="12.75" customHeight="1">
      <c r="B10" s="20"/>
      <c r="C10" s="749"/>
      <c r="D10" s="39"/>
      <c r="E10" s="349"/>
      <c r="F10" s="40"/>
    </row>
    <row r="11" spans="2:6" s="19" customFormat="1" ht="12.75" customHeight="1">
      <c r="B11" s="20"/>
      <c r="C11" s="315"/>
      <c r="D11" s="39"/>
      <c r="E11" s="303"/>
      <c r="F11" s="39"/>
    </row>
    <row r="12" spans="2:6" s="19" customFormat="1" ht="12.75" customHeight="1">
      <c r="B12" s="20"/>
      <c r="C12" s="199"/>
      <c r="D12" s="39"/>
      <c r="E12" s="303"/>
      <c r="F12" s="39"/>
    </row>
    <row r="13" spans="2:6" s="19" customFormat="1" ht="12.75" customHeight="1">
      <c r="B13" s="20"/>
      <c r="C13" s="25"/>
      <c r="D13" s="39"/>
      <c r="E13" s="303"/>
      <c r="F13" s="39"/>
    </row>
    <row r="14" spans="2:6" s="19" customFormat="1" ht="12.75" customHeight="1">
      <c r="B14" s="20"/>
      <c r="C14" s="56"/>
      <c r="D14" s="39"/>
      <c r="E14" s="303"/>
      <c r="F14" s="39"/>
    </row>
    <row r="15" spans="2:6" s="19" customFormat="1" ht="12.75" customHeight="1">
      <c r="B15" s="20"/>
      <c r="C15" s="25"/>
      <c r="D15" s="39"/>
      <c r="E15" s="303"/>
      <c r="F15" s="39"/>
    </row>
    <row r="16" spans="2:6" s="19" customFormat="1" ht="12.75" customHeight="1">
      <c r="B16" s="20"/>
      <c r="C16" s="25"/>
      <c r="D16" s="39"/>
      <c r="E16" s="303"/>
      <c r="F16" s="39"/>
    </row>
    <row r="17" spans="2:6" s="19" customFormat="1" ht="12.75" customHeight="1">
      <c r="B17" s="20"/>
      <c r="C17" s="25"/>
      <c r="D17" s="39"/>
      <c r="E17" s="303"/>
      <c r="F17" s="39"/>
    </row>
    <row r="18" spans="2:6" s="19" customFormat="1" ht="12.75" customHeight="1">
      <c r="B18" s="20"/>
      <c r="C18" s="25"/>
      <c r="D18" s="39"/>
      <c r="E18" s="303"/>
      <c r="F18" s="39"/>
    </row>
    <row r="19" spans="2:6" s="19" customFormat="1" ht="12.75" customHeight="1">
      <c r="B19" s="20"/>
      <c r="C19" s="25"/>
      <c r="D19" s="39"/>
      <c r="E19" s="303"/>
      <c r="F19" s="39"/>
    </row>
    <row r="20" spans="2:6" s="19" customFormat="1" ht="12.75" customHeight="1">
      <c r="B20" s="20"/>
      <c r="C20" s="25"/>
      <c r="D20" s="39"/>
      <c r="E20" s="303"/>
      <c r="F20" s="39"/>
    </row>
    <row r="21" spans="2:6" s="19" customFormat="1" ht="12.75" customHeight="1">
      <c r="B21" s="20"/>
      <c r="C21" s="25"/>
      <c r="D21" s="39"/>
      <c r="E21" s="303"/>
      <c r="F21" s="39"/>
    </row>
    <row r="22" spans="2:6">
      <c r="E22" s="350"/>
    </row>
    <row r="23" spans="2:6">
      <c r="E23" s="350"/>
    </row>
    <row r="24" spans="2:6">
      <c r="E24" s="350"/>
    </row>
    <row r="27" spans="2:6">
      <c r="E27" s="301"/>
    </row>
    <row r="82" spans="2:2">
      <c r="B82" s="96"/>
    </row>
  </sheetData>
  <mergeCells count="2">
    <mergeCell ref="C7:C8"/>
    <mergeCell ref="C9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autoPageBreaks="0"/>
  </sheetPr>
  <dimension ref="A1:H82"/>
  <sheetViews>
    <sheetView showGridLines="0" showRowColHeaders="0" showOutlineSymbols="0" workbookViewId="0"/>
  </sheetViews>
  <sheetFormatPr baseColWidth="10" defaultRowHeight="13.2"/>
  <cols>
    <col min="1" max="1" width="0.109375" style="16" customWidth="1"/>
    <col min="2" max="2" width="2.6640625" style="16" customWidth="1"/>
    <col min="3" max="3" width="23.6640625" style="16" customWidth="1"/>
    <col min="4" max="4" width="1.33203125" style="16" customWidth="1"/>
    <col min="5" max="5" width="105.6640625" style="16" customWidth="1"/>
    <col min="6" max="6" width="11.44140625" style="42" customWidth="1"/>
  </cols>
  <sheetData>
    <row r="1" spans="2:5" s="16" customFormat="1" ht="0.6" customHeight="1"/>
    <row r="2" spans="2:5" s="16" customFormat="1" ht="21" customHeight="1">
      <c r="E2" s="95" t="s">
        <v>80</v>
      </c>
    </row>
    <row r="3" spans="2:5" s="16" customFormat="1" ht="15" customHeight="1">
      <c r="E3" s="18" t="s">
        <v>261</v>
      </c>
    </row>
    <row r="4" spans="2:5" s="19" customFormat="1" ht="19.95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2" customHeight="1">
      <c r="B6" s="20"/>
      <c r="C6" s="25"/>
      <c r="D6" s="39"/>
      <c r="E6" s="39"/>
    </row>
    <row r="7" spans="2:5" s="19" customFormat="1" ht="12.75" customHeight="1">
      <c r="B7" s="20"/>
      <c r="C7" s="722" t="s">
        <v>410</v>
      </c>
      <c r="D7" s="39"/>
      <c r="E7" s="349"/>
    </row>
    <row r="8" spans="2:5" s="19" customFormat="1" ht="12.75" customHeight="1">
      <c r="B8" s="20"/>
      <c r="C8" s="722"/>
      <c r="D8" s="39"/>
      <c r="E8" s="349"/>
    </row>
    <row r="9" spans="2:5" s="19" customFormat="1" ht="12.75" customHeight="1">
      <c r="B9" s="20"/>
      <c r="C9" s="722"/>
      <c r="D9" s="39"/>
      <c r="E9" s="349"/>
    </row>
    <row r="10" spans="2:5" s="19" customFormat="1" ht="12.75" customHeight="1">
      <c r="B10" s="20"/>
      <c r="C10" s="723" t="s">
        <v>84</v>
      </c>
      <c r="D10" s="39"/>
      <c r="E10" s="349"/>
    </row>
    <row r="11" spans="2:5" s="19" customFormat="1" ht="12.75" customHeight="1">
      <c r="B11" s="20"/>
      <c r="C11" s="722"/>
      <c r="D11" s="39"/>
      <c r="E11" s="349"/>
    </row>
    <row r="12" spans="2:5" s="19" customFormat="1" ht="12.75" customHeight="1">
      <c r="B12" s="20"/>
      <c r="C12" s="722"/>
      <c r="D12" s="39"/>
      <c r="E12" s="349"/>
    </row>
    <row r="13" spans="2:5" s="19" customFormat="1" ht="12.75" customHeight="1">
      <c r="B13" s="20"/>
      <c r="C13" s="25"/>
      <c r="D13" s="39"/>
      <c r="E13" s="349"/>
    </row>
    <row r="14" spans="2:5" s="19" customFormat="1" ht="12.75" customHeight="1">
      <c r="B14" s="20"/>
      <c r="C14" s="25"/>
      <c r="D14" s="39"/>
      <c r="E14" s="349"/>
    </row>
    <row r="15" spans="2:5" s="19" customFormat="1" ht="12.75" customHeight="1">
      <c r="B15" s="20"/>
      <c r="C15" s="25"/>
      <c r="D15" s="39"/>
      <c r="E15" s="349"/>
    </row>
    <row r="16" spans="2:5" s="19" customFormat="1" ht="12.75" customHeight="1">
      <c r="B16" s="20"/>
      <c r="C16" s="25"/>
      <c r="D16" s="39"/>
      <c r="E16" s="349"/>
    </row>
    <row r="17" spans="2:8" s="19" customFormat="1" ht="12.75" customHeight="1">
      <c r="B17" s="20"/>
      <c r="C17" s="25"/>
      <c r="D17" s="39"/>
      <c r="E17" s="349"/>
    </row>
    <row r="18" spans="2:8" s="19" customFormat="1" ht="12.75" customHeight="1">
      <c r="B18" s="20"/>
      <c r="C18" s="25"/>
      <c r="D18" s="39"/>
      <c r="E18" s="349"/>
    </row>
    <row r="19" spans="2:8" s="19" customFormat="1" ht="12.75" customHeight="1">
      <c r="B19" s="20"/>
      <c r="C19" s="25"/>
      <c r="D19" s="39"/>
      <c r="E19" s="349"/>
    </row>
    <row r="20" spans="2:8" s="19" customFormat="1" ht="12.75" customHeight="1">
      <c r="B20" s="20"/>
      <c r="C20" s="25"/>
      <c r="D20" s="39"/>
      <c r="E20" s="349"/>
    </row>
    <row r="21" spans="2:8" s="19" customFormat="1" ht="12.75" customHeight="1">
      <c r="B21" s="20"/>
      <c r="C21" s="25"/>
      <c r="D21" s="39"/>
      <c r="E21" s="349"/>
    </row>
    <row r="22" spans="2:8">
      <c r="E22" s="349"/>
      <c r="F22" s="19"/>
      <c r="G22" s="19"/>
      <c r="H22" s="19"/>
    </row>
    <row r="23" spans="2:8">
      <c r="E23" s="349"/>
      <c r="F23" s="19"/>
      <c r="G23" s="19"/>
      <c r="H23" s="19"/>
    </row>
    <row r="24" spans="2:8">
      <c r="E24" s="349"/>
      <c r="F24" s="19"/>
      <c r="G24" s="19"/>
      <c r="H24" s="19"/>
    </row>
    <row r="25" spans="2:8">
      <c r="E25" s="40"/>
      <c r="F25" s="19"/>
      <c r="G25" s="19"/>
      <c r="H25" s="19"/>
    </row>
    <row r="26" spans="2:8">
      <c r="E26" s="40"/>
    </row>
    <row r="27" spans="2:8">
      <c r="E27" s="40"/>
    </row>
    <row r="28" spans="2:8">
      <c r="E28" s="40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2">
    <mergeCell ref="C7:C9"/>
    <mergeCell ref="C10:C12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91">
    <pageSetUpPr autoPageBreaks="0"/>
  </sheetPr>
  <dimension ref="A1:T82"/>
  <sheetViews>
    <sheetView showGridLines="0" showRowColHeaders="0" showOutlineSymbols="0" zoomScaleNormal="100" workbookViewId="0"/>
  </sheetViews>
  <sheetFormatPr baseColWidth="10" defaultColWidth="11.44140625" defaultRowHeight="13.2"/>
  <cols>
    <col min="1" max="1" width="0.109375" style="16" customWidth="1"/>
    <col min="2" max="2" width="2.6640625" style="16" customWidth="1"/>
    <col min="3" max="3" width="23.6640625" style="16" customWidth="1"/>
    <col min="4" max="4" width="1.33203125" style="16" customWidth="1"/>
    <col min="5" max="5" width="12.33203125" style="13" customWidth="1"/>
    <col min="6" max="7" width="8" style="224" customWidth="1"/>
    <col min="8" max="8" width="11.33203125" style="224" bestFit="1" customWidth="1"/>
    <col min="9" max="9" width="1.6640625" style="224" customWidth="1"/>
    <col min="10" max="12" width="8" style="13" customWidth="1"/>
    <col min="13" max="13" width="4.5546875" style="64" customWidth="1"/>
    <col min="14" max="14" width="7.109375" style="64" bestFit="1" customWidth="1"/>
    <col min="15" max="16" width="4.5546875" style="64" customWidth="1"/>
    <col min="17" max="20" width="4.5546875" style="13" customWidth="1"/>
    <col min="21" max="16384" width="11.44140625" style="13"/>
  </cols>
  <sheetData>
    <row r="1" spans="1:20" s="16" customFormat="1" ht="0.6" customHeight="1">
      <c r="M1" s="77"/>
      <c r="N1" s="77"/>
      <c r="O1" s="77"/>
      <c r="P1" s="77"/>
    </row>
    <row r="2" spans="1:20" s="16" customFormat="1" ht="21" customHeight="1">
      <c r="E2" s="720" t="s">
        <v>80</v>
      </c>
      <c r="F2" s="720"/>
      <c r="G2" s="720"/>
      <c r="H2" s="720"/>
      <c r="I2" s="720"/>
      <c r="J2" s="720"/>
      <c r="K2" s="720"/>
      <c r="L2" s="720"/>
      <c r="M2" s="77"/>
      <c r="N2" s="77"/>
      <c r="O2" s="77"/>
      <c r="P2" s="77"/>
      <c r="T2" s="45"/>
    </row>
    <row r="3" spans="1:20" s="16" customFormat="1" ht="15" customHeight="1">
      <c r="E3" s="721" t="s">
        <v>261</v>
      </c>
      <c r="F3" s="721"/>
      <c r="G3" s="721"/>
      <c r="H3" s="721"/>
      <c r="I3" s="721"/>
      <c r="J3" s="721"/>
      <c r="K3" s="721"/>
      <c r="L3" s="721"/>
      <c r="M3" s="77"/>
      <c r="N3" s="77"/>
      <c r="O3" s="77"/>
      <c r="P3" s="77"/>
      <c r="T3" s="45"/>
    </row>
    <row r="4" spans="1:20" s="19" customFormat="1" ht="19.95" customHeight="1">
      <c r="B4" s="20"/>
      <c r="C4" s="21" t="str">
        <f>Indice!C4</f>
        <v>Mercados eléctricos</v>
      </c>
      <c r="M4" s="78"/>
      <c r="N4" s="78"/>
      <c r="O4" s="78"/>
      <c r="P4" s="78"/>
    </row>
    <row r="5" spans="1:20" s="19" customFormat="1" ht="12.6" customHeight="1">
      <c r="B5" s="20"/>
      <c r="C5" s="22"/>
      <c r="M5" s="78"/>
      <c r="N5" s="78"/>
      <c r="O5" s="78"/>
      <c r="P5" s="78"/>
    </row>
    <row r="6" spans="1:20" s="19" customFormat="1" ht="13.2" customHeight="1">
      <c r="B6" s="20"/>
      <c r="C6" s="25"/>
      <c r="D6" s="39"/>
      <c r="E6" s="39"/>
      <c r="M6" s="78"/>
      <c r="N6" s="78"/>
      <c r="O6" s="78"/>
      <c r="P6" s="78"/>
    </row>
    <row r="7" spans="1:20" s="12" customFormat="1" ht="12.75" customHeight="1">
      <c r="A7" s="19"/>
      <c r="B7" s="20"/>
      <c r="C7" s="722" t="s">
        <v>213</v>
      </c>
      <c r="D7" s="39"/>
      <c r="E7" s="9"/>
      <c r="F7" s="729" t="s">
        <v>32</v>
      </c>
      <c r="G7" s="729"/>
      <c r="H7" s="729"/>
      <c r="I7" s="50"/>
      <c r="J7" s="729" t="s">
        <v>33</v>
      </c>
      <c r="K7" s="729"/>
      <c r="L7" s="729"/>
      <c r="M7" s="64"/>
      <c r="N7" s="73"/>
      <c r="O7" s="64"/>
      <c r="P7" s="64"/>
    </row>
    <row r="8" spans="1:20" s="12" customFormat="1" ht="12.75" customHeight="1">
      <c r="A8" s="19"/>
      <c r="B8" s="20"/>
      <c r="C8" s="722"/>
      <c r="D8" s="39"/>
      <c r="E8" s="9"/>
      <c r="F8" s="93" t="s">
        <v>215</v>
      </c>
      <c r="G8" s="744" t="s">
        <v>83</v>
      </c>
      <c r="H8" s="744"/>
      <c r="I8" s="50"/>
      <c r="J8" s="93" t="s">
        <v>215</v>
      </c>
      <c r="K8" s="745" t="s">
        <v>83</v>
      </c>
      <c r="L8" s="745"/>
      <c r="M8" s="64"/>
      <c r="N8" s="73"/>
      <c r="O8" s="64"/>
      <c r="P8" s="64"/>
    </row>
    <row r="9" spans="1:20" s="12" customFormat="1" ht="12.75" customHeight="1">
      <c r="A9" s="19"/>
      <c r="B9" s="20"/>
      <c r="C9" s="260"/>
      <c r="D9" s="39"/>
      <c r="E9" s="53"/>
      <c r="F9" s="51" t="s">
        <v>172</v>
      </c>
      <c r="G9" s="51" t="s">
        <v>82</v>
      </c>
      <c r="H9" s="51" t="s">
        <v>73</v>
      </c>
      <c r="I9" s="51"/>
      <c r="J9" s="51" t="s">
        <v>172</v>
      </c>
      <c r="K9" s="51" t="s">
        <v>100</v>
      </c>
      <c r="L9" s="51" t="s">
        <v>73</v>
      </c>
      <c r="M9" s="64"/>
      <c r="N9" s="73"/>
      <c r="O9" s="64"/>
      <c r="P9" s="64"/>
    </row>
    <row r="10" spans="1:20" s="12" customFormat="1" ht="12.75" customHeight="1">
      <c r="A10" s="19"/>
      <c r="B10" s="20"/>
      <c r="D10" s="39"/>
      <c r="E10" s="352" t="s">
        <v>51</v>
      </c>
      <c r="F10" s="407">
        <f>'Data 2'!D258</f>
        <v>41.085500000000003</v>
      </c>
      <c r="G10" s="408">
        <f>'Data 2'!H258</f>
        <v>116.6376608726744</v>
      </c>
      <c r="H10" s="415">
        <f>'Data 2'!G258</f>
        <v>287.66071526820002</v>
      </c>
      <c r="I10" s="393"/>
      <c r="J10" s="407">
        <f>'Data 2'!E258</f>
        <v>115.0553</v>
      </c>
      <c r="K10" s="408">
        <f>'Data 2'!J258</f>
        <v>18.5510356080914</v>
      </c>
      <c r="L10" s="408">
        <f>'Data 2'!I258</f>
        <v>67.94</v>
      </c>
      <c r="M10" s="64"/>
      <c r="N10" s="74"/>
      <c r="O10" s="65"/>
      <c r="P10" s="65"/>
      <c r="Q10" s="251"/>
      <c r="R10" s="251"/>
      <c r="S10" s="251"/>
      <c r="T10" s="251"/>
    </row>
    <row r="11" spans="1:20" s="12" customFormat="1" ht="12.75" customHeight="1">
      <c r="A11" s="19"/>
      <c r="B11" s="20"/>
      <c r="C11" s="122"/>
      <c r="D11" s="39"/>
      <c r="E11" s="352" t="s">
        <v>52</v>
      </c>
      <c r="F11" s="407">
        <f>'Data 2'!D259</f>
        <v>57.402200000000001</v>
      </c>
      <c r="G11" s="408">
        <f>'Data 2'!H259</f>
        <v>122.6624760670768</v>
      </c>
      <c r="H11" s="415">
        <f>'Data 2'!G259</f>
        <v>340</v>
      </c>
      <c r="I11" s="393"/>
      <c r="J11" s="407">
        <f>'Data 2'!E259</f>
        <v>66.941100000000006</v>
      </c>
      <c r="K11" s="408">
        <f>'Data 2'!J259</f>
        <v>16.099756005628631</v>
      </c>
      <c r="L11" s="408">
        <f>'Data 2'!I259</f>
        <v>52.06</v>
      </c>
      <c r="M11" s="64"/>
      <c r="N11" s="74"/>
      <c r="O11" s="65"/>
      <c r="P11" s="65"/>
      <c r="Q11" s="251"/>
      <c r="R11" s="251"/>
      <c r="S11" s="251"/>
      <c r="T11" s="251"/>
    </row>
    <row r="12" spans="1:20" s="12" customFormat="1" ht="12.75" customHeight="1">
      <c r="A12" s="19"/>
      <c r="B12" s="20"/>
      <c r="D12" s="39"/>
      <c r="E12" s="352" t="s">
        <v>53</v>
      </c>
      <c r="F12" s="407">
        <f>'Data 2'!D260</f>
        <v>50.013800000000003</v>
      </c>
      <c r="G12" s="408">
        <f>'Data 2'!H260</f>
        <v>105.28207891039111</v>
      </c>
      <c r="H12" s="415">
        <f>'Data 2'!G260</f>
        <v>368.72866666670001</v>
      </c>
      <c r="I12" s="393"/>
      <c r="J12" s="407">
        <f>'Data 2'!E260</f>
        <v>169.85570000000001</v>
      </c>
      <c r="K12" s="408">
        <f>'Data 2'!J260</f>
        <v>17.59087785373972</v>
      </c>
      <c r="L12" s="408">
        <f>'Data 2'!I260</f>
        <v>50.16</v>
      </c>
      <c r="M12" s="64"/>
      <c r="N12" s="74"/>
      <c r="O12" s="65"/>
      <c r="P12" s="65"/>
      <c r="Q12" s="251"/>
      <c r="R12" s="251"/>
      <c r="S12" s="251"/>
      <c r="T12" s="251"/>
    </row>
    <row r="13" spans="1:20" s="12" customFormat="1" ht="12.75" customHeight="1">
      <c r="A13" s="19"/>
      <c r="B13" s="20"/>
      <c r="C13" s="122"/>
      <c r="D13" s="39"/>
      <c r="E13" s="352" t="s">
        <v>54</v>
      </c>
      <c r="F13" s="407">
        <f>'Data 2'!D261</f>
        <v>59.450199999999995</v>
      </c>
      <c r="G13" s="408">
        <f>'Data 2'!H261</f>
        <v>105.42552548120599</v>
      </c>
      <c r="H13" s="415">
        <f>'Data 2'!G261</f>
        <v>1328.1387999999999</v>
      </c>
      <c r="I13" s="393"/>
      <c r="J13" s="407">
        <f>'Data 2'!E261</f>
        <v>127.9278</v>
      </c>
      <c r="K13" s="408">
        <f>'Data 2'!J261</f>
        <v>15.78214398929827</v>
      </c>
      <c r="L13" s="408">
        <f>'Data 2'!I261</f>
        <v>50.870422535199999</v>
      </c>
      <c r="M13" s="64"/>
      <c r="N13" s="74"/>
      <c r="O13" s="65"/>
      <c r="P13" s="65"/>
      <c r="Q13" s="251"/>
      <c r="R13" s="251"/>
      <c r="S13" s="251"/>
      <c r="T13" s="251"/>
    </row>
    <row r="14" spans="1:20" s="12" customFormat="1" ht="12.75" customHeight="1">
      <c r="A14" s="19"/>
      <c r="B14" s="20"/>
      <c r="C14" s="122"/>
      <c r="D14" s="39"/>
      <c r="E14" s="352" t="s">
        <v>55</v>
      </c>
      <c r="F14" s="407">
        <f>'Data 2'!D262</f>
        <v>45.261899999999997</v>
      </c>
      <c r="G14" s="408">
        <f>'Data 2'!H262</f>
        <v>93.271564263690564</v>
      </c>
      <c r="H14" s="415">
        <f>'Data 2'!G262</f>
        <v>340</v>
      </c>
      <c r="I14" s="393"/>
      <c r="J14" s="407">
        <f>'Data 2'!E262</f>
        <v>149.6146</v>
      </c>
      <c r="K14" s="408">
        <f>'Data 2'!J262</f>
        <v>17.18853691470326</v>
      </c>
      <c r="L14" s="408">
        <f>'Data 2'!I262</f>
        <v>45.015567282299997</v>
      </c>
      <c r="M14" s="64"/>
      <c r="N14" s="74"/>
      <c r="O14" s="65"/>
      <c r="P14" s="65"/>
      <c r="Q14" s="251"/>
      <c r="R14" s="251"/>
      <c r="S14" s="251"/>
      <c r="T14" s="251"/>
    </row>
    <row r="15" spans="1:20" s="12" customFormat="1" ht="12.75" customHeight="1">
      <c r="A15" s="16"/>
      <c r="B15" s="16"/>
      <c r="C15" s="122"/>
      <c r="D15" s="16"/>
      <c r="E15" s="352" t="s">
        <v>56</v>
      </c>
      <c r="F15" s="407">
        <f>'Data 2'!D263</f>
        <v>46.436500000000002</v>
      </c>
      <c r="G15" s="408">
        <f>'Data 2'!H263</f>
        <v>87.544165382063198</v>
      </c>
      <c r="H15" s="415">
        <f>'Data 2'!G263</f>
        <v>250</v>
      </c>
      <c r="I15" s="393"/>
      <c r="J15" s="407">
        <f>'Data 2'!E263</f>
        <v>66.123499999999993</v>
      </c>
      <c r="K15" s="408">
        <f>'Data 2'!J263</f>
        <v>19.905521629414199</v>
      </c>
      <c r="L15" s="408">
        <f>'Data 2'!I263</f>
        <v>60.7</v>
      </c>
      <c r="M15" s="64"/>
      <c r="N15" s="74"/>
      <c r="O15" s="65"/>
      <c r="P15" s="65"/>
      <c r="Q15" s="251"/>
      <c r="R15" s="251"/>
      <c r="S15" s="251"/>
      <c r="T15" s="251"/>
    </row>
    <row r="16" spans="1:20" s="12" customFormat="1" ht="12.75" customHeight="1">
      <c r="A16" s="16"/>
      <c r="B16" s="16"/>
      <c r="D16" s="16"/>
      <c r="E16" s="352" t="s">
        <v>57</v>
      </c>
      <c r="F16" s="407">
        <f>'Data 2'!D264</f>
        <v>54.671199999999999</v>
      </c>
      <c r="G16" s="408">
        <f>'Data 2'!H264</f>
        <v>102.0829285195347</v>
      </c>
      <c r="H16" s="415">
        <f>'Data 2'!G264</f>
        <v>13020</v>
      </c>
      <c r="I16" s="393"/>
      <c r="J16" s="407">
        <f>'Data 2'!E264</f>
        <v>37.249199999999995</v>
      </c>
      <c r="K16" s="408">
        <f>'Data 2'!J264</f>
        <v>34.446671193319929</v>
      </c>
      <c r="L16" s="408">
        <f>'Data 2'!I264</f>
        <v>66.959999999999994</v>
      </c>
      <c r="M16" s="64"/>
      <c r="N16" s="74"/>
      <c r="O16" s="65"/>
      <c r="P16" s="65"/>
      <c r="Q16" s="251"/>
      <c r="R16" s="251"/>
      <c r="S16" s="251"/>
      <c r="T16" s="251"/>
    </row>
    <row r="17" spans="1:20" s="12" customFormat="1" ht="12.75" customHeight="1">
      <c r="A17" s="16"/>
      <c r="B17" s="16"/>
      <c r="D17" s="16"/>
      <c r="E17" s="352" t="s">
        <v>58</v>
      </c>
      <c r="F17" s="407">
        <f>'Data 2'!D265</f>
        <v>42.9146</v>
      </c>
      <c r="G17" s="408">
        <f>'Data 2'!H265</f>
        <v>88.897799305645648</v>
      </c>
      <c r="H17" s="415">
        <f>'Data 2'!G265</f>
        <v>200.39577319590001</v>
      </c>
      <c r="I17" s="393"/>
      <c r="J17" s="407">
        <f>'Data 2'!E265</f>
        <v>89.353499999999997</v>
      </c>
      <c r="K17" s="408">
        <f>'Data 2'!J265</f>
        <v>21.111425788204649</v>
      </c>
      <c r="L17" s="408">
        <f>'Data 2'!I265</f>
        <v>65.663197026000006</v>
      </c>
      <c r="M17" s="64"/>
      <c r="N17" s="74"/>
      <c r="O17" s="65"/>
      <c r="P17" s="65"/>
      <c r="Q17" s="251"/>
      <c r="R17" s="251"/>
      <c r="S17" s="251"/>
      <c r="T17" s="251"/>
    </row>
    <row r="18" spans="1:20" s="12" customFormat="1" ht="12.75" customHeight="1">
      <c r="A18" s="16"/>
      <c r="B18" s="16"/>
      <c r="C18" s="16"/>
      <c r="D18" s="16"/>
      <c r="E18" s="352" t="s">
        <v>59</v>
      </c>
      <c r="F18" s="407">
        <f>'Data 2'!D266</f>
        <v>23.505299999999998</v>
      </c>
      <c r="G18" s="408">
        <f>'Data 2'!H266</f>
        <v>98.388380392290429</v>
      </c>
      <c r="H18" s="415">
        <f>'Data 2'!G266</f>
        <v>180.3</v>
      </c>
      <c r="I18" s="393"/>
      <c r="J18" s="407">
        <f>'Data 2'!E266</f>
        <v>92.138499999999993</v>
      </c>
      <c r="K18" s="408">
        <f>'Data 2'!J266</f>
        <v>21.639906566946561</v>
      </c>
      <c r="L18" s="408">
        <f>'Data 2'!I266</f>
        <v>56.610016882399997</v>
      </c>
      <c r="M18" s="64"/>
      <c r="N18" s="74"/>
      <c r="O18" s="65"/>
      <c r="P18" s="65"/>
      <c r="Q18" s="251"/>
      <c r="R18" s="251"/>
      <c r="S18" s="251"/>
      <c r="T18" s="251"/>
    </row>
    <row r="19" spans="1:20" s="12" customFormat="1" ht="12.75" customHeight="1">
      <c r="A19" s="16"/>
      <c r="B19" s="16"/>
      <c r="C19" s="16"/>
      <c r="D19" s="16"/>
      <c r="E19" s="352" t="s">
        <v>60</v>
      </c>
      <c r="F19" s="407">
        <f>'Data 2'!D267</f>
        <v>35.333300000000001</v>
      </c>
      <c r="G19" s="408">
        <f>'Data 2'!H267</f>
        <v>99.86889623227556</v>
      </c>
      <c r="H19" s="415">
        <f>'Data 2'!G267</f>
        <v>340</v>
      </c>
      <c r="I19" s="393"/>
      <c r="J19" s="407">
        <f>'Data 2'!E267</f>
        <v>99.49560000000001</v>
      </c>
      <c r="K19" s="408">
        <f>'Data 2'!J267</f>
        <v>19.43854748283335</v>
      </c>
      <c r="L19" s="408">
        <f>'Data 2'!I267</f>
        <v>49.837499999999999</v>
      </c>
      <c r="M19" s="76"/>
      <c r="N19" s="74"/>
      <c r="O19" s="65"/>
      <c r="P19" s="65"/>
      <c r="Q19" s="251"/>
      <c r="R19" s="251"/>
      <c r="S19" s="251"/>
      <c r="T19" s="251"/>
    </row>
    <row r="20" spans="1:20" ht="12.75" customHeight="1">
      <c r="E20" s="352" t="s">
        <v>61</v>
      </c>
      <c r="F20" s="407">
        <f>'Data 2'!D268</f>
        <v>48.515300000000003</v>
      </c>
      <c r="G20" s="408">
        <f>'Data 2'!H268</f>
        <v>115.92171817882971</v>
      </c>
      <c r="H20" s="415">
        <f>'Data 2'!G268</f>
        <v>790</v>
      </c>
      <c r="I20" s="393"/>
      <c r="J20" s="407">
        <f>'Data 2'!E268</f>
        <v>67.919800000000009</v>
      </c>
      <c r="K20" s="408">
        <f>'Data 2'!J268</f>
        <v>20.619506340005412</v>
      </c>
      <c r="L20" s="408">
        <f>'Data 2'!I268</f>
        <v>54.99</v>
      </c>
      <c r="N20" s="74"/>
      <c r="O20" s="65"/>
      <c r="P20" s="65"/>
      <c r="Q20" s="251"/>
      <c r="R20" s="251"/>
      <c r="S20" s="251"/>
      <c r="T20" s="251"/>
    </row>
    <row r="21" spans="1:20" ht="12.75" customHeight="1">
      <c r="E21" s="356" t="s">
        <v>62</v>
      </c>
      <c r="F21" s="409">
        <f>'Data 2'!D269</f>
        <v>14.235799999999999</v>
      </c>
      <c r="G21" s="410">
        <f>'Data 2'!H269</f>
        <v>109.6104662183216</v>
      </c>
      <c r="H21" s="416">
        <f>'Data 2'!G269</f>
        <v>280</v>
      </c>
      <c r="I21" s="413"/>
      <c r="J21" s="409">
        <f>'Data 2'!E269</f>
        <v>69.89739999999999</v>
      </c>
      <c r="K21" s="410">
        <f>'Data 2'!J269</f>
        <v>21.488980650507479</v>
      </c>
      <c r="L21" s="410">
        <f>'Data 2'!I269</f>
        <v>62.821212121199999</v>
      </c>
      <c r="N21" s="171"/>
      <c r="P21" s="65"/>
      <c r="Q21" s="251"/>
      <c r="R21" s="251"/>
      <c r="S21" s="251"/>
      <c r="T21" s="251"/>
    </row>
    <row r="22" spans="1:20" ht="16.5" customHeight="1">
      <c r="E22" s="358" t="s">
        <v>195</v>
      </c>
      <c r="F22" s="411">
        <f>'Data 2'!D270</f>
        <v>518.82560000000001</v>
      </c>
      <c r="G22" s="412">
        <f>'Data 2'!H270</f>
        <v>104.08729737030001</v>
      </c>
      <c r="H22" s="417">
        <f>'Data 2'!G270</f>
        <v>13020</v>
      </c>
      <c r="I22" s="414"/>
      <c r="J22" s="411">
        <f>'Data 2'!E270</f>
        <v>1151.5719999999999</v>
      </c>
      <c r="K22" s="412">
        <f>'Data 2'!J270</f>
        <v>19.390592351399999</v>
      </c>
      <c r="L22" s="412">
        <f>'Data 2'!I271</f>
        <v>0</v>
      </c>
      <c r="N22" s="171"/>
      <c r="P22" s="65"/>
      <c r="Q22" s="251"/>
      <c r="R22" s="251"/>
      <c r="S22" s="251"/>
      <c r="T22" s="251"/>
    </row>
    <row r="23" spans="1:20" ht="26.25" customHeight="1">
      <c r="E23" s="754" t="s">
        <v>212</v>
      </c>
      <c r="F23" s="754"/>
      <c r="G23" s="754"/>
      <c r="H23" s="754"/>
      <c r="I23" s="754"/>
      <c r="J23" s="754"/>
      <c r="K23" s="754"/>
      <c r="L23" s="754"/>
    </row>
    <row r="24" spans="1:20" ht="12.6" customHeight="1">
      <c r="E24" s="753" t="s">
        <v>200</v>
      </c>
      <c r="F24" s="753"/>
      <c r="G24" s="753"/>
      <c r="H24" s="753"/>
      <c r="I24" s="753"/>
      <c r="J24" s="753"/>
      <c r="K24" s="753"/>
      <c r="L24" s="753"/>
    </row>
    <row r="25" spans="1:20" ht="12.6" customHeight="1">
      <c r="E25" s="158" t="s">
        <v>201</v>
      </c>
      <c r="F25" s="158"/>
      <c r="G25" s="158"/>
      <c r="H25" s="158"/>
      <c r="I25" s="158"/>
      <c r="J25" s="158"/>
      <c r="K25" s="158"/>
      <c r="L25" s="158"/>
    </row>
    <row r="26" spans="1:20">
      <c r="K26" s="135"/>
      <c r="L26" s="135"/>
    </row>
    <row r="27" spans="1:20">
      <c r="K27" s="135"/>
      <c r="L27" s="135"/>
    </row>
    <row r="28" spans="1:20">
      <c r="K28" s="135"/>
      <c r="L28" s="135"/>
    </row>
    <row r="29" spans="1:20">
      <c r="K29" s="135"/>
      <c r="L29" s="135"/>
    </row>
    <row r="30" spans="1:20">
      <c r="K30" s="135"/>
      <c r="L30" s="135"/>
    </row>
    <row r="31" spans="1:20">
      <c r="K31" s="135"/>
      <c r="L31" s="135"/>
    </row>
    <row r="32" spans="1:20">
      <c r="K32" s="135"/>
      <c r="L32" s="135"/>
    </row>
    <row r="33" spans="11:12">
      <c r="K33" s="135"/>
      <c r="L33" s="135"/>
    </row>
    <row r="34" spans="11:12">
      <c r="K34" s="135"/>
      <c r="L34" s="135"/>
    </row>
    <row r="35" spans="11:12">
      <c r="K35" s="135"/>
      <c r="L35" s="135"/>
    </row>
    <row r="36" spans="11:12">
      <c r="K36" s="135"/>
      <c r="L36" s="135"/>
    </row>
    <row r="37" spans="11:12">
      <c r="K37" s="135"/>
      <c r="L37" s="135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9">
    <mergeCell ref="E24:L24"/>
    <mergeCell ref="C7:C8"/>
    <mergeCell ref="E3:L3"/>
    <mergeCell ref="E2:L2"/>
    <mergeCell ref="G8:H8"/>
    <mergeCell ref="K8:L8"/>
    <mergeCell ref="F7:H7"/>
    <mergeCell ref="J7:L7"/>
    <mergeCell ref="E23:L23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>
    <oddFooter>&amp;R&amp;A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pageSetUpPr autoPageBreaks="0"/>
  </sheetPr>
  <dimension ref="A1:F82"/>
  <sheetViews>
    <sheetView showGridLines="0" showRowColHeaders="0" showOutlineSymbols="0" zoomScaleNormal="100" workbookViewId="0"/>
  </sheetViews>
  <sheetFormatPr baseColWidth="10" defaultColWidth="14.88671875" defaultRowHeight="13.2"/>
  <cols>
    <col min="1" max="1" width="0.109375" style="16" customWidth="1"/>
    <col min="2" max="2" width="2.6640625" style="16" customWidth="1"/>
    <col min="3" max="3" width="23.6640625" style="16" customWidth="1"/>
    <col min="4" max="4" width="1.33203125" style="16" customWidth="1"/>
    <col min="5" max="5" width="105.6640625" style="16" customWidth="1"/>
    <col min="6" max="6" width="11.44140625" style="42" customWidth="1"/>
    <col min="7" max="8" width="11.44140625" customWidth="1"/>
  </cols>
  <sheetData>
    <row r="1" spans="2:5" s="16" customFormat="1" ht="0.6" customHeight="1"/>
    <row r="2" spans="2:5" s="16" customFormat="1" ht="21" customHeight="1">
      <c r="E2" s="95" t="s">
        <v>80</v>
      </c>
    </row>
    <row r="3" spans="2:5" s="16" customFormat="1" ht="15" customHeight="1">
      <c r="E3" s="18" t="s">
        <v>261</v>
      </c>
    </row>
    <row r="4" spans="2:5" s="19" customFormat="1" ht="19.95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2" customHeight="1">
      <c r="B6" s="20"/>
      <c r="C6" s="25"/>
      <c r="D6" s="39"/>
      <c r="E6" s="39"/>
    </row>
    <row r="7" spans="2:5" s="19" customFormat="1" ht="12.75" customHeight="1">
      <c r="B7" s="20"/>
      <c r="C7" s="749" t="s">
        <v>187</v>
      </c>
      <c r="D7" s="39"/>
      <c r="E7" s="349"/>
    </row>
    <row r="8" spans="2:5" s="19" customFormat="1" ht="12.75" customHeight="1">
      <c r="B8" s="20"/>
      <c r="C8" s="749"/>
      <c r="D8" s="39"/>
      <c r="E8" s="349"/>
    </row>
    <row r="9" spans="2:5" s="19" customFormat="1" ht="12.75" customHeight="1">
      <c r="B9" s="20"/>
      <c r="C9" s="749"/>
      <c r="D9" s="39"/>
      <c r="E9" s="349"/>
    </row>
    <row r="10" spans="2:5" s="19" customFormat="1" ht="12.75" customHeight="1">
      <c r="B10" s="20"/>
      <c r="C10" s="749"/>
      <c r="D10" s="39"/>
      <c r="E10" s="349"/>
    </row>
    <row r="11" spans="2:5" s="19" customFormat="1" ht="12.75" customHeight="1">
      <c r="B11" s="20"/>
      <c r="C11" s="43"/>
      <c r="D11" s="39"/>
      <c r="E11" s="303"/>
    </row>
    <row r="12" spans="2:5" s="19" customFormat="1" ht="12.75" customHeight="1">
      <c r="B12" s="20"/>
      <c r="D12" s="39"/>
      <c r="E12" s="303"/>
    </row>
    <row r="13" spans="2:5" s="19" customFormat="1" ht="12.75" customHeight="1">
      <c r="B13" s="20"/>
      <c r="C13" s="25"/>
      <c r="D13" s="39"/>
      <c r="E13" s="303"/>
    </row>
    <row r="14" spans="2:5" s="19" customFormat="1" ht="12.75" customHeight="1">
      <c r="B14" s="20"/>
      <c r="C14" s="25"/>
      <c r="D14" s="39"/>
      <c r="E14" s="303"/>
    </row>
    <row r="15" spans="2:5" s="19" customFormat="1" ht="12.75" customHeight="1">
      <c r="B15" s="20"/>
      <c r="C15" s="25"/>
      <c r="D15" s="39"/>
      <c r="E15" s="303"/>
    </row>
    <row r="16" spans="2:5" s="19" customFormat="1" ht="12.75" customHeight="1">
      <c r="B16" s="20"/>
      <c r="C16" s="25"/>
      <c r="D16" s="39"/>
      <c r="E16" s="303"/>
    </row>
    <row r="17" spans="2:5" s="19" customFormat="1" ht="12.75" customHeight="1">
      <c r="B17" s="20"/>
      <c r="C17" s="25"/>
      <c r="D17" s="39"/>
      <c r="E17" s="303"/>
    </row>
    <row r="18" spans="2:5" s="19" customFormat="1" ht="12.75" customHeight="1">
      <c r="B18" s="20"/>
      <c r="C18" s="25"/>
      <c r="D18" s="39"/>
      <c r="E18" s="303"/>
    </row>
    <row r="19" spans="2:5" s="19" customFormat="1" ht="12.75" customHeight="1">
      <c r="B19" s="20"/>
      <c r="C19" s="25"/>
      <c r="D19" s="39"/>
      <c r="E19" s="303"/>
    </row>
    <row r="20" spans="2:5" s="19" customFormat="1" ht="12.75" customHeight="1">
      <c r="B20" s="20"/>
      <c r="C20" s="25"/>
      <c r="D20" s="39"/>
      <c r="E20" s="303"/>
    </row>
    <row r="21" spans="2:5" s="19" customFormat="1" ht="12.75" customHeight="1">
      <c r="B21" s="20"/>
      <c r="C21" s="25"/>
      <c r="D21" s="39"/>
      <c r="E21" s="303"/>
    </row>
    <row r="22" spans="2:5">
      <c r="E22" s="350"/>
    </row>
    <row r="23" spans="2:5">
      <c r="E23" s="350"/>
    </row>
    <row r="24" spans="2:5">
      <c r="E24" s="350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E24"/>
  <sheetViews>
    <sheetView showGridLines="0" showRowColHeaders="0" workbookViewId="0"/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style="171" customWidth="1"/>
    <col min="5" max="5" width="105.6640625" customWidth="1"/>
  </cols>
  <sheetData>
    <row r="1" spans="2:5" ht="0.6" customHeight="1">
      <c r="C1" s="16"/>
      <c r="D1" s="16"/>
    </row>
    <row r="2" spans="2:5" ht="21" customHeight="1">
      <c r="C2" s="16"/>
      <c r="D2" s="16"/>
      <c r="E2" s="95" t="s">
        <v>80</v>
      </c>
    </row>
    <row r="3" spans="2:5" ht="15" customHeight="1">
      <c r="B3" s="21"/>
      <c r="C3" s="21"/>
      <c r="D3" s="19"/>
      <c r="E3" s="18" t="s">
        <v>261</v>
      </c>
    </row>
    <row r="4" spans="2:5" ht="19.95" customHeight="1">
      <c r="B4" s="21"/>
      <c r="C4" s="21" t="str">
        <f>Indice!C4</f>
        <v>Mercados eléctricos</v>
      </c>
      <c r="D4" s="19"/>
      <c r="E4" s="19"/>
    </row>
    <row r="5" spans="2:5" ht="12.6" customHeight="1">
      <c r="C5" s="25" t="s">
        <v>35</v>
      </c>
      <c r="D5" s="39" t="s">
        <v>35</v>
      </c>
      <c r="E5" s="39" t="s">
        <v>35</v>
      </c>
    </row>
    <row r="6" spans="2:5" s="171" customFormat="1" ht="13.2" customHeight="1">
      <c r="D6" s="40" t="s">
        <v>35</v>
      </c>
      <c r="E6" s="40" t="s">
        <v>35</v>
      </c>
    </row>
    <row r="7" spans="2:5" ht="12.6" customHeight="1">
      <c r="C7" s="723" t="s">
        <v>405</v>
      </c>
      <c r="D7" s="40" t="s">
        <v>35</v>
      </c>
      <c r="E7" s="349" t="s">
        <v>35</v>
      </c>
    </row>
    <row r="8" spans="2:5" ht="12.6" customHeight="1">
      <c r="C8" s="723"/>
      <c r="D8" s="40" t="s">
        <v>35</v>
      </c>
      <c r="E8" s="349" t="s">
        <v>35</v>
      </c>
    </row>
    <row r="9" spans="2:5" ht="12.6" customHeight="1">
      <c r="C9" s="723"/>
      <c r="D9" s="40" t="s">
        <v>35</v>
      </c>
      <c r="E9" s="349" t="s">
        <v>35</v>
      </c>
    </row>
    <row r="10" spans="2:5" ht="12.6" customHeight="1">
      <c r="C10" s="723" t="s">
        <v>84</v>
      </c>
      <c r="D10" s="40" t="s">
        <v>35</v>
      </c>
      <c r="E10" s="303" t="s">
        <v>35</v>
      </c>
    </row>
    <row r="11" spans="2:5" ht="12.6" customHeight="1">
      <c r="C11" s="723"/>
      <c r="D11" s="40" t="s">
        <v>35</v>
      </c>
      <c r="E11" s="303" t="s">
        <v>35</v>
      </c>
    </row>
    <row r="12" spans="2:5" ht="12.6" customHeight="1">
      <c r="C12" s="723"/>
      <c r="D12" s="40" t="s">
        <v>35</v>
      </c>
      <c r="E12" s="303" t="s">
        <v>35</v>
      </c>
    </row>
    <row r="13" spans="2:5" ht="12.6" customHeight="1">
      <c r="C13" s="25" t="s">
        <v>35</v>
      </c>
      <c r="D13" s="40" t="s">
        <v>35</v>
      </c>
      <c r="E13" s="303" t="s">
        <v>35</v>
      </c>
    </row>
    <row r="14" spans="2:5" ht="12.6" customHeight="1">
      <c r="C14" s="25" t="s">
        <v>35</v>
      </c>
      <c r="D14" s="40" t="s">
        <v>35</v>
      </c>
      <c r="E14" s="303" t="s">
        <v>35</v>
      </c>
    </row>
    <row r="15" spans="2:5" ht="12.6" customHeight="1">
      <c r="C15" s="25" t="s">
        <v>35</v>
      </c>
      <c r="D15" s="40" t="s">
        <v>35</v>
      </c>
      <c r="E15" s="303" t="s">
        <v>35</v>
      </c>
    </row>
    <row r="16" spans="2:5" ht="12.6" customHeight="1">
      <c r="C16" s="25" t="s">
        <v>35</v>
      </c>
      <c r="D16" s="40" t="s">
        <v>35</v>
      </c>
      <c r="E16" s="303" t="s">
        <v>35</v>
      </c>
    </row>
    <row r="17" spans="3:5" ht="12.6" customHeight="1">
      <c r="C17" s="25" t="s">
        <v>35</v>
      </c>
      <c r="D17" s="40" t="s">
        <v>35</v>
      </c>
      <c r="E17" s="303" t="s">
        <v>35</v>
      </c>
    </row>
    <row r="18" spans="3:5" ht="12.6" customHeight="1">
      <c r="C18" s="25" t="s">
        <v>35</v>
      </c>
      <c r="D18" s="40" t="s">
        <v>35</v>
      </c>
      <c r="E18" s="303" t="s">
        <v>35</v>
      </c>
    </row>
    <row r="19" spans="3:5" ht="12.6" customHeight="1">
      <c r="C19" s="25" t="s">
        <v>35</v>
      </c>
      <c r="D19" s="40" t="s">
        <v>35</v>
      </c>
      <c r="E19" s="303" t="s">
        <v>35</v>
      </c>
    </row>
    <row r="20" spans="3:5" ht="12.6" customHeight="1">
      <c r="C20" s="25" t="s">
        <v>35</v>
      </c>
      <c r="D20" s="40" t="s">
        <v>35</v>
      </c>
      <c r="E20" s="303" t="s">
        <v>35</v>
      </c>
    </row>
    <row r="21" spans="3:5" ht="12.6" customHeight="1">
      <c r="C21" s="16" t="s">
        <v>35</v>
      </c>
      <c r="D21" s="40" t="s">
        <v>35</v>
      </c>
      <c r="E21" s="303" t="s">
        <v>35</v>
      </c>
    </row>
    <row r="22" spans="3:5" ht="12.6" customHeight="1">
      <c r="C22" s="16" t="s">
        <v>35</v>
      </c>
      <c r="D22" s="40" t="s">
        <v>35</v>
      </c>
      <c r="E22" s="303" t="s">
        <v>35</v>
      </c>
    </row>
    <row r="23" spans="3:5" ht="12.6" customHeight="1">
      <c r="D23" s="40" t="s">
        <v>35</v>
      </c>
      <c r="E23" s="303" t="s">
        <v>35</v>
      </c>
    </row>
    <row r="24" spans="3:5" ht="12.6" customHeight="1">
      <c r="D24" s="40" t="s">
        <v>35</v>
      </c>
      <c r="E24" s="303" t="s">
        <v>35</v>
      </c>
    </row>
  </sheetData>
  <mergeCells count="2">
    <mergeCell ref="C7:C9"/>
    <mergeCell ref="C10:C12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autoPageBreaks="0"/>
  </sheetPr>
  <dimension ref="A1:P88"/>
  <sheetViews>
    <sheetView showGridLines="0" showRowColHeaders="0" showOutlineSymbols="0" zoomScaleNormal="100" workbookViewId="0"/>
  </sheetViews>
  <sheetFormatPr baseColWidth="10" defaultRowHeight="13.2"/>
  <cols>
    <col min="1" max="1" width="0.109375" style="16" customWidth="1"/>
    <col min="2" max="2" width="2.6640625" style="16" customWidth="1"/>
    <col min="3" max="3" width="23.6640625" style="16" customWidth="1"/>
    <col min="4" max="4" width="1.33203125" style="16" customWidth="1"/>
    <col min="5" max="5" width="19.6640625" style="16" bestFit="1" customWidth="1"/>
    <col min="6" max="6" width="9.6640625" customWidth="1"/>
    <col min="7" max="7" width="9.5546875" customWidth="1"/>
    <col min="8" max="8" width="0.88671875" customWidth="1"/>
    <col min="9" max="10" width="9.6640625" customWidth="1"/>
  </cols>
  <sheetData>
    <row r="1" spans="2:16" s="16" customFormat="1" ht="0.6" customHeight="1"/>
    <row r="2" spans="2:16" s="16" customFormat="1" ht="21" customHeight="1">
      <c r="D2" s="720" t="s">
        <v>80</v>
      </c>
      <c r="E2" s="720"/>
      <c r="F2" s="720"/>
      <c r="G2" s="720"/>
      <c r="H2" s="720"/>
      <c r="I2" s="720"/>
      <c r="J2" s="720"/>
    </row>
    <row r="3" spans="2:16" s="16" customFormat="1" ht="15" customHeight="1">
      <c r="D3" s="721" t="s">
        <v>261</v>
      </c>
      <c r="E3" s="721"/>
      <c r="F3" s="721"/>
      <c r="G3" s="721"/>
      <c r="H3" s="721"/>
      <c r="I3" s="721"/>
      <c r="J3" s="721"/>
    </row>
    <row r="4" spans="2:16" s="19" customFormat="1" ht="19.95" customHeight="1">
      <c r="B4" s="20"/>
      <c r="C4" s="21" t="str">
        <f>Indice!C4</f>
        <v>Mercados eléctricos</v>
      </c>
    </row>
    <row r="5" spans="2:16" s="19" customFormat="1" ht="12.6" customHeight="1">
      <c r="B5" s="20"/>
      <c r="C5" s="22"/>
    </row>
    <row r="6" spans="2:16" s="19" customFormat="1" ht="13.2" customHeight="1">
      <c r="B6" s="20"/>
      <c r="D6" s="39"/>
      <c r="E6" s="39"/>
    </row>
    <row r="7" spans="2:16" s="19" customFormat="1" ht="12.75" customHeight="1">
      <c r="B7" s="20"/>
      <c r="C7" s="724" t="s">
        <v>209</v>
      </c>
      <c r="D7" s="39"/>
      <c r="E7" s="9"/>
      <c r="F7" s="729" t="s">
        <v>32</v>
      </c>
      <c r="G7" s="729"/>
      <c r="H7" s="50"/>
      <c r="I7" s="729" t="s">
        <v>33</v>
      </c>
      <c r="J7" s="729"/>
      <c r="N7" s="130"/>
    </row>
    <row r="8" spans="2:16" s="19" customFormat="1" ht="12.75" customHeight="1">
      <c r="B8" s="20"/>
      <c r="C8" s="724"/>
      <c r="D8" s="39"/>
      <c r="E8" s="9"/>
      <c r="F8" s="93" t="s">
        <v>28</v>
      </c>
      <c r="G8" s="93" t="s">
        <v>121</v>
      </c>
      <c r="H8" s="93"/>
      <c r="I8" s="93" t="s">
        <v>28</v>
      </c>
      <c r="J8" s="93" t="s">
        <v>121</v>
      </c>
      <c r="N8" s="130"/>
    </row>
    <row r="9" spans="2:16" s="19" customFormat="1" ht="12.75" customHeight="1">
      <c r="B9" s="20"/>
      <c r="C9" s="724"/>
      <c r="D9" s="39"/>
      <c r="E9" s="176" t="s">
        <v>140</v>
      </c>
      <c r="F9" s="174" t="s">
        <v>1</v>
      </c>
      <c r="G9" s="174" t="s">
        <v>84</v>
      </c>
      <c r="H9" s="169"/>
      <c r="I9" s="174" t="s">
        <v>1</v>
      </c>
      <c r="J9" s="174" t="s">
        <v>84</v>
      </c>
      <c r="M9" s="735"/>
      <c r="N9" s="735"/>
      <c r="O9" s="735"/>
      <c r="P9" s="735"/>
    </row>
    <row r="10" spans="2:16" s="19" customFormat="1" ht="12.75" customHeight="1">
      <c r="B10" s="20"/>
      <c r="C10" s="724"/>
      <c r="D10" s="39"/>
      <c r="E10" s="352" t="s">
        <v>4</v>
      </c>
      <c r="F10" s="361">
        <f>'Data 3'!O7</f>
        <v>337.66797300000002</v>
      </c>
      <c r="G10" s="422">
        <f>'Data 3'!C40</f>
        <v>45.25</v>
      </c>
      <c r="H10" s="370"/>
      <c r="I10" s="361">
        <f>'Data 3'!O22</f>
        <v>813.18261499999994</v>
      </c>
      <c r="J10" s="422">
        <f>'Data 3'!D40</f>
        <v>60.1</v>
      </c>
      <c r="K10" s="186"/>
      <c r="L10" s="186"/>
      <c r="M10" s="189"/>
      <c r="N10" s="189"/>
      <c r="O10" s="139"/>
      <c r="P10" s="139"/>
    </row>
    <row r="11" spans="2:16" s="19" customFormat="1" ht="12.75" customHeight="1">
      <c r="B11" s="20"/>
      <c r="C11" s="724"/>
      <c r="D11" s="39"/>
      <c r="E11" s="352" t="s">
        <v>5</v>
      </c>
      <c r="F11" s="361">
        <f>'Data 3'!O8</f>
        <v>345.29661700000003</v>
      </c>
      <c r="G11" s="422">
        <f>'Data 3'!C41</f>
        <v>34.85</v>
      </c>
      <c r="H11" s="370"/>
      <c r="I11" s="361">
        <f>'Data 3'!O23</f>
        <v>482.34639000000004</v>
      </c>
      <c r="J11" s="422">
        <f>'Data 3'!D41</f>
        <v>51.98</v>
      </c>
      <c r="K11" s="186"/>
      <c r="L11" s="186"/>
      <c r="M11" s="189"/>
      <c r="N11" s="189"/>
      <c r="O11" s="139"/>
      <c r="P11" s="139"/>
    </row>
    <row r="12" spans="2:16" s="19" customFormat="1" ht="12.75" customHeight="1">
      <c r="B12" s="20"/>
      <c r="C12" s="724"/>
      <c r="D12" s="39"/>
      <c r="E12" s="352" t="s">
        <v>0</v>
      </c>
      <c r="F12" s="361">
        <f>'Data 3'!O9</f>
        <v>406.56473199999999</v>
      </c>
      <c r="G12" s="422">
        <f>'Data 3'!C42</f>
        <v>33.979999999999997</v>
      </c>
      <c r="H12" s="370"/>
      <c r="I12" s="361">
        <f>'Data 3'!O24</f>
        <v>371.76026299999995</v>
      </c>
      <c r="J12" s="422">
        <f>'Data 3'!D42</f>
        <v>48.1</v>
      </c>
      <c r="K12" s="186"/>
      <c r="L12" s="186"/>
      <c r="M12" s="189"/>
      <c r="N12" s="189"/>
      <c r="O12" s="139"/>
      <c r="P12" s="139"/>
    </row>
    <row r="13" spans="2:16" s="19" customFormat="1" ht="12.75" customHeight="1">
      <c r="B13" s="20"/>
      <c r="D13" s="39"/>
      <c r="E13" s="352" t="s">
        <v>2</v>
      </c>
      <c r="F13" s="361">
        <f>'Data 3'!O10</f>
        <v>391.73373900000001</v>
      </c>
      <c r="G13" s="422">
        <f>'Data 3'!C43</f>
        <v>36.9</v>
      </c>
      <c r="H13" s="370"/>
      <c r="I13" s="361">
        <f>'Data 3'!O25</f>
        <v>436.48859199999998</v>
      </c>
      <c r="J13" s="422">
        <f>'Data 3'!D43</f>
        <v>52.55</v>
      </c>
      <c r="K13" s="186"/>
      <c r="L13" s="186"/>
      <c r="M13" s="189"/>
      <c r="N13" s="189"/>
      <c r="O13" s="139"/>
      <c r="P13" s="139"/>
    </row>
    <row r="14" spans="2:16" s="19" customFormat="1" ht="12.75" customHeight="1">
      <c r="B14" s="20"/>
      <c r="D14" s="39"/>
      <c r="E14" s="352" t="s">
        <v>6</v>
      </c>
      <c r="F14" s="361">
        <f>'Data 3'!O11</f>
        <v>322.43173999999999</v>
      </c>
      <c r="G14" s="422">
        <f>'Data 3'!C44</f>
        <v>38.68</v>
      </c>
      <c r="H14" s="370"/>
      <c r="I14" s="361">
        <f>'Data 3'!O26</f>
        <v>458.16593399999999</v>
      </c>
      <c r="J14" s="422">
        <f>'Data 3'!D44</f>
        <v>51.9</v>
      </c>
      <c r="K14" s="186"/>
      <c r="L14" s="186"/>
      <c r="M14" s="189"/>
      <c r="N14" s="189"/>
      <c r="O14" s="139"/>
      <c r="P14" s="139"/>
    </row>
    <row r="15" spans="2:16" s="19" customFormat="1" ht="12.75" customHeight="1">
      <c r="B15" s="20"/>
      <c r="C15" s="40"/>
      <c r="D15" s="39"/>
      <c r="E15" s="352" t="s">
        <v>7</v>
      </c>
      <c r="F15" s="361">
        <f>'Data 3'!O12</f>
        <v>229.658435</v>
      </c>
      <c r="G15" s="422">
        <f>'Data 3'!C45</f>
        <v>51.44</v>
      </c>
      <c r="H15" s="372"/>
      <c r="I15" s="361">
        <f>'Data 3'!O27</f>
        <v>761.10782999999992</v>
      </c>
      <c r="J15" s="422">
        <f>'Data 3'!D45</f>
        <v>60.87</v>
      </c>
      <c r="K15" s="186"/>
      <c r="L15" s="186"/>
      <c r="M15" s="189"/>
      <c r="N15" s="189"/>
      <c r="O15" s="139"/>
      <c r="P15" s="139"/>
    </row>
    <row r="16" spans="2:16" s="19" customFormat="1" ht="12.75" customHeight="1">
      <c r="B16" s="20"/>
      <c r="D16" s="39"/>
      <c r="E16" s="352" t="s">
        <v>8</v>
      </c>
      <c r="F16" s="361">
        <f>'Data 3'!O13</f>
        <v>295.79221000000001</v>
      </c>
      <c r="G16" s="422">
        <f>'Data 3'!C46</f>
        <v>56.91</v>
      </c>
      <c r="H16" s="370"/>
      <c r="I16" s="361">
        <f>'Data 3'!O28</f>
        <v>855.44135600000004</v>
      </c>
      <c r="J16" s="422">
        <f>'Data 3'!D46</f>
        <v>64.53</v>
      </c>
      <c r="K16" s="186"/>
      <c r="L16" s="186"/>
      <c r="M16" s="189"/>
      <c r="N16" s="189"/>
      <c r="O16" s="139"/>
      <c r="P16" s="139"/>
    </row>
    <row r="17" spans="1:16" s="19" customFormat="1" ht="12.75" customHeight="1">
      <c r="B17" s="20"/>
      <c r="C17" s="25"/>
      <c r="D17" s="39"/>
      <c r="E17" s="352" t="s">
        <v>9</v>
      </c>
      <c r="F17" s="361">
        <f>'Data 3'!O14</f>
        <v>497.42684300000002</v>
      </c>
      <c r="G17" s="422">
        <f>'Data 3'!C47</f>
        <v>47.87</v>
      </c>
      <c r="H17" s="372"/>
      <c r="I17" s="361">
        <f>'Data 3'!O29</f>
        <v>594.78838600000006</v>
      </c>
      <c r="J17" s="422">
        <f>'Data 3'!D47</f>
        <v>59.83</v>
      </c>
      <c r="K17" s="186"/>
      <c r="L17" s="186"/>
      <c r="M17" s="189"/>
      <c r="N17" s="189"/>
      <c r="O17" s="139"/>
      <c r="P17" s="139"/>
    </row>
    <row r="18" spans="1:16" s="19" customFormat="1" ht="12.75" customHeight="1">
      <c r="B18" s="20"/>
      <c r="D18" s="39"/>
      <c r="E18" s="352" t="s">
        <v>10</v>
      </c>
      <c r="F18" s="361">
        <f>'Data 3'!O15</f>
        <v>512.72814000000005</v>
      </c>
      <c r="G18" s="422">
        <f>'Data 3'!C48</f>
        <v>43.14</v>
      </c>
      <c r="H18" s="372"/>
      <c r="I18" s="361">
        <f>'Data 3'!O30</f>
        <v>373.088212</v>
      </c>
      <c r="J18" s="422">
        <f>'Data 3'!D48</f>
        <v>54.33</v>
      </c>
      <c r="K18" s="186"/>
      <c r="L18" s="186"/>
      <c r="M18" s="189"/>
      <c r="N18" s="189"/>
      <c r="O18" s="139"/>
      <c r="P18" s="139"/>
    </row>
    <row r="19" spans="1:16" s="19" customFormat="1" ht="12.75" customHeight="1">
      <c r="B19" s="20"/>
      <c r="D19" s="39"/>
      <c r="E19" s="352" t="s">
        <v>11</v>
      </c>
      <c r="F19" s="361">
        <f>'Data 3'!O16</f>
        <v>348.32566600000001</v>
      </c>
      <c r="G19" s="422">
        <f>'Data 3'!C49</f>
        <v>43.33</v>
      </c>
      <c r="H19" s="372"/>
      <c r="I19" s="361">
        <f>'Data 3'!O31</f>
        <v>488.60526699999997</v>
      </c>
      <c r="J19" s="422">
        <f>'Data 3'!D49</f>
        <v>53.76</v>
      </c>
      <c r="K19" s="186"/>
      <c r="L19" s="186"/>
      <c r="M19" s="189"/>
      <c r="N19" s="189"/>
      <c r="O19" s="139"/>
      <c r="P19" s="139"/>
    </row>
    <row r="20" spans="1:16" ht="12.75" customHeight="1">
      <c r="D20" s="96"/>
      <c r="E20" s="352" t="s">
        <v>12</v>
      </c>
      <c r="F20" s="361">
        <f>'Data 3'!O17</f>
        <v>350.27209499999998</v>
      </c>
      <c r="G20" s="422">
        <f>'Data 3'!C50</f>
        <v>44.59</v>
      </c>
      <c r="H20" s="372"/>
      <c r="I20" s="361">
        <f>'Data 3'!O32</f>
        <v>496.271545</v>
      </c>
      <c r="J20" s="422">
        <f>'Data 3'!D50</f>
        <v>55.73</v>
      </c>
      <c r="K20" s="187"/>
      <c r="L20" s="188"/>
      <c r="M20" s="189"/>
      <c r="N20" s="189"/>
      <c r="O20" s="140"/>
      <c r="P20" s="140"/>
    </row>
    <row r="21" spans="1:16" s="19" customFormat="1" ht="12.75" customHeight="1">
      <c r="B21" s="20"/>
      <c r="C21" s="25"/>
      <c r="D21" s="39"/>
      <c r="E21" s="423" t="s">
        <v>13</v>
      </c>
      <c r="F21" s="424">
        <f>'Data 3'!O18</f>
        <v>353.87009999999998</v>
      </c>
      <c r="G21" s="425">
        <f>'Data 3'!C51</f>
        <v>45.92</v>
      </c>
      <c r="H21" s="426"/>
      <c r="I21" s="424">
        <f>'Data 3'!O33</f>
        <v>418.755448</v>
      </c>
      <c r="J21" s="425">
        <f>'Data 3'!D51</f>
        <v>56.29</v>
      </c>
      <c r="K21" s="186"/>
      <c r="L21" s="186"/>
      <c r="M21" s="189"/>
      <c r="N21" s="189"/>
    </row>
    <row r="22" spans="1:16" s="421" customFormat="1" ht="16.2" customHeight="1">
      <c r="A22" s="47"/>
      <c r="B22" s="47"/>
      <c r="C22" s="47"/>
      <c r="D22" s="47"/>
      <c r="E22" s="427" t="s">
        <v>194</v>
      </c>
      <c r="F22" s="365">
        <f>SUM(F10:F21)</f>
        <v>4391.76829</v>
      </c>
      <c r="G22" s="428">
        <f>'Data 3'!C53</f>
        <v>35.07</v>
      </c>
      <c r="H22" s="429"/>
      <c r="I22" s="365">
        <f>SUM(I10:I21)</f>
        <v>6550.0018379999992</v>
      </c>
      <c r="J22" s="428">
        <f>'Data 3'!D53</f>
        <v>48.76</v>
      </c>
      <c r="K22" s="418"/>
      <c r="L22" s="419"/>
      <c r="M22" s="189"/>
      <c r="N22" s="189"/>
      <c r="O22" s="420"/>
      <c r="P22" s="420"/>
    </row>
    <row r="23" spans="1:16">
      <c r="E23" s="154"/>
      <c r="L23" s="140"/>
      <c r="M23" s="140"/>
      <c r="N23" s="140"/>
      <c r="O23" s="140"/>
      <c r="P23" s="140"/>
    </row>
    <row r="24" spans="1:16">
      <c r="M24" s="140"/>
      <c r="N24" s="140"/>
      <c r="O24" s="140"/>
      <c r="P24" s="140"/>
    </row>
    <row r="88" spans="2:2">
      <c r="B88" s="96"/>
    </row>
  </sheetData>
  <mergeCells count="7">
    <mergeCell ref="C7:C12"/>
    <mergeCell ref="D2:J2"/>
    <mergeCell ref="D3:J3"/>
    <mergeCell ref="M9:N9"/>
    <mergeCell ref="O9:P9"/>
    <mergeCell ref="F7:G7"/>
    <mergeCell ref="I7:J7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0">
    <pageSetUpPr autoPageBreaks="0"/>
  </sheetPr>
  <dimension ref="A1:K82"/>
  <sheetViews>
    <sheetView showGridLines="0" showRowColHeaders="0" showOutlineSymbols="0" zoomScaleNormal="100" workbookViewId="0"/>
  </sheetViews>
  <sheetFormatPr baseColWidth="10" defaultColWidth="14.88671875" defaultRowHeight="13.2"/>
  <cols>
    <col min="1" max="1" width="0.109375" style="16" customWidth="1"/>
    <col min="2" max="2" width="2.6640625" style="16" customWidth="1"/>
    <col min="3" max="3" width="23.6640625" style="16" customWidth="1"/>
    <col min="4" max="4" width="1.33203125" style="16" customWidth="1"/>
    <col min="5" max="5" width="105.6640625" style="16" customWidth="1"/>
    <col min="6" max="7" width="11.44140625" customWidth="1"/>
  </cols>
  <sheetData>
    <row r="1" spans="2:5" s="16" customFormat="1" ht="0.6" customHeight="1"/>
    <row r="2" spans="2:5" s="16" customFormat="1" ht="21" customHeight="1">
      <c r="D2" s="307"/>
      <c r="E2" s="95" t="s">
        <v>80</v>
      </c>
    </row>
    <row r="3" spans="2:5" s="16" customFormat="1" ht="15" customHeight="1">
      <c r="D3" s="308"/>
      <c r="E3" s="18" t="s">
        <v>261</v>
      </c>
    </row>
    <row r="4" spans="2:5" s="19" customFormat="1" ht="19.95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2" customHeight="1">
      <c r="B6" s="20"/>
      <c r="C6" s="25"/>
      <c r="D6" s="39"/>
      <c r="E6" s="39"/>
    </row>
    <row r="7" spans="2:5" s="19" customFormat="1" ht="12.75" customHeight="1">
      <c r="B7" s="20"/>
      <c r="C7" s="315" t="s">
        <v>408</v>
      </c>
      <c r="D7" s="39"/>
      <c r="E7" s="349"/>
    </row>
    <row r="8" spans="2:5" s="19" customFormat="1" ht="12.75" customHeight="1">
      <c r="B8" s="20"/>
      <c r="C8" s="316" t="s">
        <v>48</v>
      </c>
      <c r="D8" s="39"/>
      <c r="E8" s="349"/>
    </row>
    <row r="9" spans="2:5" s="19" customFormat="1" ht="12.75" customHeight="1">
      <c r="B9" s="20"/>
      <c r="C9" s="309"/>
      <c r="D9" s="39"/>
      <c r="E9" s="349"/>
    </row>
    <row r="10" spans="2:5" s="19" customFormat="1" ht="12.75" customHeight="1">
      <c r="B10" s="20"/>
      <c r="C10" s="43"/>
      <c r="D10" s="39"/>
      <c r="E10" s="349"/>
    </row>
    <row r="11" spans="2:5" s="19" customFormat="1" ht="12.75" customHeight="1">
      <c r="B11" s="20"/>
      <c r="C11" s="43"/>
      <c r="D11" s="39"/>
      <c r="E11" s="303"/>
    </row>
    <row r="12" spans="2:5" s="19" customFormat="1" ht="12.75" customHeight="1">
      <c r="B12" s="20"/>
      <c r="D12" s="39"/>
      <c r="E12" s="303"/>
    </row>
    <row r="13" spans="2:5" s="19" customFormat="1" ht="12.75" customHeight="1">
      <c r="B13" s="20"/>
      <c r="C13" s="25"/>
      <c r="D13" s="39"/>
      <c r="E13" s="303"/>
    </row>
    <row r="14" spans="2:5" s="19" customFormat="1" ht="12.75" customHeight="1">
      <c r="B14" s="20"/>
      <c r="C14" s="25"/>
      <c r="D14" s="39"/>
      <c r="E14" s="303"/>
    </row>
    <row r="15" spans="2:5" s="19" customFormat="1" ht="12.75" customHeight="1">
      <c r="B15" s="20"/>
      <c r="C15" s="25"/>
      <c r="D15" s="39"/>
      <c r="E15" s="303"/>
    </row>
    <row r="16" spans="2:5" s="19" customFormat="1" ht="12.75" customHeight="1">
      <c r="B16" s="20"/>
      <c r="C16" s="25"/>
      <c r="D16" s="39"/>
      <c r="E16" s="303"/>
    </row>
    <row r="17" spans="1:11" s="19" customFormat="1" ht="12.75" customHeight="1">
      <c r="B17" s="20"/>
      <c r="C17" s="25"/>
      <c r="D17" s="39"/>
      <c r="E17" s="303"/>
    </row>
    <row r="18" spans="1:11" s="19" customFormat="1" ht="12.75" customHeight="1">
      <c r="B18" s="20"/>
      <c r="C18" s="25"/>
      <c r="D18" s="39"/>
      <c r="E18" s="303"/>
    </row>
    <row r="19" spans="1:11" s="19" customFormat="1" ht="12.75" customHeight="1">
      <c r="B19" s="20"/>
      <c r="C19" s="25"/>
      <c r="D19" s="39"/>
      <c r="E19" s="303"/>
    </row>
    <row r="20" spans="1:11" s="19" customFormat="1" ht="12.75" customHeight="1">
      <c r="B20" s="20"/>
      <c r="C20" s="25"/>
      <c r="D20" s="39"/>
      <c r="E20" s="303"/>
    </row>
    <row r="21" spans="1:11" s="19" customFormat="1" ht="12.75" customHeight="1">
      <c r="B21" s="20"/>
      <c r="C21" s="25"/>
      <c r="D21" s="39"/>
      <c r="E21" s="303"/>
    </row>
    <row r="22" spans="1:11">
      <c r="E22" s="350"/>
    </row>
    <row r="23" spans="1:11">
      <c r="E23" s="350"/>
    </row>
    <row r="24" spans="1:11">
      <c r="E24" s="350"/>
    </row>
    <row r="25" spans="1:11" s="171" customFormat="1">
      <c r="A25" s="16"/>
      <c r="B25" s="16"/>
      <c r="C25" s="16"/>
      <c r="D25" s="16"/>
      <c r="E25" s="16"/>
    </row>
    <row r="26" spans="1:11" s="171" customFormat="1">
      <c r="A26" s="16"/>
      <c r="B26" s="16"/>
      <c r="C26" s="16"/>
      <c r="D26" s="16"/>
      <c r="E26" s="16"/>
    </row>
    <row r="27" spans="1:11" s="171" customFormat="1">
      <c r="A27" s="16"/>
      <c r="B27" s="16"/>
      <c r="C27" s="16"/>
      <c r="D27" s="16"/>
      <c r="E27" s="317" t="s">
        <v>252</v>
      </c>
    </row>
    <row r="28" spans="1:11" s="171" customFormat="1" ht="24" customHeight="1">
      <c r="A28" s="16"/>
      <c r="B28" s="16"/>
      <c r="C28" s="16"/>
      <c r="D28" s="16"/>
      <c r="E28" s="317"/>
      <c r="F28" s="56"/>
      <c r="G28" s="56"/>
      <c r="H28" s="56"/>
      <c r="I28" s="56"/>
      <c r="J28" s="56"/>
      <c r="K28" s="56"/>
    </row>
    <row r="82" spans="2:2">
      <c r="B82" s="96"/>
    </row>
  </sheetData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pageSetUpPr autoPageBreaks="0"/>
  </sheetPr>
  <dimension ref="A1:F82"/>
  <sheetViews>
    <sheetView showGridLines="0" showRowColHeaders="0" showOutlineSymbols="0" workbookViewId="0"/>
  </sheetViews>
  <sheetFormatPr baseColWidth="10" defaultColWidth="14.88671875" defaultRowHeight="13.2"/>
  <cols>
    <col min="1" max="1" width="0.109375" style="16" customWidth="1"/>
    <col min="2" max="2" width="2.6640625" style="16" customWidth="1"/>
    <col min="3" max="3" width="23.6640625" style="16" customWidth="1"/>
    <col min="4" max="4" width="1.33203125" style="16" customWidth="1"/>
    <col min="5" max="5" width="105.6640625" style="16" customWidth="1"/>
    <col min="6" max="6" width="11.44140625" style="42" customWidth="1"/>
    <col min="7" max="8" width="11.44140625" customWidth="1"/>
  </cols>
  <sheetData>
    <row r="1" spans="2:5" s="16" customFormat="1" ht="0.6" customHeight="1"/>
    <row r="2" spans="2:5" s="16" customFormat="1" ht="21" customHeight="1">
      <c r="E2" s="95" t="s">
        <v>80</v>
      </c>
    </row>
    <row r="3" spans="2:5" s="16" customFormat="1" ht="15" customHeight="1">
      <c r="E3" s="18" t="s">
        <v>261</v>
      </c>
    </row>
    <row r="4" spans="2:5" s="19" customFormat="1" ht="19.95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2" customHeight="1">
      <c r="B6" s="20"/>
      <c r="C6" s="25"/>
      <c r="D6" s="39"/>
      <c r="E6" s="39"/>
    </row>
    <row r="7" spans="2:5" s="19" customFormat="1" ht="12.75" customHeight="1">
      <c r="B7" s="20"/>
      <c r="C7" s="724" t="s">
        <v>225</v>
      </c>
      <c r="D7" s="39"/>
      <c r="E7" s="349"/>
    </row>
    <row r="8" spans="2:5" s="19" customFormat="1" ht="12.75" customHeight="1">
      <c r="B8" s="20"/>
      <c r="C8" s="724"/>
      <c r="D8" s="39"/>
      <c r="E8" s="349"/>
    </row>
    <row r="9" spans="2:5" s="19" customFormat="1" ht="12.75" customHeight="1">
      <c r="B9" s="20"/>
      <c r="C9" s="724" t="s">
        <v>400</v>
      </c>
      <c r="D9" s="39"/>
      <c r="E9" s="349"/>
    </row>
    <row r="10" spans="2:5" s="19" customFormat="1" ht="12.75" customHeight="1">
      <c r="B10" s="20"/>
      <c r="C10" s="724"/>
      <c r="D10" s="39"/>
      <c r="E10" s="349"/>
    </row>
    <row r="11" spans="2:5" s="19" customFormat="1" ht="12.75" customHeight="1">
      <c r="B11" s="20"/>
      <c r="C11" s="261"/>
      <c r="D11" s="39"/>
      <c r="E11" s="303"/>
    </row>
    <row r="12" spans="2:5" s="19" customFormat="1" ht="12.75" customHeight="1">
      <c r="B12" s="20"/>
      <c r="D12" s="39"/>
      <c r="E12" s="303"/>
    </row>
    <row r="13" spans="2:5" s="19" customFormat="1" ht="12.75" customHeight="1">
      <c r="B13" s="20"/>
      <c r="C13" s="25"/>
      <c r="D13" s="39"/>
      <c r="E13" s="303"/>
    </row>
    <row r="14" spans="2:5" s="19" customFormat="1" ht="12.75" customHeight="1">
      <c r="B14" s="20"/>
      <c r="C14" s="25"/>
      <c r="D14" s="39"/>
      <c r="E14" s="303"/>
    </row>
    <row r="15" spans="2:5" s="19" customFormat="1" ht="12.75" customHeight="1">
      <c r="B15" s="20"/>
      <c r="C15" s="25"/>
      <c r="D15" s="39"/>
      <c r="E15" s="303"/>
    </row>
    <row r="16" spans="2:5" s="19" customFormat="1" ht="12.75" customHeight="1">
      <c r="B16" s="20"/>
      <c r="C16" s="25"/>
      <c r="D16" s="39"/>
      <c r="E16" s="303"/>
    </row>
    <row r="17" spans="2:5" s="19" customFormat="1" ht="12.75" customHeight="1">
      <c r="B17" s="20"/>
      <c r="C17" s="25"/>
      <c r="D17" s="39"/>
      <c r="E17" s="303"/>
    </row>
    <row r="18" spans="2:5" s="19" customFormat="1" ht="12.75" customHeight="1">
      <c r="B18" s="20"/>
      <c r="C18" s="25"/>
      <c r="D18" s="39"/>
      <c r="E18" s="303"/>
    </row>
    <row r="19" spans="2:5" s="19" customFormat="1" ht="12.75" customHeight="1">
      <c r="B19" s="20"/>
      <c r="C19" s="25"/>
      <c r="D19" s="39"/>
      <c r="E19" s="303"/>
    </row>
    <row r="20" spans="2:5" s="19" customFormat="1" ht="12.75" customHeight="1">
      <c r="B20" s="20"/>
      <c r="C20" s="25"/>
      <c r="D20" s="39"/>
      <c r="E20" s="303"/>
    </row>
    <row r="21" spans="2:5" s="19" customFormat="1" ht="12.75" customHeight="1">
      <c r="B21" s="20"/>
      <c r="C21" s="25"/>
      <c r="D21" s="39"/>
      <c r="E21" s="303"/>
    </row>
    <row r="22" spans="2:5">
      <c r="E22" s="350"/>
    </row>
    <row r="23" spans="2:5">
      <c r="E23" s="350"/>
    </row>
    <row r="24" spans="2:5">
      <c r="E24" s="350"/>
    </row>
    <row r="82" spans="2:2">
      <c r="B82" s="96"/>
    </row>
  </sheetData>
  <mergeCells count="2">
    <mergeCell ref="C7:C8"/>
    <mergeCell ref="C9:C10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autoPageBreaks="0"/>
  </sheetPr>
  <dimension ref="A1:F82"/>
  <sheetViews>
    <sheetView showGridLines="0" showRowColHeaders="0" showOutlineSymbols="0" zoomScaleNormal="100" workbookViewId="0"/>
  </sheetViews>
  <sheetFormatPr baseColWidth="10" defaultRowHeight="13.2"/>
  <cols>
    <col min="1" max="1" width="0.109375" style="16" customWidth="1"/>
    <col min="2" max="2" width="2.6640625" style="16" customWidth="1"/>
    <col min="3" max="3" width="23.6640625" style="16" customWidth="1"/>
    <col min="4" max="4" width="1.33203125" style="16" customWidth="1"/>
    <col min="5" max="5" width="105.6640625" style="16" customWidth="1"/>
    <col min="6" max="6" width="11.44140625" style="42" customWidth="1"/>
  </cols>
  <sheetData>
    <row r="1" spans="2:5" s="16" customFormat="1" ht="0.6" customHeight="1"/>
    <row r="2" spans="2:5" s="16" customFormat="1" ht="21" customHeight="1">
      <c r="E2" s="95" t="s">
        <v>80</v>
      </c>
    </row>
    <row r="3" spans="2:5" s="16" customFormat="1" ht="15" customHeight="1">
      <c r="E3" s="18" t="s">
        <v>261</v>
      </c>
    </row>
    <row r="4" spans="2:5" s="19" customFormat="1" ht="19.95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2" customHeight="1">
      <c r="B6" s="20"/>
      <c r="C6" s="25"/>
      <c r="D6" s="39"/>
      <c r="E6" s="39"/>
    </row>
    <row r="7" spans="2:5" s="19" customFormat="1" ht="12.75" customHeight="1">
      <c r="B7" s="20"/>
      <c r="C7" s="724" t="s">
        <v>129</v>
      </c>
      <c r="D7" s="39"/>
      <c r="E7" s="349"/>
    </row>
    <row r="8" spans="2:5" s="19" customFormat="1" ht="12.75" customHeight="1">
      <c r="B8" s="20"/>
      <c r="C8" s="724"/>
      <c r="D8" s="39"/>
      <c r="E8" s="349"/>
    </row>
    <row r="9" spans="2:5" s="19" customFormat="1" ht="12.75" customHeight="1">
      <c r="B9" s="20"/>
      <c r="C9" s="724" t="s">
        <v>400</v>
      </c>
      <c r="D9" s="39"/>
      <c r="E9" s="349"/>
    </row>
    <row r="10" spans="2:5" s="19" customFormat="1" ht="12.75" customHeight="1">
      <c r="B10" s="20"/>
      <c r="C10" s="724"/>
      <c r="D10" s="39"/>
      <c r="E10" s="349"/>
    </row>
    <row r="11" spans="2:5" s="19" customFormat="1" ht="12.75" customHeight="1">
      <c r="B11" s="20"/>
      <c r="C11" s="41"/>
      <c r="D11" s="39"/>
      <c r="E11" s="303"/>
    </row>
    <row r="12" spans="2:5" s="19" customFormat="1" ht="12.75" customHeight="1">
      <c r="B12" s="20"/>
      <c r="C12" s="105"/>
      <c r="D12" s="39"/>
      <c r="E12" s="303"/>
    </row>
    <row r="13" spans="2:5" s="19" customFormat="1" ht="12.75" customHeight="1">
      <c r="B13" s="20"/>
      <c r="C13" s="105"/>
      <c r="D13" s="39"/>
      <c r="E13" s="303"/>
    </row>
    <row r="14" spans="2:5" s="19" customFormat="1" ht="12.75" customHeight="1">
      <c r="B14" s="20"/>
      <c r="C14" s="105"/>
      <c r="D14" s="39"/>
      <c r="E14" s="303"/>
    </row>
    <row r="15" spans="2:5" s="19" customFormat="1" ht="12.75" customHeight="1">
      <c r="B15" s="20"/>
      <c r="C15" s="25"/>
      <c r="D15" s="39"/>
      <c r="E15" s="303"/>
    </row>
    <row r="16" spans="2:5" s="19" customFormat="1" ht="12.75" customHeight="1">
      <c r="B16" s="20"/>
      <c r="C16" s="25"/>
      <c r="D16" s="39"/>
      <c r="E16" s="303"/>
    </row>
    <row r="17" spans="2:5" s="19" customFormat="1" ht="12.75" customHeight="1">
      <c r="B17" s="20"/>
      <c r="C17" s="25"/>
      <c r="D17" s="39"/>
      <c r="E17" s="303"/>
    </row>
    <row r="18" spans="2:5" s="19" customFormat="1" ht="12.75" customHeight="1">
      <c r="B18" s="20"/>
      <c r="C18" s="25"/>
      <c r="D18" s="39"/>
      <c r="E18" s="303"/>
    </row>
    <row r="19" spans="2:5" s="19" customFormat="1" ht="12.75" customHeight="1">
      <c r="B19" s="20"/>
      <c r="C19" s="25"/>
      <c r="D19" s="39"/>
      <c r="E19" s="303"/>
    </row>
    <row r="20" spans="2:5" s="19" customFormat="1" ht="12.75" customHeight="1">
      <c r="B20" s="20"/>
      <c r="C20" s="25"/>
      <c r="D20" s="39"/>
      <c r="E20" s="303"/>
    </row>
    <row r="21" spans="2:5" s="19" customFormat="1" ht="12.75" customHeight="1">
      <c r="B21" s="20"/>
      <c r="C21" s="25"/>
      <c r="D21" s="39"/>
      <c r="E21" s="303"/>
    </row>
    <row r="22" spans="2:5">
      <c r="E22" s="350"/>
    </row>
    <row r="23" spans="2:5">
      <c r="E23" s="350"/>
    </row>
    <row r="24" spans="2:5">
      <c r="E24" s="350"/>
    </row>
    <row r="82" spans="2:2">
      <c r="B82" s="96"/>
    </row>
  </sheetData>
  <mergeCells count="2">
    <mergeCell ref="C7:C8"/>
    <mergeCell ref="C9:C10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E24"/>
  <sheetViews>
    <sheetView showGridLines="0" showRowColHeaders="0" workbookViewId="0"/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105.6640625" customWidth="1"/>
  </cols>
  <sheetData>
    <row r="1" spans="2:5" ht="0.6" customHeight="1">
      <c r="C1" s="16"/>
      <c r="D1" s="16"/>
    </row>
    <row r="2" spans="2:5" ht="21" customHeight="1">
      <c r="C2" s="16"/>
      <c r="D2" s="16"/>
      <c r="E2" s="95" t="s">
        <v>80</v>
      </c>
    </row>
    <row r="3" spans="2:5" ht="15" customHeight="1">
      <c r="B3" s="21"/>
      <c r="C3" s="21"/>
      <c r="D3" s="19"/>
      <c r="E3" s="18" t="s">
        <v>261</v>
      </c>
    </row>
    <row r="4" spans="2:5" ht="19.95" customHeight="1">
      <c r="B4" s="21"/>
      <c r="C4" s="21" t="str">
        <f>Indice!C4</f>
        <v>Mercados eléctricos</v>
      </c>
      <c r="D4" s="19"/>
      <c r="E4" s="19"/>
    </row>
    <row r="5" spans="2:5" ht="12.6" customHeight="1">
      <c r="B5" s="723"/>
      <c r="C5" s="260"/>
      <c r="D5" s="39" t="s">
        <v>35</v>
      </c>
      <c r="E5" s="39" t="s">
        <v>35</v>
      </c>
    </row>
    <row r="6" spans="2:5" s="171" customFormat="1" ht="13.2" customHeight="1">
      <c r="B6" s="723"/>
      <c r="C6" s="260"/>
      <c r="D6" s="39" t="s">
        <v>35</v>
      </c>
      <c r="E6" s="40" t="s">
        <v>35</v>
      </c>
    </row>
    <row r="7" spans="2:5" ht="12.6" customHeight="1">
      <c r="B7" s="723"/>
      <c r="C7" s="723" t="s">
        <v>406</v>
      </c>
      <c r="D7" s="39" t="s">
        <v>35</v>
      </c>
      <c r="E7" s="349" t="s">
        <v>35</v>
      </c>
    </row>
    <row r="8" spans="2:5" ht="12.6" customHeight="1">
      <c r="B8" s="723"/>
      <c r="C8" s="723"/>
      <c r="D8" s="39" t="s">
        <v>35</v>
      </c>
      <c r="E8" s="349" t="s">
        <v>35</v>
      </c>
    </row>
    <row r="9" spans="2:5" ht="12.6" customHeight="1">
      <c r="B9" s="723"/>
      <c r="C9" s="723" t="s">
        <v>407</v>
      </c>
      <c r="D9" s="39" t="s">
        <v>35</v>
      </c>
      <c r="E9" s="349" t="s">
        <v>35</v>
      </c>
    </row>
    <row r="10" spans="2:5" ht="12.6" customHeight="1">
      <c r="B10" s="723"/>
      <c r="C10" s="723"/>
      <c r="D10" s="39" t="s">
        <v>35</v>
      </c>
      <c r="E10" s="303" t="s">
        <v>35</v>
      </c>
    </row>
    <row r="11" spans="2:5" ht="12.6" customHeight="1">
      <c r="C11" s="260"/>
      <c r="D11" s="39" t="s">
        <v>35</v>
      </c>
      <c r="E11" s="303" t="s">
        <v>35</v>
      </c>
    </row>
    <row r="12" spans="2:5" ht="12.6" customHeight="1">
      <c r="C12" s="260"/>
      <c r="D12" s="39" t="s">
        <v>35</v>
      </c>
      <c r="E12" s="303" t="s">
        <v>35</v>
      </c>
    </row>
    <row r="13" spans="2:5" ht="12.6" customHeight="1">
      <c r="C13" s="25" t="s">
        <v>35</v>
      </c>
      <c r="D13" s="39" t="s">
        <v>35</v>
      </c>
      <c r="E13" s="303" t="s">
        <v>35</v>
      </c>
    </row>
    <row r="14" spans="2:5" ht="12.6" customHeight="1">
      <c r="C14" s="25" t="s">
        <v>35</v>
      </c>
      <c r="D14" s="39" t="s">
        <v>35</v>
      </c>
      <c r="E14" s="303" t="s">
        <v>35</v>
      </c>
    </row>
    <row r="15" spans="2:5" ht="12.6" customHeight="1">
      <c r="C15" s="25" t="s">
        <v>35</v>
      </c>
      <c r="D15" s="39" t="s">
        <v>35</v>
      </c>
      <c r="E15" s="303" t="s">
        <v>35</v>
      </c>
    </row>
    <row r="16" spans="2:5" ht="12.6" customHeight="1">
      <c r="C16" s="25" t="s">
        <v>35</v>
      </c>
      <c r="D16" s="39" t="s">
        <v>35</v>
      </c>
      <c r="E16" s="303" t="s">
        <v>35</v>
      </c>
    </row>
    <row r="17" spans="3:5" ht="12.6" customHeight="1">
      <c r="C17" s="25" t="s">
        <v>35</v>
      </c>
      <c r="D17" s="39" t="s">
        <v>35</v>
      </c>
      <c r="E17" s="303" t="s">
        <v>35</v>
      </c>
    </row>
    <row r="18" spans="3:5" ht="12.6" customHeight="1">
      <c r="C18" s="25" t="s">
        <v>35</v>
      </c>
      <c r="D18" s="39" t="s">
        <v>35</v>
      </c>
      <c r="E18" s="303" t="s">
        <v>35</v>
      </c>
    </row>
    <row r="19" spans="3:5" ht="12.6" customHeight="1">
      <c r="C19" s="25" t="s">
        <v>35</v>
      </c>
      <c r="D19" s="39" t="s">
        <v>35</v>
      </c>
      <c r="E19" s="303" t="s">
        <v>35</v>
      </c>
    </row>
    <row r="20" spans="3:5" ht="12.6" customHeight="1">
      <c r="C20" s="25" t="s">
        <v>35</v>
      </c>
      <c r="D20" s="39" t="s">
        <v>35</v>
      </c>
      <c r="E20" s="303" t="s">
        <v>35</v>
      </c>
    </row>
    <row r="21" spans="3:5" ht="12.6" customHeight="1">
      <c r="C21" s="16" t="s">
        <v>35</v>
      </c>
      <c r="D21" s="16" t="s">
        <v>35</v>
      </c>
      <c r="E21" s="350" t="s">
        <v>35</v>
      </c>
    </row>
    <row r="22" spans="3:5" ht="12.6" customHeight="1">
      <c r="C22" s="16" t="s">
        <v>35</v>
      </c>
      <c r="D22" s="16" t="s">
        <v>35</v>
      </c>
      <c r="E22" s="350" t="s">
        <v>35</v>
      </c>
    </row>
    <row r="23" spans="3:5" ht="12.6" customHeight="1">
      <c r="E23" s="351"/>
    </row>
    <row r="24" spans="3:5" ht="12.6" customHeight="1">
      <c r="E24" s="351"/>
    </row>
  </sheetData>
  <mergeCells count="3">
    <mergeCell ref="B5:B10"/>
    <mergeCell ref="C7:C8"/>
    <mergeCell ref="C9:C10"/>
  </mergeCells>
  <hyperlinks>
    <hyperlink ref="C4" location="Indice!A1" display="Indice!A1"/>
  </hyperlink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autoPageBreaks="0"/>
  </sheetPr>
  <dimension ref="A1:R134"/>
  <sheetViews>
    <sheetView showGridLines="0" showRowColHeaders="0" showOutlineSymbols="0" zoomScaleNormal="100" workbookViewId="0"/>
  </sheetViews>
  <sheetFormatPr baseColWidth="10" defaultColWidth="11.44140625" defaultRowHeight="10.199999999999999"/>
  <cols>
    <col min="1" max="1" width="0.109375" style="2" customWidth="1"/>
    <col min="2" max="2" width="2.6640625" style="2" customWidth="1"/>
    <col min="3" max="3" width="24.109375" style="158" customWidth="1"/>
    <col min="4" max="4" width="9.6640625" style="38" customWidth="1"/>
    <col min="5" max="5" width="11.109375" style="2" customWidth="1"/>
    <col min="6" max="7" width="9.6640625" style="2" customWidth="1"/>
    <col min="8" max="9" width="8.6640625" style="2" customWidth="1"/>
    <col min="10" max="10" width="9.6640625" style="2" customWidth="1"/>
    <col min="11" max="15" width="8.6640625" style="2" customWidth="1"/>
    <col min="16" max="16" width="1" style="2" customWidth="1"/>
    <col min="17" max="17" width="9.5546875" style="2" bestFit="1" customWidth="1"/>
    <col min="18" max="18" width="7.44140625" style="2" customWidth="1"/>
    <col min="19" max="16384" width="11.44140625" style="2"/>
  </cols>
  <sheetData>
    <row r="1" spans="1:18" s="27" customFormat="1" ht="21.75" customHeight="1">
      <c r="F1" s="28"/>
      <c r="G1" s="18"/>
      <c r="M1" s="95" t="s">
        <v>80</v>
      </c>
    </row>
    <row r="2" spans="1:18" s="27" customFormat="1" ht="15" customHeight="1">
      <c r="F2" s="28"/>
      <c r="G2" s="18"/>
      <c r="M2" s="18" t="s">
        <v>261</v>
      </c>
    </row>
    <row r="3" spans="1:18" s="27" customFormat="1" ht="19.95" customHeight="1">
      <c r="C3" s="21" t="str">
        <f>Indice!C4</f>
        <v>Mercados eléctricos</v>
      </c>
      <c r="D3" s="22"/>
    </row>
    <row r="4" spans="1:18"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0"/>
    </row>
    <row r="5" spans="1:18" ht="20.25" customHeight="1">
      <c r="C5" s="43" t="s">
        <v>233</v>
      </c>
      <c r="D5" s="227"/>
      <c r="E5" s="227"/>
      <c r="F5" s="227"/>
      <c r="G5" s="157"/>
      <c r="H5" s="157"/>
      <c r="I5" s="157"/>
      <c r="J5" s="157"/>
      <c r="K5" s="157"/>
      <c r="L5" s="157"/>
      <c r="M5" s="157"/>
      <c r="N5" s="157"/>
      <c r="O5" s="157"/>
      <c r="P5" s="157"/>
      <c r="Q5" s="157"/>
    </row>
    <row r="6" spans="1:18" ht="12.75" customHeight="1">
      <c r="C6" s="228"/>
      <c r="D6" s="229" t="s">
        <v>39</v>
      </c>
      <c r="E6" s="229" t="s">
        <v>40</v>
      </c>
      <c r="F6" s="229" t="s">
        <v>41</v>
      </c>
      <c r="G6" s="229" t="s">
        <v>42</v>
      </c>
      <c r="H6" s="229" t="s">
        <v>41</v>
      </c>
      <c r="I6" s="229" t="s">
        <v>43</v>
      </c>
      <c r="J6" s="229" t="s">
        <v>43</v>
      </c>
      <c r="K6" s="229" t="s">
        <v>42</v>
      </c>
      <c r="L6" s="229" t="s">
        <v>44</v>
      </c>
      <c r="M6" s="229" t="s">
        <v>45</v>
      </c>
      <c r="N6" s="229" t="s">
        <v>46</v>
      </c>
      <c r="O6" s="229" t="s">
        <v>47</v>
      </c>
      <c r="P6" s="230"/>
      <c r="Q6" s="83" t="s">
        <v>36</v>
      </c>
    </row>
    <row r="7" spans="1:18" s="197" customFormat="1" ht="11.25" customHeight="1">
      <c r="A7" s="29"/>
      <c r="B7" s="29"/>
      <c r="C7" s="438"/>
      <c r="D7" s="439" t="s">
        <v>14</v>
      </c>
      <c r="E7" s="439" t="s">
        <v>15</v>
      </c>
      <c r="F7" s="439" t="s">
        <v>16</v>
      </c>
      <c r="G7" s="439" t="s">
        <v>17</v>
      </c>
      <c r="H7" s="439" t="s">
        <v>18</v>
      </c>
      <c r="I7" s="439" t="s">
        <v>19</v>
      </c>
      <c r="J7" s="439" t="s">
        <v>20</v>
      </c>
      <c r="K7" s="439" t="s">
        <v>21</v>
      </c>
      <c r="L7" s="439" t="s">
        <v>22</v>
      </c>
      <c r="M7" s="439" t="s">
        <v>23</v>
      </c>
      <c r="N7" s="439" t="s">
        <v>24</v>
      </c>
      <c r="O7" s="439" t="s">
        <v>25</v>
      </c>
      <c r="P7" s="439"/>
      <c r="Q7" s="439">
        <v>2015</v>
      </c>
    </row>
    <row r="8" spans="1:18" s="197" customFormat="1" ht="11.25" customHeight="1">
      <c r="A8" s="29"/>
      <c r="B8" s="29"/>
      <c r="C8" s="440" t="s">
        <v>87</v>
      </c>
      <c r="D8" s="441"/>
      <c r="E8" s="441"/>
      <c r="F8" s="441"/>
      <c r="G8" s="441"/>
      <c r="H8" s="441"/>
      <c r="I8" s="441"/>
      <c r="J8" s="441"/>
      <c r="K8" s="441"/>
      <c r="L8" s="441"/>
      <c r="M8" s="441"/>
      <c r="N8" s="441"/>
      <c r="O8" s="441"/>
      <c r="P8" s="441"/>
      <c r="Q8" s="441"/>
      <c r="R8" s="233"/>
    </row>
    <row r="9" spans="1:18" ht="11.25" customHeight="1">
      <c r="A9" s="3"/>
      <c r="B9" s="3"/>
      <c r="C9" s="442" t="s">
        <v>38</v>
      </c>
      <c r="D9" s="441">
        <f>D31+D34</f>
        <v>53.53</v>
      </c>
      <c r="E9" s="441">
        <f t="shared" ref="E9:O9" si="0">E31+E34</f>
        <v>44.61</v>
      </c>
      <c r="F9" s="441">
        <f t="shared" si="0"/>
        <v>44.230000000000004</v>
      </c>
      <c r="G9" s="441">
        <f t="shared" si="0"/>
        <v>46.620000000000005</v>
      </c>
      <c r="H9" s="441">
        <f t="shared" si="0"/>
        <v>45.919999999999995</v>
      </c>
      <c r="I9" s="441">
        <f t="shared" si="0"/>
        <v>55.53</v>
      </c>
      <c r="J9" s="441">
        <f t="shared" si="0"/>
        <v>60.53</v>
      </c>
      <c r="K9" s="441">
        <f t="shared" si="0"/>
        <v>56.71</v>
      </c>
      <c r="L9" s="441">
        <f t="shared" si="0"/>
        <v>52.6</v>
      </c>
      <c r="M9" s="441">
        <f t="shared" si="0"/>
        <v>50.82</v>
      </c>
      <c r="N9" s="441">
        <f t="shared" si="0"/>
        <v>52.68</v>
      </c>
      <c r="O9" s="441">
        <f t="shared" si="0"/>
        <v>54.38</v>
      </c>
      <c r="P9" s="441"/>
      <c r="Q9" s="441">
        <f>Q31+Q34</f>
        <v>51.666436277808693</v>
      </c>
      <c r="R9" s="234"/>
    </row>
    <row r="10" spans="1:18" ht="11.25" customHeight="1">
      <c r="A10" s="3"/>
      <c r="B10" s="3"/>
      <c r="C10" s="442" t="s">
        <v>130</v>
      </c>
      <c r="D10" s="441">
        <f>SUM(D18:D24)</f>
        <v>4.92</v>
      </c>
      <c r="E10" s="441">
        <f t="shared" ref="E10:P10" si="1">SUM(E18:E24)</f>
        <v>5.3699999999999992</v>
      </c>
      <c r="F10" s="441">
        <f t="shared" si="1"/>
        <v>5.19</v>
      </c>
      <c r="G10" s="441">
        <f t="shared" si="1"/>
        <v>5.5600000000000005</v>
      </c>
      <c r="H10" s="441">
        <f t="shared" si="1"/>
        <v>5.1100000000000003</v>
      </c>
      <c r="I10" s="441">
        <f t="shared" si="1"/>
        <v>3.3700000000000006</v>
      </c>
      <c r="J10" s="441">
        <f t="shared" si="1"/>
        <v>3.1200000000000006</v>
      </c>
      <c r="K10" s="441">
        <f t="shared" si="1"/>
        <v>3.7399999999999998</v>
      </c>
      <c r="L10" s="441">
        <f t="shared" si="1"/>
        <v>3.25</v>
      </c>
      <c r="M10" s="441">
        <f t="shared" si="1"/>
        <v>4.3900000000000006</v>
      </c>
      <c r="N10" s="441">
        <f t="shared" si="1"/>
        <v>4.1500000000000004</v>
      </c>
      <c r="O10" s="441">
        <f t="shared" si="1"/>
        <v>3.24</v>
      </c>
      <c r="P10" s="441">
        <f t="shared" si="1"/>
        <v>0</v>
      </c>
      <c r="Q10" s="441">
        <f>SUM(Q18:Q24)</f>
        <v>4.2702248332054848</v>
      </c>
      <c r="R10" s="234"/>
    </row>
    <row r="11" spans="1:18" ht="11.25" customHeight="1">
      <c r="A11" s="3"/>
      <c r="B11" s="3"/>
      <c r="C11" s="442" t="s">
        <v>133</v>
      </c>
      <c r="D11" s="441">
        <f>D42</f>
        <v>6.94</v>
      </c>
      <c r="E11" s="441">
        <f t="shared" ref="E11:O12" si="2">E42</f>
        <v>6.92</v>
      </c>
      <c r="F11" s="441">
        <f t="shared" si="2"/>
        <v>5.48</v>
      </c>
      <c r="G11" s="441">
        <f t="shared" si="2"/>
        <v>5.26</v>
      </c>
      <c r="H11" s="441">
        <f t="shared" si="2"/>
        <v>5.0599999999999996</v>
      </c>
      <c r="I11" s="441">
        <f t="shared" si="2"/>
        <v>6.19</v>
      </c>
      <c r="J11" s="441">
        <f t="shared" si="2"/>
        <v>7.23</v>
      </c>
      <c r="K11" s="441">
        <f t="shared" si="2"/>
        <v>2.84</v>
      </c>
      <c r="L11" s="441">
        <f t="shared" si="2"/>
        <v>3.2</v>
      </c>
      <c r="M11" s="441">
        <f t="shared" si="2"/>
        <v>3.1</v>
      </c>
      <c r="N11" s="441">
        <f t="shared" si="2"/>
        <v>3.31</v>
      </c>
      <c r="O11" s="441">
        <f t="shared" si="2"/>
        <v>4.16</v>
      </c>
      <c r="P11" s="441"/>
      <c r="Q11" s="441">
        <f>Q42</f>
        <v>5.0301509818484424</v>
      </c>
      <c r="R11" s="235"/>
    </row>
    <row r="12" spans="1:18" ht="11.25" customHeight="1">
      <c r="A12" s="3"/>
      <c r="B12" s="3"/>
      <c r="C12" s="442" t="s">
        <v>264</v>
      </c>
      <c r="D12" s="441">
        <f>D43</f>
        <v>1.69</v>
      </c>
      <c r="E12" s="441">
        <f t="shared" si="2"/>
        <v>1.85</v>
      </c>
      <c r="F12" s="441">
        <f t="shared" si="2"/>
        <v>1.83</v>
      </c>
      <c r="G12" s="441">
        <f t="shared" si="2"/>
        <v>2.08</v>
      </c>
      <c r="H12" s="441">
        <f t="shared" si="2"/>
        <v>1.97</v>
      </c>
      <c r="I12" s="441">
        <f t="shared" si="2"/>
        <v>1.92</v>
      </c>
      <c r="J12" s="441">
        <f t="shared" si="2"/>
        <v>1.65</v>
      </c>
      <c r="K12" s="441">
        <f t="shared" si="2"/>
        <v>1.87</v>
      </c>
      <c r="L12" s="441">
        <f t="shared" si="2"/>
        <v>2.0099999999999998</v>
      </c>
      <c r="M12" s="441">
        <f t="shared" si="2"/>
        <v>1.99</v>
      </c>
      <c r="N12" s="441">
        <f t="shared" si="2"/>
        <v>1.97</v>
      </c>
      <c r="O12" s="441">
        <f t="shared" si="2"/>
        <v>1.89</v>
      </c>
      <c r="P12" s="441"/>
      <c r="Q12" s="441">
        <f>Q43</f>
        <v>1.8860699818862583</v>
      </c>
      <c r="R12" s="235"/>
    </row>
    <row r="13" spans="1:18" ht="15" customHeight="1">
      <c r="A13" s="3"/>
      <c r="B13" s="3"/>
      <c r="C13" s="443" t="s">
        <v>265</v>
      </c>
      <c r="D13" s="444">
        <f>+$Q9+$Q10+$Q11+$Q12</f>
        <v>62.852882074748877</v>
      </c>
      <c r="E13" s="444">
        <f t="shared" ref="E13:O13" si="3">+$Q9+$Q10+$Q11+$Q12</f>
        <v>62.852882074748877</v>
      </c>
      <c r="F13" s="444">
        <f t="shared" si="3"/>
        <v>62.852882074748877</v>
      </c>
      <c r="G13" s="444">
        <f t="shared" si="3"/>
        <v>62.852882074748877</v>
      </c>
      <c r="H13" s="444">
        <f t="shared" si="3"/>
        <v>62.852882074748877</v>
      </c>
      <c r="I13" s="444">
        <f t="shared" si="3"/>
        <v>62.852882074748877</v>
      </c>
      <c r="J13" s="444">
        <f t="shared" si="3"/>
        <v>62.852882074748877</v>
      </c>
      <c r="K13" s="444">
        <f t="shared" si="3"/>
        <v>62.852882074748877</v>
      </c>
      <c r="L13" s="444">
        <f t="shared" si="3"/>
        <v>62.852882074748877</v>
      </c>
      <c r="M13" s="444">
        <f t="shared" si="3"/>
        <v>62.852882074748877</v>
      </c>
      <c r="N13" s="444">
        <f t="shared" si="3"/>
        <v>62.852882074748877</v>
      </c>
      <c r="O13" s="444">
        <f t="shared" si="3"/>
        <v>62.852882074748877</v>
      </c>
      <c r="P13" s="444"/>
      <c r="Q13" s="444">
        <f>Q9+Q10+Q11+Q12</f>
        <v>62.852882074748877</v>
      </c>
      <c r="R13" s="234"/>
    </row>
    <row r="14" spans="1:18" ht="11.25" customHeight="1">
      <c r="A14" s="3"/>
      <c r="B14" s="3"/>
      <c r="C14" s="445" t="s">
        <v>266</v>
      </c>
      <c r="D14" s="446">
        <f>D45/1000</f>
        <v>22530.623815000003</v>
      </c>
      <c r="E14" s="446">
        <f t="shared" ref="E14:O14" si="4">E45/1000</f>
        <v>20656.460228</v>
      </c>
      <c r="F14" s="446">
        <f t="shared" si="4"/>
        <v>21074.295910999997</v>
      </c>
      <c r="G14" s="446">
        <f t="shared" si="4"/>
        <v>18803.992910999998</v>
      </c>
      <c r="H14" s="446">
        <f t="shared" si="4"/>
        <v>19799.298890999999</v>
      </c>
      <c r="I14" s="446">
        <f t="shared" si="4"/>
        <v>20304.616699999999</v>
      </c>
      <c r="J14" s="446">
        <f t="shared" si="4"/>
        <v>23423.927179000002</v>
      </c>
      <c r="K14" s="446">
        <f t="shared" si="4"/>
        <v>20821.256473999998</v>
      </c>
      <c r="L14" s="446">
        <f t="shared" si="4"/>
        <v>19509.749752</v>
      </c>
      <c r="M14" s="446">
        <f t="shared" si="4"/>
        <v>19703.401222</v>
      </c>
      <c r="N14" s="446">
        <f t="shared" si="4"/>
        <v>19824.271826</v>
      </c>
      <c r="O14" s="446">
        <f t="shared" si="4"/>
        <v>20802.862501</v>
      </c>
      <c r="P14" s="446"/>
      <c r="Q14" s="446">
        <f>Q45/1000</f>
        <v>247254.75740999999</v>
      </c>
    </row>
    <row r="15" spans="1:18" ht="11.25" customHeight="1"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1:18" ht="20.25" customHeight="1">
      <c r="C16" s="43" t="s">
        <v>144</v>
      </c>
      <c r="D16" s="227"/>
      <c r="E16" s="227"/>
      <c r="F16" s="22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209"/>
      <c r="R16" s="171"/>
    </row>
    <row r="17" spans="1:18" ht="11.25" customHeight="1">
      <c r="A17" s="3"/>
      <c r="B17" s="3"/>
      <c r="C17" s="378"/>
      <c r="D17" s="447" t="s">
        <v>14</v>
      </c>
      <c r="E17" s="447" t="s">
        <v>15</v>
      </c>
      <c r="F17" s="447" t="s">
        <v>16</v>
      </c>
      <c r="G17" s="447" t="s">
        <v>17</v>
      </c>
      <c r="H17" s="447" t="s">
        <v>18</v>
      </c>
      <c r="I17" s="447" t="s">
        <v>19</v>
      </c>
      <c r="J17" s="447" t="s">
        <v>20</v>
      </c>
      <c r="K17" s="447" t="s">
        <v>21</v>
      </c>
      <c r="L17" s="447" t="s">
        <v>22</v>
      </c>
      <c r="M17" s="447" t="s">
        <v>23</v>
      </c>
      <c r="N17" s="447" t="s">
        <v>24</v>
      </c>
      <c r="O17" s="447" t="s">
        <v>25</v>
      </c>
      <c r="P17" s="447"/>
      <c r="Q17" s="447">
        <v>2015</v>
      </c>
      <c r="R17" s="379">
        <v>2014</v>
      </c>
    </row>
    <row r="18" spans="1:18" ht="11.25" customHeight="1">
      <c r="A18" s="3"/>
      <c r="B18" s="3"/>
      <c r="C18" s="442" t="s">
        <v>193</v>
      </c>
      <c r="D18" s="448">
        <f>D32</f>
        <v>2.77</v>
      </c>
      <c r="E18" s="449">
        <f t="shared" ref="E18:N18" si="5">E32</f>
        <v>2.84</v>
      </c>
      <c r="F18" s="450">
        <f t="shared" si="5"/>
        <v>3.27</v>
      </c>
      <c r="G18" s="449">
        <f t="shared" si="5"/>
        <v>3.87</v>
      </c>
      <c r="H18" s="449">
        <f t="shared" si="5"/>
        <v>3.62</v>
      </c>
      <c r="I18" s="449">
        <f t="shared" si="5"/>
        <v>2.19</v>
      </c>
      <c r="J18" s="449">
        <f t="shared" si="5"/>
        <v>2.2400000000000002</v>
      </c>
      <c r="K18" s="449">
        <f t="shared" si="5"/>
        <v>2.56</v>
      </c>
      <c r="L18" s="450">
        <f t="shared" si="5"/>
        <v>2.08</v>
      </c>
      <c r="M18" s="449">
        <f t="shared" si="5"/>
        <v>3.16</v>
      </c>
      <c r="N18" s="449">
        <f t="shared" si="5"/>
        <v>2.94</v>
      </c>
      <c r="O18" s="448">
        <f>O32</f>
        <v>2.15</v>
      </c>
      <c r="P18" s="451"/>
      <c r="Q18" s="452">
        <f>Q32</f>
        <v>2.7927620457011773</v>
      </c>
      <c r="R18" s="452">
        <f>Q51</f>
        <v>3.3860722043628675</v>
      </c>
    </row>
    <row r="19" spans="1:18" ht="11.25" customHeight="1">
      <c r="A19" s="3"/>
      <c r="B19" s="3"/>
      <c r="C19" s="442" t="s">
        <v>263</v>
      </c>
      <c r="D19" s="450">
        <f t="shared" ref="D19:O19" si="6">D33</f>
        <v>0.18</v>
      </c>
      <c r="E19" s="450">
        <f t="shared" si="6"/>
        <v>0.25</v>
      </c>
      <c r="F19" s="450">
        <f t="shared" si="6"/>
        <v>0.25</v>
      </c>
      <c r="G19" s="450">
        <f t="shared" si="6"/>
        <v>0.27</v>
      </c>
      <c r="H19" s="450">
        <f t="shared" si="6"/>
        <v>0.24</v>
      </c>
      <c r="I19" s="450">
        <f t="shared" si="6"/>
        <v>0.13</v>
      </c>
      <c r="J19" s="450">
        <f t="shared" si="6"/>
        <v>0.14000000000000001</v>
      </c>
      <c r="K19" s="450">
        <f t="shared" si="6"/>
        <v>0.13</v>
      </c>
      <c r="L19" s="450">
        <f t="shared" si="6"/>
        <v>0.13</v>
      </c>
      <c r="M19" s="450">
        <f t="shared" si="6"/>
        <v>0.18</v>
      </c>
      <c r="N19" s="450">
        <f t="shared" si="6"/>
        <v>0.21</v>
      </c>
      <c r="O19" s="450">
        <f t="shared" si="6"/>
        <v>0.08</v>
      </c>
      <c r="P19" s="451"/>
      <c r="Q19" s="452">
        <f>Q33</f>
        <v>0.18140411412114635</v>
      </c>
      <c r="R19" s="452">
        <f>Q52</f>
        <v>0.37048427683557777</v>
      </c>
    </row>
    <row r="20" spans="1:18" ht="11.25" customHeight="1">
      <c r="A20" s="3"/>
      <c r="B20" s="3"/>
      <c r="C20" s="442" t="s">
        <v>262</v>
      </c>
      <c r="D20" s="450">
        <f>D35</f>
        <v>0.43</v>
      </c>
      <c r="E20" s="450">
        <f t="shared" ref="E20:Q20" si="7">E35</f>
        <v>0.77</v>
      </c>
      <c r="F20" s="450">
        <f t="shared" si="7"/>
        <v>0.46</v>
      </c>
      <c r="G20" s="450">
        <f t="shared" si="7"/>
        <v>0.05</v>
      </c>
      <c r="H20" s="450">
        <f t="shared" si="7"/>
        <v>0.08</v>
      </c>
      <c r="I20" s="450">
        <f t="shared" si="7"/>
        <v>0</v>
      </c>
      <c r="J20" s="450">
        <f t="shared" si="7"/>
        <v>0</v>
      </c>
      <c r="K20" s="450">
        <f t="shared" si="7"/>
        <v>0.03</v>
      </c>
      <c r="L20" s="450">
        <f t="shared" si="7"/>
        <v>0.05</v>
      </c>
      <c r="M20" s="450">
        <f t="shared" si="7"/>
        <v>0.15</v>
      </c>
      <c r="N20" s="450">
        <f t="shared" si="7"/>
        <v>0.21</v>
      </c>
      <c r="O20" s="450">
        <f t="shared" si="7"/>
        <v>7.0000000000000007E-2</v>
      </c>
      <c r="P20" s="450">
        <f t="shared" si="7"/>
        <v>0</v>
      </c>
      <c r="Q20" s="452">
        <f t="shared" si="7"/>
        <v>0.19407875350191023</v>
      </c>
      <c r="R20" s="452">
        <f>Q54</f>
        <v>0.59463516166357266</v>
      </c>
    </row>
    <row r="21" spans="1:18" ht="11.25" customHeight="1">
      <c r="A21" s="3"/>
      <c r="B21" s="3"/>
      <c r="C21" s="442" t="s">
        <v>65</v>
      </c>
      <c r="D21" s="450">
        <f>D36</f>
        <v>0.99</v>
      </c>
      <c r="E21" s="450">
        <f>E36</f>
        <v>1.1100000000000001</v>
      </c>
      <c r="F21" s="450">
        <f>F36</f>
        <v>0.98</v>
      </c>
      <c r="G21" s="450">
        <f>G36</f>
        <v>1.2</v>
      </c>
      <c r="H21" s="450">
        <f>H36</f>
        <v>1.08</v>
      </c>
      <c r="I21" s="450">
        <f t="shared" ref="I21:O21" si="8">I36</f>
        <v>0.87</v>
      </c>
      <c r="J21" s="450">
        <f t="shared" si="8"/>
        <v>0.62</v>
      </c>
      <c r="K21" s="450">
        <f t="shared" si="8"/>
        <v>0.84</v>
      </c>
      <c r="L21" s="450">
        <f t="shared" si="8"/>
        <v>0.89</v>
      </c>
      <c r="M21" s="450">
        <f t="shared" si="8"/>
        <v>0.81</v>
      </c>
      <c r="N21" s="450">
        <f t="shared" si="8"/>
        <v>0.7</v>
      </c>
      <c r="O21" s="450">
        <f t="shared" si="8"/>
        <v>0.89</v>
      </c>
      <c r="P21" s="451"/>
      <c r="Q21" s="452">
        <f>Q36</f>
        <v>0.91091274468804573</v>
      </c>
      <c r="R21" s="452">
        <f>Q55</f>
        <v>1.1268245746356238</v>
      </c>
    </row>
    <row r="22" spans="1:18" ht="11.25" customHeight="1">
      <c r="A22" s="3"/>
      <c r="B22" s="3"/>
      <c r="C22" s="442" t="s">
        <v>257</v>
      </c>
      <c r="D22" s="450">
        <f>D37+D40+D41</f>
        <v>0.24</v>
      </c>
      <c r="E22" s="450">
        <f t="shared" ref="E22:O22" si="9">E37+E40+E41</f>
        <v>0.22</v>
      </c>
      <c r="F22" s="450">
        <f t="shared" si="9"/>
        <v>0.23</v>
      </c>
      <c r="G22" s="450">
        <f>G37+G40+G41</f>
        <v>0.32</v>
      </c>
      <c r="H22" s="450">
        <f t="shared" si="9"/>
        <v>0.25</v>
      </c>
      <c r="I22" s="450">
        <f t="shared" si="9"/>
        <v>0.30000000000000004</v>
      </c>
      <c r="J22" s="450">
        <f t="shared" si="9"/>
        <v>0.25</v>
      </c>
      <c r="K22" s="450">
        <f t="shared" si="9"/>
        <v>0.35000000000000003</v>
      </c>
      <c r="L22" s="450">
        <f t="shared" si="9"/>
        <v>0.3</v>
      </c>
      <c r="M22" s="450">
        <f t="shared" si="9"/>
        <v>0.13999999999999999</v>
      </c>
      <c r="N22" s="450">
        <f t="shared" si="9"/>
        <v>0.19</v>
      </c>
      <c r="O22" s="450">
        <f t="shared" si="9"/>
        <v>0.14000000000000001</v>
      </c>
      <c r="P22" s="451"/>
      <c r="Q22" s="452">
        <f>Q37+Q40+Q41</f>
        <v>0.24384235181365849</v>
      </c>
      <c r="R22" s="452">
        <f>Q56+Q59+Q60</f>
        <v>0.25779043450088429</v>
      </c>
    </row>
    <row r="23" spans="1:18" ht="11.25" customHeight="1">
      <c r="A23" s="3"/>
      <c r="B23" s="3"/>
      <c r="C23" s="442" t="s">
        <v>102</v>
      </c>
      <c r="D23" s="450">
        <f>D38</f>
        <v>0.38</v>
      </c>
      <c r="E23" s="450">
        <f t="shared" ref="E23:O23" si="10">E38</f>
        <v>0.26</v>
      </c>
      <c r="F23" s="450">
        <f t="shared" si="10"/>
        <v>7.0000000000000007E-2</v>
      </c>
      <c r="G23" s="450">
        <f>G38</f>
        <v>-0.08</v>
      </c>
      <c r="H23" s="450">
        <f t="shared" si="10"/>
        <v>-0.09</v>
      </c>
      <c r="I23" s="450">
        <f>I38</f>
        <v>-7.0000000000000007E-2</v>
      </c>
      <c r="J23" s="450">
        <f t="shared" si="10"/>
        <v>-0.08</v>
      </c>
      <c r="K23" s="450">
        <f>K38</f>
        <v>-0.11</v>
      </c>
      <c r="L23" s="450">
        <f t="shared" si="10"/>
        <v>-0.15</v>
      </c>
      <c r="M23" s="450">
        <f t="shared" si="10"/>
        <v>0.01</v>
      </c>
      <c r="N23" s="450">
        <f t="shared" si="10"/>
        <v>-0.04</v>
      </c>
      <c r="O23" s="451">
        <f t="shared" si="10"/>
        <v>-0.04</v>
      </c>
      <c r="P23" s="451"/>
      <c r="Q23" s="452">
        <f>Q38</f>
        <v>8.8215560881733275E-3</v>
      </c>
      <c r="R23" s="452">
        <f>Q57</f>
        <v>-8.2233580194251438E-3</v>
      </c>
    </row>
    <row r="24" spans="1:18" ht="11.25" customHeight="1">
      <c r="A24" s="3"/>
      <c r="B24" s="3"/>
      <c r="C24" s="453" t="s">
        <v>232</v>
      </c>
      <c r="D24" s="454">
        <f>D39</f>
        <v>-7.0000000000000007E-2</v>
      </c>
      <c r="E24" s="454">
        <f t="shared" ref="E24:O24" si="11">E39</f>
        <v>-0.08</v>
      </c>
      <c r="F24" s="454">
        <f t="shared" si="11"/>
        <v>-7.0000000000000007E-2</v>
      </c>
      <c r="G24" s="454">
        <f t="shared" si="11"/>
        <v>-7.0000000000000007E-2</v>
      </c>
      <c r="H24" s="454">
        <f t="shared" si="11"/>
        <v>-7.0000000000000007E-2</v>
      </c>
      <c r="I24" s="454">
        <f t="shared" si="11"/>
        <v>-0.05</v>
      </c>
      <c r="J24" s="454">
        <f t="shared" si="11"/>
        <v>-0.05</v>
      </c>
      <c r="K24" s="454">
        <f t="shared" si="11"/>
        <v>-0.06</v>
      </c>
      <c r="L24" s="454">
        <f t="shared" si="11"/>
        <v>-0.05</v>
      </c>
      <c r="M24" s="454">
        <f t="shared" si="11"/>
        <v>-0.06</v>
      </c>
      <c r="N24" s="454">
        <f t="shared" si="11"/>
        <v>-0.06</v>
      </c>
      <c r="O24" s="454">
        <f t="shared" si="11"/>
        <v>-0.05</v>
      </c>
      <c r="P24" s="455"/>
      <c r="Q24" s="456">
        <f>Q39</f>
        <v>-6.159673270862627E-2</v>
      </c>
      <c r="R24" s="456">
        <f>Q58</f>
        <v>-3.539848606400943E-2</v>
      </c>
    </row>
    <row r="25" spans="1:18">
      <c r="A25" s="3"/>
      <c r="B25" s="3"/>
      <c r="C25" s="457" t="s">
        <v>267</v>
      </c>
      <c r="D25" s="458">
        <f>$Q$18+$Q$19+$Q$20+$Q$21+$Q$22+$Q$23+$Q$24</f>
        <v>4.2702248332054848</v>
      </c>
      <c r="E25" s="458">
        <f>$Q$18+$Q$19+$Q$20+$Q$21+$Q$22+$Q$23+$Q$24</f>
        <v>4.2702248332054848</v>
      </c>
      <c r="F25" s="458">
        <f t="shared" ref="F25:O25" si="12">$Q$18+$Q$19+$Q$20+$Q$21+$Q$22+$Q$23+$Q$24</f>
        <v>4.2702248332054848</v>
      </c>
      <c r="G25" s="458">
        <f t="shared" si="12"/>
        <v>4.2702248332054848</v>
      </c>
      <c r="H25" s="458">
        <f t="shared" si="12"/>
        <v>4.2702248332054848</v>
      </c>
      <c r="I25" s="458">
        <f t="shared" si="12"/>
        <v>4.2702248332054848</v>
      </c>
      <c r="J25" s="458">
        <f t="shared" si="12"/>
        <v>4.2702248332054848</v>
      </c>
      <c r="K25" s="458">
        <f t="shared" si="12"/>
        <v>4.2702248332054848</v>
      </c>
      <c r="L25" s="458">
        <f t="shared" si="12"/>
        <v>4.2702248332054848</v>
      </c>
      <c r="M25" s="458">
        <f t="shared" si="12"/>
        <v>4.2702248332054848</v>
      </c>
      <c r="N25" s="458">
        <f t="shared" si="12"/>
        <v>4.2702248332054848</v>
      </c>
      <c r="O25" s="458">
        <f t="shared" si="12"/>
        <v>4.2702248332054848</v>
      </c>
      <c r="P25" s="458">
        <f>$Q$18+$Q$19+AC20+$Q$21+$Q$22+$Q$23+$Q$24</f>
        <v>4.0761460797035749</v>
      </c>
      <c r="Q25" s="458">
        <f>SUM(Q18:Q24)</f>
        <v>4.2702248332054848</v>
      </c>
      <c r="R25" s="458">
        <f>SUM(R18:R24)</f>
        <v>5.6921848079150914</v>
      </c>
    </row>
    <row r="26" spans="1:18" ht="11.25" customHeight="1">
      <c r="D26" s="190"/>
      <c r="E26" s="190"/>
      <c r="F26" s="190"/>
      <c r="G26" s="190"/>
      <c r="H26" s="190"/>
      <c r="I26" s="190"/>
      <c r="J26" s="190"/>
      <c r="K26" s="190"/>
      <c r="L26" s="190"/>
      <c r="M26" s="190"/>
      <c r="N26" s="190"/>
      <c r="O26" s="190"/>
      <c r="P26" s="190"/>
      <c r="Q26" s="190"/>
    </row>
    <row r="27" spans="1:18">
      <c r="D27" s="190"/>
      <c r="E27" s="190"/>
      <c r="F27" s="190"/>
      <c r="G27" s="190"/>
      <c r="H27" s="190"/>
      <c r="I27" s="190"/>
      <c r="J27" s="190"/>
      <c r="K27" s="190"/>
      <c r="L27" s="190"/>
      <c r="M27" s="190"/>
      <c r="N27" s="190"/>
      <c r="O27" s="190"/>
      <c r="P27" s="190"/>
      <c r="Q27" s="190"/>
    </row>
    <row r="28" spans="1:18">
      <c r="D28" s="190"/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</row>
    <row r="29" spans="1:18" ht="20.25" customHeight="1">
      <c r="C29" s="43" t="s">
        <v>305</v>
      </c>
      <c r="D29" s="227"/>
      <c r="E29" s="227"/>
      <c r="F29" s="22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71"/>
    </row>
    <row r="30" spans="1:18">
      <c r="A30" s="3"/>
      <c r="B30" s="3"/>
      <c r="C30" s="459" t="s">
        <v>298</v>
      </c>
      <c r="D30" s="460" t="s">
        <v>14</v>
      </c>
      <c r="E30" s="460" t="s">
        <v>15</v>
      </c>
      <c r="F30" s="460" t="s">
        <v>16</v>
      </c>
      <c r="G30" s="460" t="s">
        <v>17</v>
      </c>
      <c r="H30" s="460" t="s">
        <v>18</v>
      </c>
      <c r="I30" s="460" t="s">
        <v>19</v>
      </c>
      <c r="J30" s="460" t="s">
        <v>20</v>
      </c>
      <c r="K30" s="460" t="s">
        <v>21</v>
      </c>
      <c r="L30" s="460" t="s">
        <v>22</v>
      </c>
      <c r="M30" s="460" t="s">
        <v>23</v>
      </c>
      <c r="N30" s="460" t="s">
        <v>24</v>
      </c>
      <c r="O30" s="460" t="s">
        <v>25</v>
      </c>
      <c r="P30" s="451"/>
      <c r="Q30" s="460">
        <v>2015</v>
      </c>
    </row>
    <row r="31" spans="1:18">
      <c r="A31" s="3"/>
      <c r="B31" s="3"/>
      <c r="C31" s="442" t="s">
        <v>26</v>
      </c>
      <c r="D31" s="441">
        <v>53.54</v>
      </c>
      <c r="E31" s="441">
        <v>44.62</v>
      </c>
      <c r="F31" s="441">
        <v>44.24</v>
      </c>
      <c r="G31" s="441">
        <v>46.59</v>
      </c>
      <c r="H31" s="441">
        <v>45.91</v>
      </c>
      <c r="I31" s="441">
        <v>55.52</v>
      </c>
      <c r="J31" s="441">
        <v>60.53</v>
      </c>
      <c r="K31" s="441">
        <v>56.71</v>
      </c>
      <c r="L31" s="441">
        <v>52.63</v>
      </c>
      <c r="M31" s="441">
        <v>50.84</v>
      </c>
      <c r="N31" s="441">
        <v>52.68</v>
      </c>
      <c r="O31" s="441">
        <v>54.38</v>
      </c>
      <c r="P31" s="441" t="e">
        <f>'Data 5'!#REF!</f>
        <v>#REF!</v>
      </c>
      <c r="Q31" s="444">
        <f t="shared" ref="Q31:Q44" si="13">SUMPRODUCT(D31:O31,$D$45:$O$45)/SUM($D$45:$O$45)</f>
        <v>51.669092709499552</v>
      </c>
      <c r="R31" s="232"/>
    </row>
    <row r="32" spans="1:18">
      <c r="A32" s="3"/>
      <c r="B32" s="3"/>
      <c r="C32" s="442" t="s">
        <v>193</v>
      </c>
      <c r="D32" s="441">
        <v>2.77</v>
      </c>
      <c r="E32" s="441">
        <v>2.84</v>
      </c>
      <c r="F32" s="441">
        <v>3.27</v>
      </c>
      <c r="G32" s="441">
        <v>3.87</v>
      </c>
      <c r="H32" s="441">
        <v>3.62</v>
      </c>
      <c r="I32" s="441">
        <v>2.19</v>
      </c>
      <c r="J32" s="441">
        <v>2.2400000000000002</v>
      </c>
      <c r="K32" s="441">
        <v>2.56</v>
      </c>
      <c r="L32" s="441">
        <v>2.08</v>
      </c>
      <c r="M32" s="441">
        <v>3.16</v>
      </c>
      <c r="N32" s="441">
        <v>2.94</v>
      </c>
      <c r="O32" s="441">
        <v>2.15</v>
      </c>
      <c r="P32" s="451"/>
      <c r="Q32" s="444">
        <f t="shared" si="13"/>
        <v>2.7927620457011773</v>
      </c>
      <c r="R32" s="232"/>
    </row>
    <row r="33" spans="1:18">
      <c r="A33" s="3"/>
      <c r="B33" s="3"/>
      <c r="C33" s="442" t="s">
        <v>299</v>
      </c>
      <c r="D33" s="441">
        <v>0.18</v>
      </c>
      <c r="E33" s="441">
        <v>0.25</v>
      </c>
      <c r="F33" s="441">
        <v>0.25</v>
      </c>
      <c r="G33" s="441">
        <v>0.27</v>
      </c>
      <c r="H33" s="441">
        <v>0.24</v>
      </c>
      <c r="I33" s="441">
        <v>0.13</v>
      </c>
      <c r="J33" s="441">
        <v>0.14000000000000001</v>
      </c>
      <c r="K33" s="441">
        <v>0.13</v>
      </c>
      <c r="L33" s="441">
        <v>0.13</v>
      </c>
      <c r="M33" s="441">
        <v>0.18</v>
      </c>
      <c r="N33" s="441">
        <v>0.21</v>
      </c>
      <c r="O33" s="441">
        <v>0.08</v>
      </c>
      <c r="P33" s="451"/>
      <c r="Q33" s="444">
        <f t="shared" si="13"/>
        <v>0.18140411412114635</v>
      </c>
      <c r="R33" s="232"/>
    </row>
    <row r="34" spans="1:18">
      <c r="A34" s="3"/>
      <c r="B34" s="3"/>
      <c r="C34" s="442" t="s">
        <v>27</v>
      </c>
      <c r="D34" s="441">
        <v>-0.01</v>
      </c>
      <c r="E34" s="441">
        <v>-0.01</v>
      </c>
      <c r="F34" s="441">
        <v>-0.01</v>
      </c>
      <c r="G34" s="441">
        <v>0.03</v>
      </c>
      <c r="H34" s="441">
        <v>0.01</v>
      </c>
      <c r="I34" s="441">
        <v>0.01</v>
      </c>
      <c r="J34" s="441">
        <v>0</v>
      </c>
      <c r="K34" s="441">
        <v>0</v>
      </c>
      <c r="L34" s="441">
        <v>-0.03</v>
      </c>
      <c r="M34" s="441">
        <v>-0.02</v>
      </c>
      <c r="N34" s="441">
        <v>0</v>
      </c>
      <c r="O34" s="441">
        <v>0</v>
      </c>
      <c r="P34" s="451"/>
      <c r="Q34" s="444">
        <f t="shared" si="13"/>
        <v>-2.6564316908607066E-3</v>
      </c>
      <c r="R34" s="232"/>
    </row>
    <row r="35" spans="1:18">
      <c r="A35" s="3"/>
      <c r="B35" s="3"/>
      <c r="C35" s="442" t="s">
        <v>262</v>
      </c>
      <c r="D35" s="441">
        <v>0.43</v>
      </c>
      <c r="E35" s="441">
        <v>0.77</v>
      </c>
      <c r="F35" s="441">
        <v>0.46</v>
      </c>
      <c r="G35" s="441">
        <v>0.05</v>
      </c>
      <c r="H35" s="441">
        <v>0.08</v>
      </c>
      <c r="I35" s="441">
        <v>0</v>
      </c>
      <c r="J35" s="441">
        <v>0</v>
      </c>
      <c r="K35" s="441">
        <v>0.03</v>
      </c>
      <c r="L35" s="441">
        <v>0.05</v>
      </c>
      <c r="M35" s="441">
        <v>0.15</v>
      </c>
      <c r="N35" s="441">
        <v>0.21</v>
      </c>
      <c r="O35" s="441">
        <v>7.0000000000000007E-2</v>
      </c>
      <c r="P35" s="451"/>
      <c r="Q35" s="444">
        <f t="shared" si="13"/>
        <v>0.19407875350191023</v>
      </c>
      <c r="R35" s="232"/>
    </row>
    <row r="36" spans="1:18">
      <c r="A36" s="3"/>
      <c r="B36" s="3"/>
      <c r="C36" s="442" t="s">
        <v>65</v>
      </c>
      <c r="D36" s="441">
        <v>0.99</v>
      </c>
      <c r="E36" s="441">
        <v>1.1100000000000001</v>
      </c>
      <c r="F36" s="441">
        <v>0.98</v>
      </c>
      <c r="G36" s="441">
        <v>1.2</v>
      </c>
      <c r="H36" s="441">
        <v>1.08</v>
      </c>
      <c r="I36" s="441">
        <v>0.87</v>
      </c>
      <c r="J36" s="441">
        <v>0.62</v>
      </c>
      <c r="K36" s="441">
        <v>0.84</v>
      </c>
      <c r="L36" s="441">
        <v>0.89</v>
      </c>
      <c r="M36" s="441">
        <v>0.81</v>
      </c>
      <c r="N36" s="441">
        <v>0.7</v>
      </c>
      <c r="O36" s="441">
        <v>0.89</v>
      </c>
      <c r="P36" s="451"/>
      <c r="Q36" s="444">
        <f t="shared" si="13"/>
        <v>0.91091274468804573</v>
      </c>
      <c r="R36" s="232"/>
    </row>
    <row r="37" spans="1:18" ht="11.4">
      <c r="A37" s="3"/>
      <c r="B37" s="3"/>
      <c r="C37" s="442" t="s">
        <v>304</v>
      </c>
      <c r="D37" s="441">
        <v>0.22</v>
      </c>
      <c r="E37" s="441">
        <v>0.2</v>
      </c>
      <c r="F37" s="441">
        <v>0.22</v>
      </c>
      <c r="G37" s="441">
        <v>0.32</v>
      </c>
      <c r="H37" s="441">
        <v>0.25</v>
      </c>
      <c r="I37" s="441">
        <v>0.28000000000000003</v>
      </c>
      <c r="J37" s="441">
        <v>0.26</v>
      </c>
      <c r="K37" s="441">
        <v>0.33</v>
      </c>
      <c r="L37" s="441">
        <v>0.3</v>
      </c>
      <c r="M37" s="441">
        <v>0.15</v>
      </c>
      <c r="N37" s="441">
        <v>0.19</v>
      </c>
      <c r="O37" s="441">
        <v>0.14000000000000001</v>
      </c>
      <c r="P37" s="451"/>
      <c r="Q37" s="444">
        <f t="shared" si="13"/>
        <v>0.23791434122735652</v>
      </c>
      <c r="R37" s="232"/>
    </row>
    <row r="38" spans="1:18">
      <c r="A38" s="3"/>
      <c r="B38" s="3"/>
      <c r="C38" s="442" t="s">
        <v>231</v>
      </c>
      <c r="D38" s="441">
        <v>0.38</v>
      </c>
      <c r="E38" s="441">
        <v>0.26</v>
      </c>
      <c r="F38" s="441">
        <v>7.0000000000000007E-2</v>
      </c>
      <c r="G38" s="441">
        <v>-0.08</v>
      </c>
      <c r="H38" s="441">
        <v>-0.09</v>
      </c>
      <c r="I38" s="441">
        <v>-7.0000000000000007E-2</v>
      </c>
      <c r="J38" s="441">
        <v>-0.08</v>
      </c>
      <c r="K38" s="441">
        <v>-0.11</v>
      </c>
      <c r="L38" s="441">
        <v>-0.15</v>
      </c>
      <c r="M38" s="441">
        <v>0.01</v>
      </c>
      <c r="N38" s="441">
        <v>-0.04</v>
      </c>
      <c r="O38" s="441">
        <v>-0.04</v>
      </c>
      <c r="P38" s="451"/>
      <c r="Q38" s="444">
        <f t="shared" si="13"/>
        <v>8.8215560881733275E-3</v>
      </c>
      <c r="R38" s="277"/>
    </row>
    <row r="39" spans="1:18">
      <c r="A39" s="3"/>
      <c r="B39" s="3"/>
      <c r="C39" s="442" t="s">
        <v>232</v>
      </c>
      <c r="D39" s="441">
        <v>-7.0000000000000007E-2</v>
      </c>
      <c r="E39" s="441">
        <v>-0.08</v>
      </c>
      <c r="F39" s="441">
        <v>-7.0000000000000007E-2</v>
      </c>
      <c r="G39" s="441">
        <v>-7.0000000000000007E-2</v>
      </c>
      <c r="H39" s="441">
        <v>-7.0000000000000007E-2</v>
      </c>
      <c r="I39" s="441">
        <v>-0.05</v>
      </c>
      <c r="J39" s="441">
        <v>-0.05</v>
      </c>
      <c r="K39" s="441">
        <v>-0.06</v>
      </c>
      <c r="L39" s="441">
        <v>-0.05</v>
      </c>
      <c r="M39" s="441">
        <v>-0.06</v>
      </c>
      <c r="N39" s="441">
        <v>-0.06</v>
      </c>
      <c r="O39" s="441">
        <v>-0.05</v>
      </c>
      <c r="P39" s="451"/>
      <c r="Q39" s="444">
        <f t="shared" si="13"/>
        <v>-6.159673270862627E-2</v>
      </c>
      <c r="R39" s="277"/>
    </row>
    <row r="40" spans="1:18">
      <c r="A40" s="3"/>
      <c r="B40" s="3"/>
      <c r="C40" s="442" t="s">
        <v>103</v>
      </c>
      <c r="D40" s="441"/>
      <c r="E40" s="441"/>
      <c r="F40" s="441"/>
      <c r="G40" s="441"/>
      <c r="H40" s="441"/>
      <c r="I40" s="441"/>
      <c r="J40" s="441"/>
      <c r="K40" s="441"/>
      <c r="L40" s="441"/>
      <c r="M40" s="441"/>
      <c r="N40" s="441"/>
      <c r="O40" s="441"/>
      <c r="P40" s="451"/>
      <c r="Q40" s="444">
        <f t="shared" si="13"/>
        <v>0</v>
      </c>
      <c r="R40" s="277"/>
    </row>
    <row r="41" spans="1:18">
      <c r="A41" s="3"/>
      <c r="B41" s="3"/>
      <c r="C41" s="442" t="s">
        <v>134</v>
      </c>
      <c r="D41" s="441">
        <v>0.02</v>
      </c>
      <c r="E41" s="441">
        <v>0.02</v>
      </c>
      <c r="F41" s="441">
        <v>0.01</v>
      </c>
      <c r="G41" s="441">
        <v>0</v>
      </c>
      <c r="H41" s="441">
        <v>0</v>
      </c>
      <c r="I41" s="441">
        <v>0.02</v>
      </c>
      <c r="J41" s="441">
        <v>-0.01</v>
      </c>
      <c r="K41" s="441">
        <v>0.02</v>
      </c>
      <c r="L41" s="441">
        <v>0</v>
      </c>
      <c r="M41" s="441">
        <v>-0.01</v>
      </c>
      <c r="N41" s="441">
        <v>0</v>
      </c>
      <c r="O41" s="441">
        <v>0</v>
      </c>
      <c r="P41" s="451"/>
      <c r="Q41" s="444">
        <f t="shared" si="13"/>
        <v>5.9280105863019489E-3</v>
      </c>
      <c r="R41" s="277"/>
    </row>
    <row r="42" spans="1:18">
      <c r="A42" s="3"/>
      <c r="B42" s="3"/>
      <c r="C42" s="442" t="s">
        <v>133</v>
      </c>
      <c r="D42" s="441">
        <v>6.94</v>
      </c>
      <c r="E42" s="441">
        <v>6.92</v>
      </c>
      <c r="F42" s="441">
        <v>5.48</v>
      </c>
      <c r="G42" s="441">
        <v>5.26</v>
      </c>
      <c r="H42" s="441">
        <v>5.0599999999999996</v>
      </c>
      <c r="I42" s="441">
        <v>6.19</v>
      </c>
      <c r="J42" s="441">
        <v>7.23</v>
      </c>
      <c r="K42" s="441">
        <v>2.84</v>
      </c>
      <c r="L42" s="441">
        <v>3.2</v>
      </c>
      <c r="M42" s="441">
        <v>3.1</v>
      </c>
      <c r="N42" s="441">
        <v>3.31</v>
      </c>
      <c r="O42" s="441">
        <v>4.16</v>
      </c>
      <c r="P42" s="451"/>
      <c r="Q42" s="444">
        <f t="shared" si="13"/>
        <v>5.0301509818484424</v>
      </c>
      <c r="R42" s="232"/>
    </row>
    <row r="43" spans="1:18">
      <c r="A43" s="3"/>
      <c r="B43" s="3"/>
      <c r="C43" s="442" t="s">
        <v>264</v>
      </c>
      <c r="D43" s="441">
        <v>1.69</v>
      </c>
      <c r="E43" s="441">
        <v>1.85</v>
      </c>
      <c r="F43" s="441">
        <v>1.83</v>
      </c>
      <c r="G43" s="441">
        <v>2.08</v>
      </c>
      <c r="H43" s="441">
        <v>1.97</v>
      </c>
      <c r="I43" s="441">
        <v>1.92</v>
      </c>
      <c r="J43" s="441">
        <v>1.65</v>
      </c>
      <c r="K43" s="441">
        <v>1.87</v>
      </c>
      <c r="L43" s="441">
        <v>2.0099999999999998</v>
      </c>
      <c r="M43" s="441">
        <v>1.99</v>
      </c>
      <c r="N43" s="441">
        <v>1.97</v>
      </c>
      <c r="O43" s="441">
        <v>1.89</v>
      </c>
      <c r="P43" s="451"/>
      <c r="Q43" s="444">
        <f t="shared" si="13"/>
        <v>1.8860699818862583</v>
      </c>
      <c r="R43" s="232"/>
    </row>
    <row r="44" spans="1:18">
      <c r="A44" s="3"/>
      <c r="B44" s="3"/>
      <c r="C44" s="461" t="s">
        <v>104</v>
      </c>
      <c r="D44" s="444">
        <v>67.08</v>
      </c>
      <c r="E44" s="444">
        <v>58.75</v>
      </c>
      <c r="F44" s="444">
        <v>56.73</v>
      </c>
      <c r="G44" s="444">
        <v>59.52</v>
      </c>
      <c r="H44" s="444">
        <v>58.06</v>
      </c>
      <c r="I44" s="444">
        <v>67.010000000000005</v>
      </c>
      <c r="J44" s="444">
        <v>72.53</v>
      </c>
      <c r="K44" s="444">
        <v>65.16</v>
      </c>
      <c r="L44" s="444">
        <v>61.06</v>
      </c>
      <c r="M44" s="444">
        <v>60.3</v>
      </c>
      <c r="N44" s="444">
        <v>62.11</v>
      </c>
      <c r="O44" s="444">
        <v>63.67</v>
      </c>
      <c r="P44" s="451"/>
      <c r="Q44" s="444">
        <f t="shared" si="13"/>
        <v>62.852882074748869</v>
      </c>
      <c r="R44" s="232"/>
    </row>
    <row r="45" spans="1:18">
      <c r="A45" s="3"/>
      <c r="B45" s="3"/>
      <c r="C45" s="457" t="s">
        <v>191</v>
      </c>
      <c r="D45" s="462">
        <v>22530623.815000001</v>
      </c>
      <c r="E45" s="462">
        <v>20656460.228</v>
      </c>
      <c r="F45" s="462">
        <v>21074295.910999998</v>
      </c>
      <c r="G45" s="462">
        <v>18803992.910999998</v>
      </c>
      <c r="H45" s="462">
        <v>19799298.890999999</v>
      </c>
      <c r="I45" s="462">
        <v>20304616.699999999</v>
      </c>
      <c r="J45" s="462">
        <v>23423927.179000001</v>
      </c>
      <c r="K45" s="462">
        <v>20821256.473999999</v>
      </c>
      <c r="L45" s="462">
        <v>19509749.752</v>
      </c>
      <c r="M45" s="462">
        <v>19703401.221999999</v>
      </c>
      <c r="N45" s="462">
        <v>19824271.826000001</v>
      </c>
      <c r="O45" s="462">
        <v>20802862.500999998</v>
      </c>
      <c r="P45" s="463">
        <v>0</v>
      </c>
      <c r="Q45" s="462">
        <v>247254757.41</v>
      </c>
    </row>
    <row r="46" spans="1:18">
      <c r="D46" s="190"/>
      <c r="E46" s="190"/>
      <c r="F46" s="190"/>
      <c r="G46" s="190"/>
      <c r="H46" s="190"/>
      <c r="I46" s="190"/>
      <c r="J46" s="190"/>
      <c r="K46" s="190"/>
      <c r="L46" s="190"/>
      <c r="M46" s="190"/>
      <c r="N46" s="190"/>
      <c r="O46" s="190"/>
      <c r="P46" s="181"/>
      <c r="Q46" s="231"/>
    </row>
    <row r="47" spans="1:18">
      <c r="C47" s="158" t="s">
        <v>211</v>
      </c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81"/>
      <c r="Q47" s="231"/>
    </row>
    <row r="48" spans="1:18">
      <c r="C48" s="43" t="s">
        <v>303</v>
      </c>
      <c r="D48" s="227"/>
      <c r="E48" s="227"/>
      <c r="F48" s="22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</row>
    <row r="49" spans="1:17">
      <c r="A49" s="3"/>
      <c r="B49" s="3"/>
      <c r="C49" s="459" t="s">
        <v>302</v>
      </c>
      <c r="D49" s="460" t="s">
        <v>14</v>
      </c>
      <c r="E49" s="460" t="s">
        <v>15</v>
      </c>
      <c r="F49" s="460" t="s">
        <v>16</v>
      </c>
      <c r="G49" s="460" t="s">
        <v>17</v>
      </c>
      <c r="H49" s="460" t="s">
        <v>18</v>
      </c>
      <c r="I49" s="460" t="s">
        <v>19</v>
      </c>
      <c r="J49" s="460" t="s">
        <v>20</v>
      </c>
      <c r="K49" s="460" t="s">
        <v>21</v>
      </c>
      <c r="L49" s="460" t="s">
        <v>22</v>
      </c>
      <c r="M49" s="460" t="s">
        <v>23</v>
      </c>
      <c r="N49" s="460" t="s">
        <v>24</v>
      </c>
      <c r="O49" s="460" t="s">
        <v>25</v>
      </c>
      <c r="P49" s="451"/>
      <c r="Q49" s="460">
        <v>2014</v>
      </c>
    </row>
    <row r="50" spans="1:17">
      <c r="A50" s="3"/>
      <c r="B50" s="3"/>
      <c r="C50" s="442" t="s">
        <v>26</v>
      </c>
      <c r="D50" s="441">
        <v>36.39</v>
      </c>
      <c r="E50" s="441">
        <v>18.77</v>
      </c>
      <c r="F50" s="441">
        <v>27.9</v>
      </c>
      <c r="G50" s="441">
        <v>27.26</v>
      </c>
      <c r="H50" s="441">
        <v>43.18</v>
      </c>
      <c r="I50" s="441">
        <v>51.92</v>
      </c>
      <c r="J50" s="441">
        <v>49.09</v>
      </c>
      <c r="K50" s="441">
        <v>50.71</v>
      </c>
      <c r="L50" s="441">
        <v>59.9</v>
      </c>
      <c r="M50" s="441">
        <v>56.84</v>
      </c>
      <c r="N50" s="441">
        <v>48.68</v>
      </c>
      <c r="O50" s="441">
        <v>49.43</v>
      </c>
      <c r="P50" s="451"/>
      <c r="Q50" s="444">
        <f>SUMPRODUCT(D50:O50,$D$63:$O$63)/SUM($D$63:$O$63)</f>
        <v>43.462642691353338</v>
      </c>
    </row>
    <row r="51" spans="1:17">
      <c r="A51" s="3"/>
      <c r="B51" s="3"/>
      <c r="C51" s="442" t="s">
        <v>193</v>
      </c>
      <c r="D51" s="441">
        <v>4.1100000000000003</v>
      </c>
      <c r="E51" s="441">
        <v>3.75</v>
      </c>
      <c r="F51" s="441">
        <v>4.2</v>
      </c>
      <c r="G51" s="441">
        <v>4.99</v>
      </c>
      <c r="H51" s="441">
        <v>3.52</v>
      </c>
      <c r="I51" s="441">
        <v>2.36</v>
      </c>
      <c r="J51" s="441">
        <v>2.14</v>
      </c>
      <c r="K51" s="441">
        <v>2.87</v>
      </c>
      <c r="L51" s="441">
        <v>2.64</v>
      </c>
      <c r="M51" s="441">
        <v>3.52</v>
      </c>
      <c r="N51" s="441">
        <v>3.48</v>
      </c>
      <c r="O51" s="441">
        <v>3.2</v>
      </c>
      <c r="P51" s="451"/>
      <c r="Q51" s="444">
        <f t="shared" ref="Q51:Q60" si="14">SUMPRODUCT(D51:O51,$D$63:$O$63)/SUM($D$63:$O$63)</f>
        <v>3.3860722043628675</v>
      </c>
    </row>
    <row r="52" spans="1:17">
      <c r="A52" s="3"/>
      <c r="B52" s="3"/>
      <c r="C52" s="442" t="s">
        <v>143</v>
      </c>
      <c r="D52" s="441">
        <v>0.28999999999999998</v>
      </c>
      <c r="E52" s="441">
        <v>0.69</v>
      </c>
      <c r="F52" s="441">
        <v>0.57999999999999996</v>
      </c>
      <c r="G52" s="441">
        <v>1.17</v>
      </c>
      <c r="H52" s="441">
        <v>0.26</v>
      </c>
      <c r="I52" s="441">
        <v>0.15</v>
      </c>
      <c r="J52" s="441">
        <v>0.16</v>
      </c>
      <c r="K52" s="441">
        <v>0.19</v>
      </c>
      <c r="L52" s="441">
        <v>0.3</v>
      </c>
      <c r="M52" s="441">
        <v>0.3</v>
      </c>
      <c r="N52" s="441">
        <v>0.27</v>
      </c>
      <c r="O52" s="441">
        <v>0.17</v>
      </c>
      <c r="P52" s="451"/>
      <c r="Q52" s="444">
        <f t="shared" si="14"/>
        <v>0.37048427683557777</v>
      </c>
    </row>
    <row r="53" spans="1:17">
      <c r="A53" s="3"/>
      <c r="B53" s="3"/>
      <c r="C53" s="442" t="s">
        <v>27</v>
      </c>
      <c r="D53" s="441">
        <v>-0.08</v>
      </c>
      <c r="E53" s="441">
        <v>-0.12</v>
      </c>
      <c r="F53" s="441">
        <v>-7.0000000000000007E-2</v>
      </c>
      <c r="G53" s="441">
        <v>-0.06</v>
      </c>
      <c r="H53" s="441">
        <v>0</v>
      </c>
      <c r="I53" s="441">
        <v>-0.03</v>
      </c>
      <c r="J53" s="441">
        <v>-0.04</v>
      </c>
      <c r="K53" s="441">
        <v>-0.02</v>
      </c>
      <c r="L53" s="441">
        <v>0.03</v>
      </c>
      <c r="M53" s="441">
        <v>-0.02</v>
      </c>
      <c r="N53" s="441">
        <v>-0.01</v>
      </c>
      <c r="O53" s="441">
        <v>-0.01</v>
      </c>
      <c r="P53" s="451"/>
      <c r="Q53" s="444">
        <f t="shared" si="14"/>
        <v>-3.5833160100981372E-2</v>
      </c>
    </row>
    <row r="54" spans="1:17">
      <c r="A54" s="3"/>
      <c r="B54" s="3"/>
      <c r="C54" s="442" t="s">
        <v>196</v>
      </c>
      <c r="D54" s="441">
        <v>0.96</v>
      </c>
      <c r="E54" s="441">
        <v>1.62</v>
      </c>
      <c r="F54" s="441">
        <v>0.95</v>
      </c>
      <c r="G54" s="441">
        <v>0.64</v>
      </c>
      <c r="H54" s="441">
        <v>7.0000000000000007E-2</v>
      </c>
      <c r="I54" s="441">
        <v>0.01</v>
      </c>
      <c r="J54" s="441">
        <v>0</v>
      </c>
      <c r="K54" s="441">
        <v>0.01</v>
      </c>
      <c r="L54" s="441">
        <v>0.49</v>
      </c>
      <c r="M54" s="441">
        <v>0.71</v>
      </c>
      <c r="N54" s="441">
        <v>0.8</v>
      </c>
      <c r="O54" s="441">
        <v>0.87</v>
      </c>
      <c r="P54" s="451"/>
      <c r="Q54" s="444">
        <f>SUMPRODUCT(D54:O54,$D$63:$O$63)/SUM($D$63:$O$63)</f>
        <v>0.59463516166357266</v>
      </c>
    </row>
    <row r="55" spans="1:17">
      <c r="A55" s="3"/>
      <c r="B55" s="3"/>
      <c r="C55" s="442" t="s">
        <v>78</v>
      </c>
      <c r="D55" s="441">
        <v>1.44</v>
      </c>
      <c r="E55" s="441">
        <v>1.42</v>
      </c>
      <c r="F55" s="441">
        <v>0.87</v>
      </c>
      <c r="G55" s="441">
        <v>0.93</v>
      </c>
      <c r="H55" s="441">
        <v>0.81</v>
      </c>
      <c r="I55" s="441">
        <v>1.02</v>
      </c>
      <c r="J55" s="441">
        <v>0.93</v>
      </c>
      <c r="K55" s="441">
        <v>1</v>
      </c>
      <c r="L55" s="441">
        <v>1.25</v>
      </c>
      <c r="M55" s="441">
        <v>1.54</v>
      </c>
      <c r="N55" s="441">
        <v>1.38</v>
      </c>
      <c r="O55" s="441">
        <v>0.92</v>
      </c>
      <c r="P55" s="451"/>
      <c r="Q55" s="444">
        <f>SUMPRODUCT(D55:O55,$D$63:$O$63)/SUM($D$63:$O$63)</f>
        <v>1.1268245746356238</v>
      </c>
    </row>
    <row r="56" spans="1:17">
      <c r="A56" s="3"/>
      <c r="B56" s="3"/>
      <c r="C56" s="442" t="s">
        <v>101</v>
      </c>
      <c r="D56" s="441">
        <v>0.48</v>
      </c>
      <c r="E56" s="441">
        <v>0.22</v>
      </c>
      <c r="F56" s="441">
        <v>0.42</v>
      </c>
      <c r="G56" s="441">
        <v>0.27</v>
      </c>
      <c r="H56" s="441">
        <v>0.2</v>
      </c>
      <c r="I56" s="441">
        <v>0.21</v>
      </c>
      <c r="J56" s="441">
        <v>0.17</v>
      </c>
      <c r="K56" s="441">
        <v>0.2</v>
      </c>
      <c r="L56" s="441">
        <v>0.18</v>
      </c>
      <c r="M56" s="441">
        <v>0.23</v>
      </c>
      <c r="N56" s="441">
        <v>0.22</v>
      </c>
      <c r="O56" s="441">
        <v>0.2</v>
      </c>
      <c r="P56" s="451"/>
      <c r="Q56" s="444">
        <f>SUMPRODUCT(D56:O56,$D$63:$O$63)/SUM($D$63:$O$63)</f>
        <v>0.25103012291790222</v>
      </c>
    </row>
    <row r="57" spans="1:17">
      <c r="A57" s="3"/>
      <c r="B57" s="3"/>
      <c r="C57" s="442" t="s">
        <v>231</v>
      </c>
      <c r="D57" s="441">
        <v>-0.1</v>
      </c>
      <c r="E57" s="441">
        <v>0.08</v>
      </c>
      <c r="F57" s="441">
        <v>0.01</v>
      </c>
      <c r="G57" s="441">
        <v>0.01</v>
      </c>
      <c r="H57" s="441">
        <v>0.01</v>
      </c>
      <c r="I57" s="441">
        <v>-0.13</v>
      </c>
      <c r="J57" s="441">
        <v>-0.04</v>
      </c>
      <c r="K57" s="441">
        <v>-7.0000000000000007E-2</v>
      </c>
      <c r="L57" s="441">
        <v>-0.02</v>
      </c>
      <c r="M57" s="441">
        <v>-0.06</v>
      </c>
      <c r="N57" s="441">
        <v>-0.01</v>
      </c>
      <c r="O57" s="441">
        <v>0.22</v>
      </c>
      <c r="P57" s="451"/>
      <c r="Q57" s="444">
        <f>SUMPRODUCT(D57:O57,$D$63:$O$63)/SUM($D$63:$O$63)</f>
        <v>-8.2233580194251438E-3</v>
      </c>
    </row>
    <row r="58" spans="1:17">
      <c r="A58" s="3"/>
      <c r="B58" s="3"/>
      <c r="C58" s="442" t="s">
        <v>232</v>
      </c>
      <c r="D58" s="441">
        <v>0</v>
      </c>
      <c r="E58" s="441">
        <v>0</v>
      </c>
      <c r="F58" s="441">
        <v>0</v>
      </c>
      <c r="G58" s="441">
        <v>0</v>
      </c>
      <c r="H58" s="441">
        <v>0</v>
      </c>
      <c r="I58" s="441">
        <v>-0.04</v>
      </c>
      <c r="J58" s="441">
        <v>-0.06</v>
      </c>
      <c r="K58" s="441">
        <v>-0.06</v>
      </c>
      <c r="L58" s="441">
        <v>-0.05</v>
      </c>
      <c r="M58" s="441">
        <v>-0.06</v>
      </c>
      <c r="N58" s="441">
        <v>-7.0000000000000007E-2</v>
      </c>
      <c r="O58" s="441">
        <v>-0.08</v>
      </c>
      <c r="P58" s="451"/>
      <c r="Q58" s="444">
        <f t="shared" si="14"/>
        <v>-3.539848606400943E-2</v>
      </c>
    </row>
    <row r="59" spans="1:17">
      <c r="A59" s="3"/>
      <c r="B59" s="3"/>
      <c r="C59" s="442" t="s">
        <v>103</v>
      </c>
      <c r="D59" s="441"/>
      <c r="E59" s="441"/>
      <c r="F59" s="441"/>
      <c r="G59" s="441"/>
      <c r="H59" s="441"/>
      <c r="I59" s="441"/>
      <c r="J59" s="441"/>
      <c r="K59" s="441"/>
      <c r="L59" s="441"/>
      <c r="M59" s="441"/>
      <c r="N59" s="441"/>
      <c r="O59" s="441"/>
      <c r="P59" s="451"/>
      <c r="Q59" s="444">
        <f t="shared" si="14"/>
        <v>0</v>
      </c>
    </row>
    <row r="60" spans="1:17">
      <c r="A60" s="3"/>
      <c r="B60" s="3"/>
      <c r="C60" s="442" t="s">
        <v>134</v>
      </c>
      <c r="D60" s="441">
        <v>0.02</v>
      </c>
      <c r="E60" s="441">
        <v>0.01</v>
      </c>
      <c r="F60" s="441">
        <v>0</v>
      </c>
      <c r="G60" s="441">
        <v>-0.01</v>
      </c>
      <c r="H60" s="441">
        <v>0.01</v>
      </c>
      <c r="I60" s="441">
        <v>0.01</v>
      </c>
      <c r="J60" s="441">
        <v>0</v>
      </c>
      <c r="K60" s="441">
        <v>0.01</v>
      </c>
      <c r="L60" s="441">
        <v>0.01</v>
      </c>
      <c r="M60" s="441">
        <v>0.01</v>
      </c>
      <c r="N60" s="441">
        <v>0.01</v>
      </c>
      <c r="O60" s="441">
        <v>0</v>
      </c>
      <c r="P60" s="451"/>
      <c r="Q60" s="444">
        <f t="shared" si="14"/>
        <v>6.7603115829820799E-3</v>
      </c>
    </row>
    <row r="61" spans="1:17">
      <c r="A61" s="3"/>
      <c r="B61" s="3"/>
      <c r="C61" s="442" t="s">
        <v>133</v>
      </c>
      <c r="D61" s="441">
        <v>7</v>
      </c>
      <c r="E61" s="441">
        <v>6.89</v>
      </c>
      <c r="F61" s="441">
        <v>5.46</v>
      </c>
      <c r="G61" s="441">
        <v>5.29</v>
      </c>
      <c r="H61" s="441">
        <v>5.14</v>
      </c>
      <c r="I61" s="441">
        <v>6.14</v>
      </c>
      <c r="J61" s="441">
        <v>7.17</v>
      </c>
      <c r="K61" s="441">
        <v>4.76</v>
      </c>
      <c r="L61" s="441">
        <v>5.47</v>
      </c>
      <c r="M61" s="441">
        <v>5.3</v>
      </c>
      <c r="N61" s="441">
        <v>5.45</v>
      </c>
      <c r="O61" s="441">
        <v>6.87</v>
      </c>
      <c r="P61" s="451"/>
      <c r="Q61" s="444">
        <f>SUMPRODUCT(D61:O61,$D$63:$O$63)/SUM($D$63:$O$63)</f>
        <v>5.9300442917168485</v>
      </c>
    </row>
    <row r="62" spans="1:17">
      <c r="A62" s="3"/>
      <c r="B62" s="3"/>
      <c r="C62" s="461" t="s">
        <v>104</v>
      </c>
      <c r="D62" s="441">
        <v>50.51</v>
      </c>
      <c r="E62" s="441">
        <v>33.33</v>
      </c>
      <c r="F62" s="441">
        <v>40.32</v>
      </c>
      <c r="G62" s="441">
        <v>40.49</v>
      </c>
      <c r="H62" s="441">
        <v>53.2</v>
      </c>
      <c r="I62" s="441">
        <v>61.62</v>
      </c>
      <c r="J62" s="441">
        <v>59.52</v>
      </c>
      <c r="K62" s="441">
        <v>59.6</v>
      </c>
      <c r="L62" s="441">
        <v>70.2</v>
      </c>
      <c r="M62" s="441">
        <v>68.31</v>
      </c>
      <c r="N62" s="441">
        <v>60.2</v>
      </c>
      <c r="O62" s="441">
        <v>61.79</v>
      </c>
      <c r="P62" s="451"/>
      <c r="Q62" s="444">
        <f>SUMPRODUCT(D62:O62,$D$63:$O$63)/SUM($D$63:$O$63)</f>
        <v>55.049038630884311</v>
      </c>
    </row>
    <row r="63" spans="1:17">
      <c r="A63" s="3"/>
      <c r="B63" s="3"/>
      <c r="C63" s="457" t="s">
        <v>191</v>
      </c>
      <c r="D63" s="462">
        <v>21154193.43</v>
      </c>
      <c r="E63" s="462">
        <v>19470389.18</v>
      </c>
      <c r="F63" s="462">
        <v>20268048.307999998</v>
      </c>
      <c r="G63" s="462">
        <v>18269238.760000002</v>
      </c>
      <c r="H63" s="462">
        <v>19216055.627999999</v>
      </c>
      <c r="I63" s="462">
        <v>19338579.063000001</v>
      </c>
      <c r="J63" s="462">
        <v>21057212.884</v>
      </c>
      <c r="K63" s="462">
        <v>20063502.260000002</v>
      </c>
      <c r="L63" s="462">
        <v>20064540.785</v>
      </c>
      <c r="M63" s="462">
        <v>19727921.243000001</v>
      </c>
      <c r="N63" s="462">
        <v>19641259.991999999</v>
      </c>
      <c r="O63" s="462">
        <v>20714191.427000001</v>
      </c>
      <c r="P63" s="463">
        <v>0</v>
      </c>
      <c r="Q63" s="462">
        <f>(SUM(D63:O63))</f>
        <v>238985132.95999998</v>
      </c>
    </row>
    <row r="64" spans="1:17">
      <c r="D64" s="190"/>
      <c r="E64" s="190"/>
      <c r="F64" s="190"/>
      <c r="G64" s="190"/>
      <c r="H64" s="190"/>
      <c r="I64" s="190"/>
      <c r="J64" s="190"/>
      <c r="K64" s="190"/>
      <c r="L64" s="190"/>
      <c r="M64" s="190"/>
      <c r="N64" s="190"/>
      <c r="O64" s="190"/>
      <c r="P64" s="181"/>
      <c r="Q64" s="231"/>
    </row>
    <row r="65" spans="1:18" ht="11.25" customHeight="1">
      <c r="D65" s="190"/>
      <c r="E65" s="190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81"/>
      <c r="Q65" s="231"/>
    </row>
    <row r="66" spans="1:18" ht="11.25" customHeight="1">
      <c r="C66" s="43" t="s">
        <v>253</v>
      </c>
      <c r="D66" s="227"/>
      <c r="E66" s="227"/>
      <c r="F66" s="227"/>
      <c r="G66" s="157"/>
      <c r="H66" s="157"/>
      <c r="I66" s="157"/>
      <c r="J66" s="157"/>
      <c r="L66" s="157"/>
      <c r="M66" s="157"/>
      <c r="N66" s="157"/>
      <c r="O66" s="157"/>
      <c r="P66" s="157"/>
      <c r="Q66" s="157"/>
      <c r="R66" s="171"/>
    </row>
    <row r="67" spans="1:18" ht="51">
      <c r="A67" s="3"/>
      <c r="B67" s="3"/>
      <c r="C67" s="464" t="s">
        <v>114</v>
      </c>
      <c r="D67" s="464" t="s">
        <v>236</v>
      </c>
      <c r="E67" s="464" t="s">
        <v>237</v>
      </c>
      <c r="F67" s="464"/>
      <c r="G67" s="464" t="s">
        <v>238</v>
      </c>
      <c r="H67" s="464" t="s">
        <v>306</v>
      </c>
      <c r="I67" s="464" t="s">
        <v>307</v>
      </c>
      <c r="J67" s="464" t="s">
        <v>308</v>
      </c>
      <c r="K67" s="215"/>
      <c r="L67" s="215"/>
      <c r="Q67" s="215"/>
    </row>
    <row r="68" spans="1:18">
      <c r="A68" s="3"/>
      <c r="B68" s="3"/>
      <c r="C68" s="352" t="s">
        <v>14</v>
      </c>
      <c r="D68" s="465">
        <v>174</v>
      </c>
      <c r="E68" s="465">
        <v>-1385</v>
      </c>
      <c r="F68" s="465"/>
      <c r="G68" s="422">
        <v>34.26</v>
      </c>
      <c r="H68" s="465">
        <v>181</v>
      </c>
      <c r="I68" s="465">
        <v>-1084</v>
      </c>
      <c r="J68" s="422">
        <v>53.51</v>
      </c>
    </row>
    <row r="69" spans="1:18">
      <c r="A69" s="3"/>
      <c r="B69" s="3"/>
      <c r="C69" s="352" t="s">
        <v>15</v>
      </c>
      <c r="D69" s="465">
        <v>148</v>
      </c>
      <c r="E69" s="465">
        <v>-1090</v>
      </c>
      <c r="F69" s="465"/>
      <c r="G69" s="422">
        <v>16.739999999999998</v>
      </c>
      <c r="H69" s="465">
        <v>177</v>
      </c>
      <c r="I69" s="465">
        <v>-1020</v>
      </c>
      <c r="J69" s="422">
        <v>44.23</v>
      </c>
    </row>
    <row r="70" spans="1:18">
      <c r="A70" s="3"/>
      <c r="B70" s="3"/>
      <c r="C70" s="352" t="s">
        <v>16</v>
      </c>
      <c r="D70" s="465">
        <v>213</v>
      </c>
      <c r="E70" s="465">
        <v>-1251</v>
      </c>
      <c r="F70" s="465"/>
      <c r="G70" s="422">
        <v>27.66</v>
      </c>
      <c r="H70" s="465">
        <v>142</v>
      </c>
      <c r="I70" s="465">
        <v>-1186</v>
      </c>
      <c r="J70" s="422">
        <v>43.9</v>
      </c>
    </row>
    <row r="71" spans="1:18">
      <c r="A71" s="3"/>
      <c r="B71" s="3"/>
      <c r="C71" s="352" t="s">
        <v>17</v>
      </c>
      <c r="D71" s="465">
        <v>169</v>
      </c>
      <c r="E71" s="465">
        <v>-1138</v>
      </c>
      <c r="F71" s="465"/>
      <c r="G71" s="422">
        <v>25.82</v>
      </c>
      <c r="H71" s="465">
        <v>149</v>
      </c>
      <c r="I71" s="465">
        <v>-849</v>
      </c>
      <c r="J71" s="422">
        <v>47.24</v>
      </c>
    </row>
    <row r="72" spans="1:18">
      <c r="A72" s="3"/>
      <c r="B72" s="3"/>
      <c r="C72" s="352" t="s">
        <v>18</v>
      </c>
      <c r="D72" s="465">
        <v>141</v>
      </c>
      <c r="E72" s="465">
        <v>-1140</v>
      </c>
      <c r="F72" s="465"/>
      <c r="G72" s="422">
        <v>43.17</v>
      </c>
      <c r="H72" s="465">
        <v>208</v>
      </c>
      <c r="I72" s="465">
        <v>-946</v>
      </c>
      <c r="J72" s="422">
        <v>45.86</v>
      </c>
    </row>
    <row r="73" spans="1:18">
      <c r="A73" s="3"/>
      <c r="B73" s="3"/>
      <c r="C73" s="352" t="s">
        <v>19</v>
      </c>
      <c r="D73" s="465">
        <v>158</v>
      </c>
      <c r="E73" s="465">
        <v>-1113</v>
      </c>
      <c r="F73" s="465"/>
      <c r="G73" s="422">
        <v>51.35</v>
      </c>
      <c r="H73" s="465">
        <v>191</v>
      </c>
      <c r="I73" s="465">
        <v>-698</v>
      </c>
      <c r="J73" s="422">
        <v>55.55</v>
      </c>
    </row>
    <row r="74" spans="1:18">
      <c r="A74" s="3"/>
      <c r="B74" s="3"/>
      <c r="C74" s="352" t="s">
        <v>20</v>
      </c>
      <c r="D74" s="465">
        <v>123</v>
      </c>
      <c r="E74" s="465">
        <v>-1207</v>
      </c>
      <c r="F74" s="465"/>
      <c r="G74" s="422">
        <v>48.12</v>
      </c>
      <c r="H74" s="465">
        <v>213</v>
      </c>
      <c r="I74" s="465">
        <v>-799</v>
      </c>
      <c r="J74" s="422">
        <v>60.3</v>
      </c>
    </row>
    <row r="75" spans="1:18">
      <c r="A75" s="3"/>
      <c r="B75" s="3"/>
      <c r="C75" s="352" t="s">
        <v>21</v>
      </c>
      <c r="D75" s="465">
        <v>89</v>
      </c>
      <c r="E75" s="465">
        <v>-1373</v>
      </c>
      <c r="F75" s="465"/>
      <c r="G75" s="422">
        <v>50.84</v>
      </c>
      <c r="H75" s="465">
        <v>199</v>
      </c>
      <c r="I75" s="465">
        <v>-868</v>
      </c>
      <c r="J75" s="422">
        <v>55.82</v>
      </c>
    </row>
    <row r="76" spans="1:18">
      <c r="A76" s="3"/>
      <c r="B76" s="3"/>
      <c r="C76" s="352" t="s">
        <v>22</v>
      </c>
      <c r="D76" s="465">
        <v>244</v>
      </c>
      <c r="E76" s="465">
        <v>-925</v>
      </c>
      <c r="F76" s="465"/>
      <c r="G76" s="422">
        <v>61.69</v>
      </c>
      <c r="H76" s="465">
        <v>174</v>
      </c>
      <c r="I76" s="465">
        <v>-886</v>
      </c>
      <c r="J76" s="422">
        <v>51.45</v>
      </c>
    </row>
    <row r="77" spans="1:18">
      <c r="A77" s="3"/>
      <c r="B77" s="3"/>
      <c r="C77" s="352" t="s">
        <v>23</v>
      </c>
      <c r="D77" s="465">
        <v>239</v>
      </c>
      <c r="E77" s="465">
        <v>-967</v>
      </c>
      <c r="F77" s="465"/>
      <c r="G77" s="422">
        <v>57.56</v>
      </c>
      <c r="H77" s="465">
        <v>120</v>
      </c>
      <c r="I77" s="465">
        <v>-963</v>
      </c>
      <c r="J77" s="422">
        <v>50.82</v>
      </c>
    </row>
    <row r="78" spans="1:18">
      <c r="A78" s="3"/>
      <c r="B78" s="3"/>
      <c r="C78" s="352" t="s">
        <v>24</v>
      </c>
      <c r="D78" s="465">
        <v>174</v>
      </c>
      <c r="E78" s="465">
        <v>-969</v>
      </c>
      <c r="F78" s="465"/>
      <c r="G78" s="422">
        <v>49.28</v>
      </c>
      <c r="H78" s="465">
        <v>152</v>
      </c>
      <c r="I78" s="465">
        <v>-892</v>
      </c>
      <c r="J78" s="422">
        <v>53.39</v>
      </c>
    </row>
    <row r="79" spans="1:18">
      <c r="A79" s="3"/>
      <c r="B79" s="3"/>
      <c r="C79" s="356" t="s">
        <v>25</v>
      </c>
      <c r="D79" s="467">
        <v>170</v>
      </c>
      <c r="E79" s="467">
        <v>-1265</v>
      </c>
      <c r="F79" s="467"/>
      <c r="G79" s="425">
        <v>49.79</v>
      </c>
      <c r="H79" s="467">
        <v>129</v>
      </c>
      <c r="I79" s="467">
        <v>-720</v>
      </c>
      <c r="J79" s="425">
        <v>54.11</v>
      </c>
    </row>
    <row r="80" spans="1:18">
      <c r="F80" s="146"/>
    </row>
    <row r="81" spans="1:13" ht="54.75" customHeight="1">
      <c r="A81" s="3"/>
      <c r="B81" s="3"/>
      <c r="C81" s="464" t="s">
        <v>115</v>
      </c>
      <c r="D81" s="464" t="s">
        <v>236</v>
      </c>
      <c r="E81" s="464" t="s">
        <v>237</v>
      </c>
      <c r="F81" s="657"/>
      <c r="G81" s="464" t="s">
        <v>238</v>
      </c>
      <c r="H81" s="464" t="s">
        <v>306</v>
      </c>
      <c r="I81" s="464" t="s">
        <v>307</v>
      </c>
      <c r="J81" s="464" t="s">
        <v>308</v>
      </c>
      <c r="M81" s="162"/>
    </row>
    <row r="82" spans="1:13">
      <c r="A82" s="3"/>
      <c r="B82" s="3"/>
      <c r="C82" s="352" t="s">
        <v>14</v>
      </c>
      <c r="D82" s="465">
        <v>167</v>
      </c>
      <c r="E82" s="465">
        <v>-148</v>
      </c>
      <c r="F82" s="422"/>
      <c r="G82" s="422">
        <v>34.26</v>
      </c>
      <c r="H82" s="465">
        <v>24</v>
      </c>
      <c r="I82" s="465">
        <v>-101</v>
      </c>
      <c r="J82" s="466">
        <v>53.51</v>
      </c>
    </row>
    <row r="83" spans="1:13">
      <c r="A83" s="3"/>
      <c r="B83" s="3"/>
      <c r="C83" s="352" t="s">
        <v>15</v>
      </c>
      <c r="D83" s="465">
        <v>111</v>
      </c>
      <c r="E83" s="465">
        <v>-106</v>
      </c>
      <c r="F83" s="422"/>
      <c r="G83" s="422">
        <v>16.739999999999998</v>
      </c>
      <c r="H83" s="465">
        <v>49</v>
      </c>
      <c r="I83" s="465">
        <v>-103</v>
      </c>
      <c r="J83" s="466">
        <v>44.23</v>
      </c>
    </row>
    <row r="84" spans="1:13">
      <c r="A84" s="3"/>
      <c r="B84" s="3"/>
      <c r="C84" s="352" t="s">
        <v>16</v>
      </c>
      <c r="D84" s="465">
        <v>145</v>
      </c>
      <c r="E84" s="465">
        <v>-53</v>
      </c>
      <c r="F84" s="422"/>
      <c r="G84" s="422">
        <v>27.66</v>
      </c>
      <c r="H84" s="465">
        <v>51</v>
      </c>
      <c r="I84" s="465">
        <v>-67</v>
      </c>
      <c r="J84" s="466">
        <v>43.9</v>
      </c>
    </row>
    <row r="85" spans="1:13">
      <c r="A85" s="3"/>
      <c r="B85" s="3"/>
      <c r="C85" s="352" t="s">
        <v>17</v>
      </c>
      <c r="D85" s="465">
        <v>199</v>
      </c>
      <c r="E85" s="465">
        <v>-67</v>
      </c>
      <c r="F85" s="422"/>
      <c r="G85" s="422">
        <v>25.82</v>
      </c>
      <c r="H85" s="465">
        <v>95</v>
      </c>
      <c r="I85" s="465">
        <v>-45</v>
      </c>
      <c r="J85" s="466">
        <v>47.24</v>
      </c>
    </row>
    <row r="86" spans="1:13">
      <c r="A86" s="3"/>
      <c r="B86" s="3"/>
      <c r="C86" s="352" t="s">
        <v>18</v>
      </c>
      <c r="D86" s="465">
        <v>115</v>
      </c>
      <c r="E86" s="465">
        <v>-53</v>
      </c>
      <c r="F86" s="422"/>
      <c r="G86" s="422">
        <v>43.17</v>
      </c>
      <c r="H86" s="465">
        <v>41</v>
      </c>
      <c r="I86" s="465">
        <v>-55</v>
      </c>
      <c r="J86" s="466">
        <v>45.86</v>
      </c>
    </row>
    <row r="87" spans="1:13">
      <c r="A87" s="3"/>
      <c r="B87" s="3"/>
      <c r="C87" s="352" t="s">
        <v>19</v>
      </c>
      <c r="D87" s="465">
        <v>88</v>
      </c>
      <c r="E87" s="465">
        <v>-54</v>
      </c>
      <c r="F87" s="422"/>
      <c r="G87" s="422">
        <v>51.35</v>
      </c>
      <c r="H87" s="465">
        <v>7</v>
      </c>
      <c r="I87" s="465">
        <v>-38</v>
      </c>
      <c r="J87" s="466">
        <v>55.55</v>
      </c>
    </row>
    <row r="88" spans="1:13">
      <c r="A88" s="3"/>
      <c r="B88" s="3"/>
      <c r="C88" s="352" t="s">
        <v>20</v>
      </c>
      <c r="D88" s="465">
        <v>165</v>
      </c>
      <c r="E88" s="465">
        <v>-45</v>
      </c>
      <c r="F88" s="422"/>
      <c r="G88" s="422">
        <v>48.12</v>
      </c>
      <c r="H88" s="465">
        <v>18</v>
      </c>
      <c r="I88" s="465">
        <v>-50</v>
      </c>
      <c r="J88" s="466">
        <v>60.3</v>
      </c>
    </row>
    <row r="89" spans="1:13">
      <c r="A89" s="3"/>
      <c r="B89" s="3"/>
      <c r="C89" s="352" t="s">
        <v>21</v>
      </c>
      <c r="D89" s="465">
        <v>102</v>
      </c>
      <c r="E89" s="465">
        <v>-40</v>
      </c>
      <c r="F89" s="422"/>
      <c r="G89" s="422">
        <v>50.84</v>
      </c>
      <c r="H89" s="465">
        <v>25</v>
      </c>
      <c r="I89" s="465">
        <v>-55</v>
      </c>
      <c r="J89" s="466">
        <v>55.82</v>
      </c>
    </row>
    <row r="90" spans="1:13">
      <c r="A90" s="3"/>
      <c r="B90" s="3"/>
      <c r="C90" s="352" t="s">
        <v>22</v>
      </c>
      <c r="D90" s="465">
        <v>21</v>
      </c>
      <c r="E90" s="465">
        <v>-55</v>
      </c>
      <c r="F90" s="422"/>
      <c r="G90" s="422">
        <v>61.69</v>
      </c>
      <c r="H90" s="465">
        <v>20</v>
      </c>
      <c r="I90" s="465">
        <v>-42</v>
      </c>
      <c r="J90" s="466">
        <v>51.45</v>
      </c>
    </row>
    <row r="91" spans="1:13">
      <c r="A91" s="3"/>
      <c r="B91" s="3"/>
      <c r="C91" s="352" t="s">
        <v>23</v>
      </c>
      <c r="D91" s="465">
        <v>83</v>
      </c>
      <c r="E91" s="465">
        <v>-70</v>
      </c>
      <c r="F91" s="422"/>
      <c r="G91" s="422">
        <v>57.56</v>
      </c>
      <c r="H91" s="465">
        <v>25</v>
      </c>
      <c r="I91" s="465">
        <v>-59</v>
      </c>
      <c r="J91" s="466">
        <v>50.82</v>
      </c>
    </row>
    <row r="92" spans="1:13">
      <c r="A92" s="3"/>
      <c r="B92" s="3"/>
      <c r="C92" s="352" t="s">
        <v>24</v>
      </c>
      <c r="D92" s="465">
        <v>47</v>
      </c>
      <c r="E92" s="465">
        <v>-109</v>
      </c>
      <c r="F92" s="422"/>
      <c r="G92" s="422">
        <v>49.28</v>
      </c>
      <c r="H92" s="465">
        <v>18</v>
      </c>
      <c r="I92" s="465">
        <v>-58</v>
      </c>
      <c r="J92" s="466">
        <v>53.39</v>
      </c>
    </row>
    <row r="93" spans="1:13">
      <c r="A93" s="3"/>
      <c r="B93" s="3"/>
      <c r="C93" s="356" t="s">
        <v>25</v>
      </c>
      <c r="D93" s="467">
        <v>44</v>
      </c>
      <c r="E93" s="467">
        <v>-80</v>
      </c>
      <c r="F93" s="425"/>
      <c r="G93" s="425">
        <v>49.79</v>
      </c>
      <c r="H93" s="467">
        <v>42</v>
      </c>
      <c r="I93" s="467">
        <v>-75</v>
      </c>
      <c r="J93" s="468">
        <v>54.11</v>
      </c>
    </row>
    <row r="95" spans="1:13" ht="51">
      <c r="A95" s="3"/>
      <c r="B95" s="3"/>
      <c r="C95" s="464" t="s">
        <v>116</v>
      </c>
      <c r="D95" s="464" t="s">
        <v>236</v>
      </c>
      <c r="E95" s="464" t="s">
        <v>237</v>
      </c>
      <c r="F95" s="464"/>
      <c r="G95" s="464" t="s">
        <v>238</v>
      </c>
      <c r="H95" s="464" t="s">
        <v>306</v>
      </c>
      <c r="I95" s="464" t="s">
        <v>307</v>
      </c>
      <c r="J95" s="464" t="s">
        <v>308</v>
      </c>
      <c r="K95" s="157"/>
    </row>
    <row r="96" spans="1:13">
      <c r="A96" s="3"/>
      <c r="B96" s="3"/>
      <c r="C96" s="469" t="s">
        <v>14</v>
      </c>
      <c r="D96" s="465">
        <v>2658</v>
      </c>
      <c r="E96" s="465">
        <v>-1409</v>
      </c>
      <c r="F96" s="422"/>
      <c r="G96" s="466">
        <v>34.26</v>
      </c>
      <c r="H96" s="465">
        <v>2453</v>
      </c>
      <c r="I96" s="465">
        <v>-1460</v>
      </c>
      <c r="J96" s="466">
        <v>53.51</v>
      </c>
    </row>
    <row r="97" spans="1:14">
      <c r="A97" s="3"/>
      <c r="B97" s="3"/>
      <c r="C97" s="352" t="s">
        <v>15</v>
      </c>
      <c r="D97" s="465">
        <v>2230</v>
      </c>
      <c r="E97" s="465">
        <v>-1219</v>
      </c>
      <c r="F97" s="422"/>
      <c r="G97" s="466">
        <v>16.739999999999998</v>
      </c>
      <c r="H97" s="465">
        <v>2304</v>
      </c>
      <c r="I97" s="465">
        <v>-1475</v>
      </c>
      <c r="J97" s="466">
        <v>44.23</v>
      </c>
    </row>
    <row r="98" spans="1:14">
      <c r="A98" s="3"/>
      <c r="B98" s="3"/>
      <c r="C98" s="352" t="s">
        <v>16</v>
      </c>
      <c r="D98" s="465">
        <v>2280</v>
      </c>
      <c r="E98" s="465">
        <v>-1274</v>
      </c>
      <c r="F98" s="422"/>
      <c r="G98" s="466">
        <v>27.66</v>
      </c>
      <c r="H98" s="465">
        <v>2429</v>
      </c>
      <c r="I98" s="465">
        <v>-1388</v>
      </c>
      <c r="J98" s="466">
        <v>43.9</v>
      </c>
    </row>
    <row r="99" spans="1:14">
      <c r="A99" s="3"/>
      <c r="B99" s="3"/>
      <c r="C99" s="352" t="s">
        <v>17</v>
      </c>
      <c r="D99" s="465">
        <v>2103</v>
      </c>
      <c r="E99" s="465">
        <v>-1189</v>
      </c>
      <c r="F99" s="422"/>
      <c r="G99" s="466">
        <v>25.82</v>
      </c>
      <c r="H99" s="465">
        <v>1926</v>
      </c>
      <c r="I99" s="465">
        <v>-1337</v>
      </c>
      <c r="J99" s="466">
        <v>47.24</v>
      </c>
    </row>
    <row r="100" spans="1:14">
      <c r="A100" s="3"/>
      <c r="B100" s="3"/>
      <c r="C100" s="352" t="s">
        <v>18</v>
      </c>
      <c r="D100" s="465">
        <v>2344</v>
      </c>
      <c r="E100" s="465">
        <v>-1368</v>
      </c>
      <c r="F100" s="422"/>
      <c r="G100" s="466">
        <v>43.17</v>
      </c>
      <c r="H100" s="465">
        <v>1971</v>
      </c>
      <c r="I100" s="465">
        <v>-1360</v>
      </c>
      <c r="J100" s="466">
        <v>45.86</v>
      </c>
    </row>
    <row r="101" spans="1:14">
      <c r="A101" s="3"/>
      <c r="B101" s="3"/>
      <c r="C101" s="352" t="s">
        <v>19</v>
      </c>
      <c r="D101" s="465">
        <v>2221</v>
      </c>
      <c r="E101" s="465">
        <v>-1323</v>
      </c>
      <c r="F101" s="422"/>
      <c r="G101" s="466">
        <v>51.35</v>
      </c>
      <c r="H101" s="465">
        <v>1708</v>
      </c>
      <c r="I101" s="465">
        <v>-1235</v>
      </c>
      <c r="J101" s="466">
        <v>55.55</v>
      </c>
    </row>
    <row r="102" spans="1:14">
      <c r="A102" s="3"/>
      <c r="B102" s="3"/>
      <c r="C102" s="352" t="s">
        <v>20</v>
      </c>
      <c r="D102" s="465">
        <v>2275</v>
      </c>
      <c r="E102" s="465">
        <v>-1356</v>
      </c>
      <c r="F102" s="422"/>
      <c r="G102" s="466">
        <v>48.12</v>
      </c>
      <c r="H102" s="465">
        <v>1891</v>
      </c>
      <c r="I102" s="465">
        <v>-1317</v>
      </c>
      <c r="J102" s="466">
        <v>60.3</v>
      </c>
    </row>
    <row r="103" spans="1:14">
      <c r="A103" s="3"/>
      <c r="B103" s="3"/>
      <c r="C103" s="352" t="s">
        <v>21</v>
      </c>
      <c r="D103" s="465">
        <v>2459</v>
      </c>
      <c r="E103" s="465">
        <v>-1272</v>
      </c>
      <c r="F103" s="422"/>
      <c r="G103" s="466">
        <v>50.84</v>
      </c>
      <c r="H103" s="465">
        <v>2050</v>
      </c>
      <c r="I103" s="465">
        <v>-1331</v>
      </c>
      <c r="J103" s="466">
        <v>55.82</v>
      </c>
    </row>
    <row r="104" spans="1:14">
      <c r="A104" s="3"/>
      <c r="B104" s="3"/>
      <c r="C104" s="352" t="s">
        <v>22</v>
      </c>
      <c r="D104" s="465">
        <v>2159</v>
      </c>
      <c r="E104" s="465">
        <v>-1507</v>
      </c>
      <c r="F104" s="422"/>
      <c r="G104" s="466">
        <v>61.69</v>
      </c>
      <c r="H104" s="465">
        <v>2067</v>
      </c>
      <c r="I104" s="465">
        <v>-1424</v>
      </c>
      <c r="J104" s="466">
        <v>51.45</v>
      </c>
    </row>
    <row r="105" spans="1:14">
      <c r="A105" s="3"/>
      <c r="B105" s="3"/>
      <c r="C105" s="352" t="s">
        <v>23</v>
      </c>
      <c r="D105" s="465">
        <v>2129</v>
      </c>
      <c r="E105" s="465">
        <v>-1456</v>
      </c>
      <c r="F105" s="422"/>
      <c r="G105" s="466">
        <v>57.56</v>
      </c>
      <c r="H105" s="465">
        <v>2208</v>
      </c>
      <c r="I105" s="465">
        <v>-1404</v>
      </c>
      <c r="J105" s="466">
        <v>50.82</v>
      </c>
    </row>
    <row r="106" spans="1:14">
      <c r="A106" s="3"/>
      <c r="B106" s="3"/>
      <c r="C106" s="352" t="s">
        <v>24</v>
      </c>
      <c r="D106" s="465">
        <v>2351</v>
      </c>
      <c r="E106" s="465">
        <v>-1557</v>
      </c>
      <c r="F106" s="422"/>
      <c r="G106" s="466">
        <v>49.28</v>
      </c>
      <c r="H106" s="465">
        <v>2209</v>
      </c>
      <c r="I106" s="465">
        <v>-1449</v>
      </c>
      <c r="J106" s="466">
        <v>53.39</v>
      </c>
    </row>
    <row r="107" spans="1:14">
      <c r="A107" s="3"/>
      <c r="B107" s="3"/>
      <c r="C107" s="423" t="s">
        <v>25</v>
      </c>
      <c r="D107" s="467">
        <v>2549</v>
      </c>
      <c r="E107" s="467">
        <v>-1485</v>
      </c>
      <c r="F107" s="425"/>
      <c r="G107" s="468">
        <v>49.79</v>
      </c>
      <c r="H107" s="467">
        <v>2153</v>
      </c>
      <c r="I107" s="467">
        <v>-1486</v>
      </c>
      <c r="J107" s="468">
        <v>54.11</v>
      </c>
    </row>
    <row r="108" spans="1:14" s="157" customFormat="1" ht="13.2">
      <c r="C108" s="154"/>
      <c r="D108" s="155"/>
      <c r="E108" s="155"/>
      <c r="F108" s="156"/>
      <c r="G108" s="156"/>
      <c r="M108" s="2"/>
      <c r="N108" s="2"/>
    </row>
    <row r="109" spans="1:14">
      <c r="D109" s="267"/>
      <c r="E109" s="159"/>
      <c r="F109" s="159"/>
    </row>
    <row r="110" spans="1:14">
      <c r="D110" s="267"/>
      <c r="E110" s="159"/>
      <c r="F110" s="159"/>
    </row>
    <row r="111" spans="1:14">
      <c r="D111" s="267"/>
      <c r="E111" s="159"/>
      <c r="F111" s="159"/>
    </row>
    <row r="112" spans="1:14">
      <c r="D112" s="267"/>
      <c r="E112" s="159"/>
      <c r="F112" s="159"/>
    </row>
    <row r="113" spans="2:6">
      <c r="D113" s="267"/>
      <c r="E113" s="159"/>
      <c r="F113" s="159"/>
    </row>
    <row r="114" spans="2:6">
      <c r="D114" s="267"/>
      <c r="E114" s="159"/>
      <c r="F114" s="159"/>
    </row>
    <row r="115" spans="2:6">
      <c r="D115" s="267"/>
      <c r="E115" s="159"/>
      <c r="F115" s="159"/>
    </row>
    <row r="116" spans="2:6">
      <c r="D116" s="267"/>
      <c r="E116" s="159"/>
      <c r="F116" s="159"/>
    </row>
    <row r="117" spans="2:6">
      <c r="D117" s="267"/>
      <c r="E117" s="159"/>
      <c r="F117" s="159"/>
    </row>
    <row r="118" spans="2:6">
      <c r="D118" s="267"/>
      <c r="E118" s="159"/>
      <c r="F118" s="159"/>
    </row>
    <row r="119" spans="2:6">
      <c r="B119" s="157"/>
      <c r="D119" s="267"/>
      <c r="E119" s="159"/>
      <c r="F119" s="159"/>
    </row>
    <row r="120" spans="2:6">
      <c r="D120" s="267"/>
      <c r="E120" s="159"/>
      <c r="F120" s="159"/>
    </row>
    <row r="121" spans="2:6">
      <c r="D121" s="267"/>
    </row>
    <row r="122" spans="2:6">
      <c r="D122" s="267"/>
      <c r="E122" s="181"/>
    </row>
    <row r="123" spans="2:6" ht="13.2">
      <c r="D123" s="160"/>
    </row>
    <row r="124" spans="2:6" ht="13.2">
      <c r="D124" s="160"/>
    </row>
    <row r="125" spans="2:6" ht="13.2">
      <c r="D125" s="160"/>
    </row>
    <row r="126" spans="2:6" ht="13.2">
      <c r="D126" s="160"/>
    </row>
    <row r="127" spans="2:6" ht="13.2">
      <c r="D127" s="160"/>
    </row>
    <row r="128" spans="2:6" ht="13.2">
      <c r="D128" s="160"/>
    </row>
    <row r="129" spans="4:4" ht="13.2">
      <c r="D129" s="160"/>
    </row>
    <row r="130" spans="4:4" ht="13.2">
      <c r="D130" s="160"/>
    </row>
    <row r="131" spans="4:4" ht="13.2">
      <c r="D131" s="160"/>
    </row>
    <row r="132" spans="4:4" ht="13.2">
      <c r="D132" s="160"/>
    </row>
    <row r="133" spans="4:4" ht="13.2">
      <c r="D133" s="160"/>
    </row>
    <row r="134" spans="4:4" ht="13.2">
      <c r="D134" s="160"/>
    </row>
  </sheetData>
  <customSheetViews>
    <customSheetView guid="{900DFCC7-DCF9-11D6-8470-0008C7298EBA}" showGridLines="0" showRowCol="0" outlineSymbols="0" showRuler="0">
      <pane ySplit="5" topLeftCell="A6" activePane="bottomLeft" state="frozenSplit"/>
      <selection pane="bottomLeft"/>
    </customSheetView>
    <customSheetView guid="{900DFCC6-DCF9-11D6-8470-0008C7298EBA}" showGridLines="0" showRowCol="0" outlineSymbols="0" showRuler="0">
      <pane ySplit="5" topLeftCell="A6" activePane="bottomLeft" state="frozenSplit"/>
      <selection pane="bottomLeft"/>
    </customSheetView>
    <customSheetView guid="{900DFCC5-DCF9-11D6-8470-0008C7298EBA}" showGridLines="0" showRowCol="0" outlineSymbols="0" showRuler="0">
      <pane ySplit="5" topLeftCell="A6" activePane="bottomLeft" state="frozenSplit"/>
      <selection pane="bottomLeft"/>
    </customSheetView>
    <customSheetView guid="{900DFCC4-DCF9-11D6-8470-0008C7298EBA}" showGridLines="0" showRowCol="0" outlineSymbols="0" showRuler="0">
      <pane ySplit="5" topLeftCell="A6" activePane="bottomLeft" state="frozenSplit"/>
      <selection pane="bottomLeft"/>
    </customSheetView>
    <customSheetView guid="{900DFCC3-DCF9-11D6-8470-0008C7298EBA}" showGridLines="0" showRowCol="0" outlineSymbols="0" showRuler="0">
      <pane ySplit="5" topLeftCell="A6" activePane="bottomLeft" state="frozenSplit"/>
      <selection pane="bottomLeft"/>
    </customSheetView>
    <customSheetView guid="{900DFCC2-DCF9-11D6-8470-0008C7298EBA}" showGridLines="0" showRowCol="0" outlineSymbols="0" showRuler="0">
      <pane ySplit="5" topLeftCell="A6" activePane="bottomLeft" state="frozenSplit"/>
      <selection pane="bottomLeft"/>
    </customSheetView>
    <customSheetView guid="{900DFCC1-DCF9-11D6-8470-0008C7298EBA}" showGridLines="0" showRowCol="0" outlineSymbols="0" showRuler="0">
      <pane ySplit="5" topLeftCell="A6" activePane="bottomLeft" state="frozenSplit"/>
      <selection pane="bottomLeft"/>
    </customSheetView>
    <customSheetView guid="{900DFCC0-DCF9-11D6-8470-0008C7298EBA}" showGridLines="0" showRowCol="0" outlineSymbols="0" showRuler="0">
      <pane ySplit="5" topLeftCell="A6" activePane="bottomLeft" state="frozenSplit"/>
      <selection pane="bottomLeft"/>
    </customSheetView>
    <customSheetView guid="{900DFCBF-DCF9-11D6-8470-0008C7298EBA}" showGridLines="0" showRowCol="0" outlineSymbols="0" showRuler="0">
      <pane ySplit="5" topLeftCell="A6" activePane="bottomLeft" state="frozenSplit"/>
      <selection pane="bottomLeft"/>
    </customSheetView>
    <customSheetView guid="{900DFCBE-DCF9-11D6-8470-0008C7298EBA}" showGridLines="0" showRowCol="0" outlineSymbols="0" showRuler="0">
      <pane ySplit="5" topLeftCell="A6" activePane="bottomLeft" state="frozenSplit"/>
      <selection pane="bottomLeft"/>
    </customSheetView>
    <customSheetView guid="{900DFCBD-DCF9-11D6-8470-0008C7298EBA}" showGridLines="0" showRowCol="0" outlineSymbols="0" showRuler="0">
      <pane ySplit="5" topLeftCell="A6" activePane="bottomLeft" state="frozenSplit"/>
      <selection pane="bottomLeft"/>
    </customSheetView>
    <customSheetView guid="{900DFCBC-DCF9-11D6-8470-0008C7298EBA}" showGridLines="0" showRowCol="0" outlineSymbols="0" showRuler="0">
      <pane ySplit="5" topLeftCell="A6" activePane="bottomLeft" state="frozenSplit"/>
      <selection pane="bottomLeft"/>
    </customSheetView>
    <customSheetView guid="{900DFCBB-DCF9-11D6-8470-0008C7298EBA}" showGridLines="0" showRowCol="0" outlineSymbols="0" showRuler="0">
      <pane ySplit="5" topLeftCell="A6" activePane="bottomLeft" state="frozenSplit"/>
      <selection pane="bottomLeft"/>
    </customSheetView>
    <customSheetView guid="{900DFCBA-DCF9-11D6-8470-0008C7298EBA}" showGridLines="0" showRowCol="0" outlineSymbols="0" showRuler="0">
      <pane ySplit="5" topLeftCell="A6" activePane="bottomLeft" state="frozenSplit"/>
      <selection pane="bottomLeft"/>
    </customSheetView>
    <customSheetView guid="{900DFCB9-DCF9-11D6-8470-0008C7298EBA}" showGridLines="0" showRowCol="0" outlineSymbols="0" showRuler="0">
      <pane ySplit="5" topLeftCell="A6" activePane="bottomLeft" state="frozenSplit"/>
      <selection pane="bottomLeft"/>
    </customSheetView>
    <customSheetView guid="{900DFCB8-DCF9-11D6-8470-0008C7298EBA}" showGridLines="0" showRowCol="0" outlineSymbols="0" showRuler="0">
      <pane ySplit="5" topLeftCell="A17" activePane="bottomLeft" state="frozenSplit"/>
      <selection pane="bottomLeft"/>
    </customSheetView>
    <customSheetView guid="{900DFCB7-DCF9-11D6-8470-0008C7298EBA}" showGridLines="0" showRowCol="0" outlineSymbols="0" showRuler="0">
      <pane ySplit="5" topLeftCell="A6" activePane="bottomLeft" state="frozenSplit"/>
      <selection pane="bottomLeft"/>
    </customSheetView>
    <customSheetView guid="{900DFCB6-DCF9-11D6-8470-0008C7298EBA}" showGridLines="0" showRowCol="0" outlineSymbols="0" showRuler="0">
      <pane ySplit="5" topLeftCell="A6" activePane="bottomLeft" state="frozenSplit"/>
      <selection pane="bottomLeft"/>
    </customSheetView>
    <customSheetView guid="{900DFCB5-DCF9-11D6-8470-0008C7298EBA}" showGridLines="0" showRowCol="0" outlineSymbols="0" showRuler="0">
      <pane ySplit="5" topLeftCell="A6" activePane="bottomLeft" state="frozenSplit"/>
      <selection pane="bottomLeft"/>
    </customSheetView>
    <customSheetView guid="{900DFCB4-DCF9-11D6-8470-0008C7298EBA}" showGridLines="0" showRowCol="0" outlineSymbols="0" showRuler="0">
      <pane ySplit="5" topLeftCell="A6" activePane="bottomLeft" state="frozenSplit"/>
      <selection pane="bottomLeft"/>
    </customSheetView>
    <customSheetView guid="{900DFCB2-DCF9-11D6-8470-0008C7298EBA}" showGridLines="0" showRowCol="0" outlineSymbols="0" showRuler="0">
      <pane ySplit="5" topLeftCell="A6" activePane="bottomLeft" state="frozenSplit"/>
      <selection pane="bottomLeft"/>
    </customSheetView>
  </customSheetViews>
  <phoneticPr fontId="0" type="noConversion"/>
  <hyperlinks>
    <hyperlink ref="C3" location="Indice!A1" display="Indice!A1"/>
  </hyperlinks>
  <pageMargins left="0.78740157480314965" right="0.75" top="0.78740157480314965" bottom="1" header="0" footer="0"/>
  <pageSetup paperSize="9" orientation="landscape" verticalDpi="4294967292" r:id="rId1"/>
  <headerFooter alignWithMargins="0"/>
  <ignoredErrors>
    <ignoredError sqref="Q63" formulaRange="1"/>
    <ignoredError sqref="D22:R23" formula="1"/>
  </ignoredErrors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42">
    <pageSetUpPr autoPageBreaks="0" fitToPage="1"/>
  </sheetPr>
  <dimension ref="A1:IV781"/>
  <sheetViews>
    <sheetView showGridLines="0" showRowColHeaders="0" showOutlineSymbols="0" zoomScaleNormal="100" workbookViewId="0"/>
  </sheetViews>
  <sheetFormatPr baseColWidth="10" defaultColWidth="11.44140625" defaultRowHeight="10.199999999999999"/>
  <cols>
    <col min="1" max="1" width="0.109375" style="56" customWidth="1"/>
    <col min="2" max="2" width="2.6640625" style="99" customWidth="1"/>
    <col min="3" max="3" width="20.33203125" style="56" customWidth="1"/>
    <col min="4" max="4" width="12.5546875" style="56" customWidth="1"/>
    <col min="5" max="5" width="11.88671875" style="56" customWidth="1"/>
    <col min="6" max="6" width="20.5546875" style="56" customWidth="1"/>
    <col min="7" max="8" width="13.44140625" style="56" customWidth="1"/>
    <col min="9" max="9" width="12.109375" style="38" customWidth="1"/>
    <col min="10" max="10" width="10.6640625" style="56" customWidth="1"/>
    <col min="11" max="11" width="13.44140625" style="56" customWidth="1"/>
    <col min="12" max="12" width="11.109375" style="56" customWidth="1"/>
    <col min="13" max="13" width="11.88671875" style="56" customWidth="1"/>
    <col min="14" max="14" width="10.6640625" style="56" customWidth="1"/>
    <col min="15" max="15" width="10.44140625" style="56" customWidth="1"/>
    <col min="16" max="16" width="10.44140625" style="38" customWidth="1"/>
    <col min="17" max="16384" width="11.44140625" style="56"/>
  </cols>
  <sheetData>
    <row r="1" spans="2:16" s="27" customFormat="1" ht="21.75" customHeight="1">
      <c r="B1" s="98"/>
      <c r="G1" s="28"/>
      <c r="J1" s="95" t="s">
        <v>80</v>
      </c>
      <c r="P1" s="114"/>
    </row>
    <row r="2" spans="2:16" s="27" customFormat="1" ht="15" customHeight="1">
      <c r="B2" s="98"/>
      <c r="G2" s="28"/>
      <c r="J2" s="18" t="s">
        <v>261</v>
      </c>
      <c r="P2" s="114"/>
    </row>
    <row r="3" spans="2:16" s="27" customFormat="1" ht="19.95" customHeight="1">
      <c r="B3" s="98"/>
      <c r="C3" s="21" t="str">
        <f>Indice!C4</f>
        <v>Mercados eléctricos</v>
      </c>
      <c r="D3" s="22"/>
      <c r="E3" s="22"/>
      <c r="P3" s="114"/>
    </row>
    <row r="4" spans="2:16" ht="17.399999999999999" customHeight="1">
      <c r="C4" s="40" t="s">
        <v>167</v>
      </c>
      <c r="D4" s="40"/>
      <c r="E4" s="40"/>
      <c r="L4" s="40" t="s">
        <v>235</v>
      </c>
    </row>
    <row r="5" spans="2:16">
      <c r="C5" s="40" t="s">
        <v>168</v>
      </c>
      <c r="D5" s="40"/>
      <c r="E5" s="40"/>
      <c r="L5" s="40" t="s">
        <v>168</v>
      </c>
    </row>
    <row r="6" spans="2:16" ht="20.399999999999999">
      <c r="C6" s="470"/>
      <c r="D6" s="470"/>
      <c r="E6" s="470"/>
      <c r="F6" s="471">
        <v>2014</v>
      </c>
      <c r="G6" s="471">
        <v>2015</v>
      </c>
      <c r="H6" s="142"/>
      <c r="I6" s="142"/>
      <c r="L6" s="470"/>
      <c r="M6" s="532" t="s">
        <v>169</v>
      </c>
      <c r="N6" s="532" t="s">
        <v>170</v>
      </c>
      <c r="O6" s="532"/>
    </row>
    <row r="7" spans="2:16">
      <c r="B7" s="100" t="s">
        <v>39</v>
      </c>
      <c r="C7" s="352" t="s">
        <v>4</v>
      </c>
      <c r="D7" s="352"/>
      <c r="E7" s="352"/>
      <c r="F7" s="422">
        <f>'C1'!H$21</f>
        <v>50.51</v>
      </c>
      <c r="G7" s="422">
        <f>'C1'!H$20</f>
        <v>67.08</v>
      </c>
      <c r="H7" s="146"/>
      <c r="I7" s="146"/>
      <c r="K7" s="205" t="s">
        <v>39</v>
      </c>
      <c r="L7" s="533" t="s">
        <v>234</v>
      </c>
      <c r="M7" s="422">
        <f>'C1'!H21</f>
        <v>50.51</v>
      </c>
      <c r="N7" s="422">
        <f>'C1'!$U$21</f>
        <v>55.049038630884311</v>
      </c>
      <c r="O7" s="422"/>
    </row>
    <row r="8" spans="2:16">
      <c r="B8" s="100" t="s">
        <v>40</v>
      </c>
      <c r="C8" s="352" t="s">
        <v>5</v>
      </c>
      <c r="D8" s="352"/>
      <c r="E8" s="352"/>
      <c r="F8" s="422">
        <f>'C1'!I$21</f>
        <v>33.33</v>
      </c>
      <c r="G8" s="422">
        <f>'C1'!I$20</f>
        <v>58.75</v>
      </c>
      <c r="H8" s="146"/>
      <c r="I8" s="146"/>
      <c r="K8" s="205" t="s">
        <v>40</v>
      </c>
      <c r="L8" s="352" t="s">
        <v>5</v>
      </c>
      <c r="M8" s="422">
        <f>'C1'!I21</f>
        <v>33.33</v>
      </c>
      <c r="N8" s="422">
        <f>'C1'!$U$21</f>
        <v>55.049038630884311</v>
      </c>
      <c r="O8" s="422"/>
    </row>
    <row r="9" spans="2:16">
      <c r="B9" s="100" t="s">
        <v>41</v>
      </c>
      <c r="C9" s="352" t="s">
        <v>0</v>
      </c>
      <c r="D9" s="352"/>
      <c r="E9" s="352"/>
      <c r="F9" s="422">
        <f>'C1'!J$21</f>
        <v>40.32</v>
      </c>
      <c r="G9" s="422">
        <f>'C1'!J$20</f>
        <v>56.730000000000004</v>
      </c>
      <c r="H9" s="146"/>
      <c r="I9" s="146"/>
      <c r="K9" s="205" t="s">
        <v>41</v>
      </c>
      <c r="L9" s="352" t="s">
        <v>0</v>
      </c>
      <c r="M9" s="422">
        <f>'C1'!J21</f>
        <v>40.32</v>
      </c>
      <c r="N9" s="422">
        <f>'C1'!$U$21</f>
        <v>55.049038630884311</v>
      </c>
      <c r="O9" s="422"/>
    </row>
    <row r="10" spans="2:16">
      <c r="B10" s="100" t="s">
        <v>42</v>
      </c>
      <c r="C10" s="352" t="s">
        <v>2</v>
      </c>
      <c r="D10" s="352"/>
      <c r="E10" s="352"/>
      <c r="F10" s="422">
        <f>'C1'!K$21</f>
        <v>40.49</v>
      </c>
      <c r="G10" s="422">
        <f>'C1'!K$20</f>
        <v>59.52</v>
      </c>
      <c r="H10" s="146"/>
      <c r="I10" s="146"/>
      <c r="K10" s="205" t="s">
        <v>42</v>
      </c>
      <c r="L10" s="352" t="s">
        <v>2</v>
      </c>
      <c r="M10" s="422">
        <f>'C1'!K21</f>
        <v>40.49</v>
      </c>
      <c r="N10" s="422">
        <f>'C1'!$U$21</f>
        <v>55.049038630884311</v>
      </c>
      <c r="O10" s="422"/>
    </row>
    <row r="11" spans="2:16">
      <c r="B11" s="100" t="s">
        <v>41</v>
      </c>
      <c r="C11" s="352" t="s">
        <v>6</v>
      </c>
      <c r="D11" s="352"/>
      <c r="E11" s="352"/>
      <c r="F11" s="422">
        <f>'C1'!L$21</f>
        <v>53.2</v>
      </c>
      <c r="G11" s="422">
        <f>'C1'!L$20</f>
        <v>58.059999999999995</v>
      </c>
      <c r="H11" s="146"/>
      <c r="I11" s="146"/>
      <c r="K11" s="205" t="s">
        <v>41</v>
      </c>
      <c r="L11" s="352" t="s">
        <v>6</v>
      </c>
      <c r="M11" s="422">
        <f>'C1'!L21</f>
        <v>53.2</v>
      </c>
      <c r="N11" s="422">
        <f>'C1'!$U$21</f>
        <v>55.049038630884311</v>
      </c>
      <c r="O11" s="422"/>
    </row>
    <row r="12" spans="2:16">
      <c r="B12" s="100" t="s">
        <v>43</v>
      </c>
      <c r="C12" s="352" t="s">
        <v>7</v>
      </c>
      <c r="D12" s="352"/>
      <c r="E12" s="352"/>
      <c r="F12" s="422">
        <f>'C1'!M$21</f>
        <v>61.62</v>
      </c>
      <c r="G12" s="422">
        <f>'C1'!M$20</f>
        <v>67.010000000000005</v>
      </c>
      <c r="H12" s="146"/>
      <c r="I12" s="146"/>
      <c r="K12" s="205" t="s">
        <v>43</v>
      </c>
      <c r="L12" s="352" t="s">
        <v>7</v>
      </c>
      <c r="M12" s="422">
        <f>'C1'!M21</f>
        <v>61.62</v>
      </c>
      <c r="N12" s="422">
        <f>'C1'!$U$21</f>
        <v>55.049038630884311</v>
      </c>
      <c r="O12" s="422"/>
    </row>
    <row r="13" spans="2:16">
      <c r="B13" s="100" t="s">
        <v>43</v>
      </c>
      <c r="C13" s="352" t="s">
        <v>8</v>
      </c>
      <c r="D13" s="352"/>
      <c r="E13" s="352"/>
      <c r="F13" s="422">
        <f>'C1'!N$21</f>
        <v>59.52</v>
      </c>
      <c r="G13" s="422">
        <f>'C1'!N$20</f>
        <v>72.53</v>
      </c>
      <c r="H13" s="146"/>
      <c r="I13" s="146"/>
      <c r="K13" s="205" t="s">
        <v>43</v>
      </c>
      <c r="L13" s="352" t="s">
        <v>8</v>
      </c>
      <c r="M13" s="422">
        <f>'C1'!N21</f>
        <v>59.52</v>
      </c>
      <c r="N13" s="422">
        <f>'C1'!$U$21</f>
        <v>55.049038630884311</v>
      </c>
      <c r="O13" s="422"/>
    </row>
    <row r="14" spans="2:16">
      <c r="B14" s="100" t="s">
        <v>42</v>
      </c>
      <c r="C14" s="352" t="s">
        <v>9</v>
      </c>
      <c r="D14" s="352"/>
      <c r="E14" s="352"/>
      <c r="F14" s="422">
        <f>'C1'!O$21</f>
        <v>59.6</v>
      </c>
      <c r="G14" s="422">
        <f>'C1'!O$20</f>
        <v>65.160000000000011</v>
      </c>
      <c r="H14" s="146"/>
      <c r="I14" s="146"/>
      <c r="K14" s="205" t="s">
        <v>42</v>
      </c>
      <c r="L14" s="352" t="s">
        <v>9</v>
      </c>
      <c r="M14" s="422">
        <f>'C1'!O21</f>
        <v>59.6</v>
      </c>
      <c r="N14" s="422">
        <f>'C1'!$U$21</f>
        <v>55.049038630884311</v>
      </c>
      <c r="O14" s="422"/>
    </row>
    <row r="15" spans="2:16">
      <c r="B15" s="100" t="s">
        <v>44</v>
      </c>
      <c r="C15" s="352" t="s">
        <v>10</v>
      </c>
      <c r="D15" s="352"/>
      <c r="E15" s="352"/>
      <c r="F15" s="422">
        <f>'C1'!P$21</f>
        <v>70.2</v>
      </c>
      <c r="G15" s="422">
        <f>'C1'!P$20</f>
        <v>61.06</v>
      </c>
      <c r="H15" s="146"/>
      <c r="I15" s="146"/>
      <c r="K15" s="205" t="s">
        <v>44</v>
      </c>
      <c r="L15" s="352" t="s">
        <v>10</v>
      </c>
      <c r="M15" s="422">
        <f>'C1'!P21</f>
        <v>70.2</v>
      </c>
      <c r="N15" s="422">
        <f>'C1'!$U$21</f>
        <v>55.049038630884311</v>
      </c>
      <c r="O15" s="422"/>
    </row>
    <row r="16" spans="2:16">
      <c r="B16" s="100" t="s">
        <v>45</v>
      </c>
      <c r="C16" s="352" t="s">
        <v>11</v>
      </c>
      <c r="D16" s="352"/>
      <c r="E16" s="352"/>
      <c r="F16" s="422">
        <f>'C1'!Q$21</f>
        <v>68.31</v>
      </c>
      <c r="G16" s="422">
        <f>'C1'!Q$20</f>
        <v>60.300000000000004</v>
      </c>
      <c r="H16" s="146"/>
      <c r="I16" s="146"/>
      <c r="K16" s="205" t="s">
        <v>45</v>
      </c>
      <c r="L16" s="352" t="s">
        <v>11</v>
      </c>
      <c r="M16" s="422">
        <f>'C1'!Q21</f>
        <v>68.31</v>
      </c>
      <c r="N16" s="422">
        <f>'C1'!$U$21</f>
        <v>55.049038630884311</v>
      </c>
      <c r="O16" s="422"/>
    </row>
    <row r="17" spans="2:15">
      <c r="B17" s="100" t="s">
        <v>46</v>
      </c>
      <c r="C17" s="352" t="s">
        <v>12</v>
      </c>
      <c r="D17" s="352"/>
      <c r="E17" s="352"/>
      <c r="F17" s="422">
        <f>'C1'!R$21</f>
        <v>60.2</v>
      </c>
      <c r="G17" s="422">
        <f>'C1'!R$20</f>
        <v>62.11</v>
      </c>
      <c r="H17" s="146"/>
      <c r="I17" s="146"/>
      <c r="K17" s="205" t="s">
        <v>46</v>
      </c>
      <c r="L17" s="352" t="s">
        <v>12</v>
      </c>
      <c r="M17" s="422">
        <f>'C1'!R21</f>
        <v>60.2</v>
      </c>
      <c r="N17" s="422">
        <f>'C1'!$U$21</f>
        <v>55.049038630884311</v>
      </c>
      <c r="O17" s="422"/>
    </row>
    <row r="18" spans="2:15">
      <c r="B18" s="100" t="s">
        <v>47</v>
      </c>
      <c r="C18" s="352" t="s">
        <v>13</v>
      </c>
      <c r="D18" s="352"/>
      <c r="E18" s="352"/>
      <c r="F18" s="422">
        <f>'C1'!S$21</f>
        <v>61.79</v>
      </c>
      <c r="G18" s="422">
        <f>'C1'!S$20</f>
        <v>63.67</v>
      </c>
      <c r="H18" s="146"/>
      <c r="I18" s="146"/>
      <c r="K18" s="205" t="s">
        <v>47</v>
      </c>
      <c r="L18" s="352" t="s">
        <v>13</v>
      </c>
      <c r="M18" s="422">
        <f>'C1'!S21</f>
        <v>61.79</v>
      </c>
      <c r="N18" s="422">
        <f>'C1'!$U$21</f>
        <v>55.049038630884311</v>
      </c>
      <c r="O18" s="422"/>
    </row>
    <row r="19" spans="2:15" ht="15" customHeight="1">
      <c r="C19" s="318" t="s">
        <v>72</v>
      </c>
      <c r="D19" s="318"/>
      <c r="E19" s="318"/>
      <c r="F19" s="472">
        <f>'C1'!U$21</f>
        <v>55.049038630884311</v>
      </c>
      <c r="G19" s="472">
        <f>'C1'!U$20</f>
        <v>62.857224823379553</v>
      </c>
      <c r="H19" s="147"/>
      <c r="I19" s="147"/>
      <c r="K19" s="205" t="s">
        <v>39</v>
      </c>
      <c r="L19" s="533" t="s">
        <v>309</v>
      </c>
      <c r="M19" s="422">
        <f>'C1'!H20</f>
        <v>67.08</v>
      </c>
      <c r="N19" s="422">
        <f>'C1'!$U$20</f>
        <v>62.857224823379553</v>
      </c>
      <c r="O19" s="422"/>
    </row>
    <row r="20" spans="2:15">
      <c r="K20" s="205" t="s">
        <v>40</v>
      </c>
      <c r="L20" s="352" t="s">
        <v>5</v>
      </c>
      <c r="M20" s="422">
        <f>'C1'!I20</f>
        <v>58.75</v>
      </c>
      <c r="N20" s="422">
        <f>'C1'!$U$20</f>
        <v>62.857224823379553</v>
      </c>
      <c r="O20" s="422"/>
    </row>
    <row r="21" spans="2:15" ht="11.25" customHeight="1">
      <c r="C21" s="89" t="s">
        <v>130</v>
      </c>
      <c r="D21" s="89"/>
      <c r="E21" s="89"/>
      <c r="F21" s="90"/>
      <c r="G21" s="90"/>
      <c r="H21" s="80"/>
      <c r="K21" s="205" t="s">
        <v>41</v>
      </c>
      <c r="L21" s="352" t="s">
        <v>0</v>
      </c>
      <c r="M21" s="422">
        <f>'C1'!J20</f>
        <v>56.730000000000004</v>
      </c>
      <c r="N21" s="422">
        <f>'C1'!$U$20</f>
        <v>62.857224823379553</v>
      </c>
      <c r="O21" s="422"/>
    </row>
    <row r="22" spans="2:15" ht="11.25" customHeight="1">
      <c r="C22" s="57" t="s">
        <v>70</v>
      </c>
      <c r="D22" s="57"/>
      <c r="E22" s="57"/>
      <c r="F22" s="57"/>
      <c r="G22" s="57"/>
      <c r="H22" s="80"/>
      <c r="K22" s="205" t="s">
        <v>42</v>
      </c>
      <c r="L22" s="352" t="s">
        <v>2</v>
      </c>
      <c r="M22" s="422">
        <f>'C1'!K20</f>
        <v>59.52</v>
      </c>
      <c r="N22" s="422">
        <f>'C1'!$U$20</f>
        <v>62.857224823379553</v>
      </c>
      <c r="O22" s="422"/>
    </row>
    <row r="23" spans="2:15" ht="11.25" customHeight="1">
      <c r="C23" s="473"/>
      <c r="D23" s="473"/>
      <c r="E23" s="774">
        <v>2014</v>
      </c>
      <c r="F23" s="774"/>
      <c r="G23" s="774">
        <v>2015</v>
      </c>
      <c r="H23" s="774"/>
      <c r="I23" s="56"/>
      <c r="K23" s="205" t="s">
        <v>41</v>
      </c>
      <c r="L23" s="352" t="s">
        <v>6</v>
      </c>
      <c r="M23" s="422">
        <f>'C1'!L20</f>
        <v>58.059999999999995</v>
      </c>
      <c r="N23" s="422">
        <f>'C1'!$U$20</f>
        <v>62.857224823379553</v>
      </c>
      <c r="O23" s="422"/>
    </row>
    <row r="24" spans="2:15" ht="11.25" customHeight="1">
      <c r="B24" s="100"/>
      <c r="C24" s="474"/>
      <c r="D24" s="474"/>
      <c r="E24" s="475" t="s">
        <v>105</v>
      </c>
      <c r="F24" s="475" t="s">
        <v>106</v>
      </c>
      <c r="G24" s="475" t="s">
        <v>105</v>
      </c>
      <c r="H24" s="475" t="s">
        <v>106</v>
      </c>
      <c r="I24" s="56"/>
      <c r="K24" s="205" t="s">
        <v>43</v>
      </c>
      <c r="L24" s="352" t="s">
        <v>7</v>
      </c>
      <c r="M24" s="422">
        <f>'C1'!M20</f>
        <v>67.010000000000005</v>
      </c>
      <c r="N24" s="422">
        <f>'C1'!$U$20</f>
        <v>62.857224823379553</v>
      </c>
      <c r="O24" s="422"/>
    </row>
    <row r="25" spans="2:15" ht="11.25" customHeight="1">
      <c r="B25" s="100" t="s">
        <v>30</v>
      </c>
      <c r="C25" s="352" t="s">
        <v>188</v>
      </c>
      <c r="D25" s="352"/>
      <c r="E25" s="465">
        <f>SUM(H56:H67)</f>
        <v>3259.8141999999998</v>
      </c>
      <c r="F25" s="465" t="s">
        <v>139</v>
      </c>
      <c r="G25" s="465">
        <f>SUM(D56:D67)</f>
        <v>0</v>
      </c>
      <c r="H25" s="465" t="s">
        <v>139</v>
      </c>
      <c r="I25" s="56"/>
      <c r="K25" s="205" t="s">
        <v>43</v>
      </c>
      <c r="L25" s="352" t="s">
        <v>8</v>
      </c>
      <c r="M25" s="422">
        <f>'C1'!N20</f>
        <v>72.53</v>
      </c>
      <c r="N25" s="422">
        <f>'C1'!$U$20</f>
        <v>62.857224823379553</v>
      </c>
      <c r="O25" s="422"/>
    </row>
    <row r="26" spans="2:15" ht="11.25" customHeight="1">
      <c r="B26" s="100" t="s">
        <v>31</v>
      </c>
      <c r="C26" s="352" t="s">
        <v>79</v>
      </c>
      <c r="D26" s="352"/>
      <c r="E26" s="465">
        <f>SUM(H75:H86)</f>
        <v>9570.6136000000006</v>
      </c>
      <c r="F26" s="465">
        <f>SUM(I75:I86)</f>
        <v>110.36030000000001</v>
      </c>
      <c r="G26" s="465">
        <f>SUM(D75:D86)</f>
        <v>6283.1513000000004</v>
      </c>
      <c r="H26" s="465">
        <f>SUM(E75:E86)</f>
        <v>178.17789999999999</v>
      </c>
      <c r="I26" s="56"/>
      <c r="K26" s="205" t="s">
        <v>42</v>
      </c>
      <c r="L26" s="352" t="s">
        <v>9</v>
      </c>
      <c r="M26" s="422">
        <f>'C1'!O20</f>
        <v>65.160000000000011</v>
      </c>
      <c r="N26" s="422">
        <f>'C1'!$U$20</f>
        <v>62.857224823379553</v>
      </c>
      <c r="O26" s="422"/>
    </row>
    <row r="27" spans="2:15" ht="11.25" customHeight="1">
      <c r="B27" s="100" t="s">
        <v>34</v>
      </c>
      <c r="C27" s="352" t="s">
        <v>30</v>
      </c>
      <c r="D27" s="352"/>
      <c r="E27" s="465">
        <f>SUM(D647:D658)</f>
        <v>1746.0153780000001</v>
      </c>
      <c r="F27" s="465">
        <f>SUM(D663:D674)</f>
        <v>994.6404839999999</v>
      </c>
      <c r="G27" s="465">
        <f>SUM(F647:F658)</f>
        <v>1366.3046650000001</v>
      </c>
      <c r="H27" s="465">
        <f>SUM(F663:F674)</f>
        <v>1193.0162030000001</v>
      </c>
      <c r="I27" s="56"/>
      <c r="K27" s="205" t="s">
        <v>44</v>
      </c>
      <c r="L27" s="352" t="s">
        <v>10</v>
      </c>
      <c r="M27" s="422">
        <f>'C1'!P20</f>
        <v>61.06</v>
      </c>
      <c r="N27" s="422">
        <f>'C1'!$U$20</f>
        <v>62.857224823379553</v>
      </c>
      <c r="O27" s="422"/>
    </row>
    <row r="28" spans="2:15" ht="11.25" customHeight="1">
      <c r="B28" s="100" t="s">
        <v>71</v>
      </c>
      <c r="C28" s="352" t="s">
        <v>31</v>
      </c>
      <c r="D28" s="352"/>
      <c r="E28" s="465">
        <f>SUM(D682:D693)</f>
        <v>3066.3833</v>
      </c>
      <c r="F28" s="465">
        <f>SUM(D698:D709)</f>
        <v>1765.2282</v>
      </c>
      <c r="G28" s="465">
        <f>SUM(F682:F693)</f>
        <v>3125.9391000000001</v>
      </c>
      <c r="H28" s="465">
        <f>SUM(F698:F709)</f>
        <v>1626.5712000000003</v>
      </c>
      <c r="I28" s="56"/>
      <c r="K28" s="205" t="s">
        <v>45</v>
      </c>
      <c r="L28" s="352" t="s">
        <v>11</v>
      </c>
      <c r="M28" s="422">
        <f>'C1'!Q20</f>
        <v>60.300000000000004</v>
      </c>
      <c r="N28" s="422">
        <f>'C1'!$U$20</f>
        <v>62.857224823379553</v>
      </c>
      <c r="O28" s="422"/>
    </row>
    <row r="29" spans="2:15" ht="11.25" customHeight="1">
      <c r="B29" s="104"/>
      <c r="C29" s="352" t="s">
        <v>34</v>
      </c>
      <c r="D29" s="352"/>
      <c r="E29" s="465">
        <f>SUM(D717:D728)</f>
        <v>1865.4280000000003</v>
      </c>
      <c r="F29" s="465">
        <f>SUM(D733:D744)</f>
        <v>571.44090000000017</v>
      </c>
      <c r="G29" s="465">
        <f>SUM(F717:F728)</f>
        <v>2214.2889000000005</v>
      </c>
      <c r="H29" s="465">
        <f>SUM(F733:F744)</f>
        <v>548.60639999999989</v>
      </c>
      <c r="I29" s="56"/>
      <c r="K29" s="205" t="s">
        <v>46</v>
      </c>
      <c r="L29" s="352" t="s">
        <v>12</v>
      </c>
      <c r="M29" s="422">
        <f>'C1'!R20</f>
        <v>62.11</v>
      </c>
      <c r="N29" s="422">
        <f>'C1'!$U$20</f>
        <v>62.857224823379553</v>
      </c>
      <c r="O29" s="422"/>
    </row>
    <row r="30" spans="2:15" ht="11.25" customHeight="1">
      <c r="C30" s="352" t="s">
        <v>71</v>
      </c>
      <c r="D30" s="352"/>
      <c r="E30" s="465">
        <f>SUM(D752:D763)</f>
        <v>555.63569999999993</v>
      </c>
      <c r="F30" s="465">
        <f>SUM(D768:D779)</f>
        <v>1274.0255999999999</v>
      </c>
      <c r="G30" s="465">
        <f>SUM(F752:F763)</f>
        <v>518.82560000000001</v>
      </c>
      <c r="H30" s="465">
        <f>SUM(F768:F779)</f>
        <v>1151.5719999999999</v>
      </c>
      <c r="I30" s="56"/>
      <c r="K30" s="205" t="s">
        <v>47</v>
      </c>
      <c r="L30" s="356" t="s">
        <v>13</v>
      </c>
      <c r="M30" s="534">
        <f>'C1'!S20</f>
        <v>63.67</v>
      </c>
      <c r="N30" s="534">
        <f>'C1'!$U$20</f>
        <v>62.857224823379553</v>
      </c>
      <c r="O30" s="534"/>
    </row>
    <row r="31" spans="2:15" ht="11.25" customHeight="1">
      <c r="C31" s="358" t="s">
        <v>3</v>
      </c>
      <c r="D31" s="358"/>
      <c r="E31" s="476">
        <f>SUM(E25:E30)</f>
        <v>20063.890178000001</v>
      </c>
      <c r="F31" s="476">
        <f>SUM(F25:F30)</f>
        <v>4715.6954839999999</v>
      </c>
      <c r="G31" s="476">
        <f>SUM(G25:G30)</f>
        <v>13508.509565</v>
      </c>
      <c r="H31" s="476">
        <f>SUM(H25:H30)</f>
        <v>4697.9437029999999</v>
      </c>
      <c r="I31" s="56"/>
      <c r="K31" s="173"/>
      <c r="L31" s="154"/>
      <c r="M31" s="146"/>
      <c r="N31" s="146"/>
    </row>
    <row r="32" spans="2:15" ht="11.25" customHeight="1">
      <c r="C32" s="57"/>
      <c r="D32" s="57"/>
      <c r="E32" s="201"/>
      <c r="F32" s="201"/>
      <c r="G32" s="201"/>
      <c r="H32" s="201"/>
      <c r="I32" s="56"/>
      <c r="K32" s="173"/>
      <c r="L32" s="154"/>
      <c r="M32" s="146"/>
      <c r="N32" s="146"/>
    </row>
    <row r="33" spans="2:14" ht="11.25" customHeight="1">
      <c r="D33" s="215"/>
      <c r="E33" s="215"/>
      <c r="F33" s="215"/>
      <c r="G33" s="215"/>
      <c r="H33" s="201"/>
      <c r="I33" s="56"/>
      <c r="K33" s="173"/>
      <c r="L33" s="154"/>
      <c r="M33" s="146"/>
      <c r="N33" s="146"/>
    </row>
    <row r="34" spans="2:14" ht="11.25" customHeight="1">
      <c r="C34" s="777" t="s">
        <v>414</v>
      </c>
      <c r="D34" s="777"/>
      <c r="E34" s="777"/>
      <c r="F34" s="778"/>
      <c r="G34" s="778"/>
      <c r="H34" s="201"/>
      <c r="I34" s="56"/>
      <c r="K34" s="173"/>
      <c r="L34" s="154"/>
      <c r="M34" s="146"/>
      <c r="N34" s="146"/>
    </row>
    <row r="35" spans="2:14" ht="23.25" customHeight="1">
      <c r="C35" s="477"/>
      <c r="D35" s="759" t="s">
        <v>190</v>
      </c>
      <c r="E35" s="759" t="s">
        <v>191</v>
      </c>
      <c r="F35" s="655"/>
      <c r="G35" s="761" t="s">
        <v>192</v>
      </c>
      <c r="H35" s="761" t="s">
        <v>192</v>
      </c>
      <c r="I35" s="56"/>
      <c r="K35" s="173"/>
      <c r="L35" s="154"/>
      <c r="M35" s="146"/>
      <c r="N35" s="146"/>
    </row>
    <row r="36" spans="2:14" ht="23.25" customHeight="1">
      <c r="C36" s="478"/>
      <c r="D36" s="760"/>
      <c r="E36" s="760"/>
      <c r="F36" s="655"/>
      <c r="G36" s="761" t="s">
        <v>192</v>
      </c>
      <c r="H36" s="761" t="s">
        <v>192</v>
      </c>
      <c r="I36" s="56"/>
      <c r="K36" s="173"/>
      <c r="L36" s="154"/>
      <c r="M36" s="146"/>
      <c r="N36" s="146"/>
    </row>
    <row r="37" spans="2:14" ht="11.25" customHeight="1">
      <c r="B37" s="100" t="s">
        <v>39</v>
      </c>
      <c r="C37" s="352" t="s">
        <v>4</v>
      </c>
      <c r="D37" s="479">
        <f>SUM(D75:E75,D181:E181,D199:E199,D229:E229,D258:E258)</f>
        <v>2003.863877</v>
      </c>
      <c r="E37" s="480">
        <f>'Data 1'!D$14</f>
        <v>22530.623815000003</v>
      </c>
      <c r="F37" s="653">
        <f>(D37/E37)</f>
        <v>8.8939564809825913E-2</v>
      </c>
      <c r="G37" s="653">
        <v>8.8939564809825913E-2</v>
      </c>
      <c r="H37" s="654">
        <f>G37*100</f>
        <v>8.8939564809825917</v>
      </c>
      <c r="I37" s="86"/>
      <c r="J37" s="86"/>
      <c r="K37" s="173"/>
      <c r="L37" s="154"/>
      <c r="M37" s="146"/>
      <c r="N37" s="146"/>
    </row>
    <row r="38" spans="2:14" ht="11.25" customHeight="1">
      <c r="B38" s="100" t="s">
        <v>40</v>
      </c>
      <c r="C38" s="352" t="s">
        <v>5</v>
      </c>
      <c r="D38" s="479">
        <f t="shared" ref="D38:D48" si="0">SUM(D76:E76,D182:E182,D200:E200,D230:E230,D259:E259)</f>
        <v>1691.035069</v>
      </c>
      <c r="E38" s="480">
        <f>'Data 1'!E$14</f>
        <v>20656.460228</v>
      </c>
      <c r="F38" s="653">
        <f t="shared" ref="F38:F48" si="1">(D38/E38)</f>
        <v>8.1864707231289718E-2</v>
      </c>
      <c r="G38" s="653">
        <v>8.1864707231289718E-2</v>
      </c>
      <c r="H38" s="654">
        <f>G38*100</f>
        <v>8.1864707231289717</v>
      </c>
      <c r="I38" s="86"/>
      <c r="J38" s="86"/>
      <c r="K38" s="173"/>
      <c r="L38" s="154"/>
      <c r="M38" s="146"/>
      <c r="N38" s="146"/>
    </row>
    <row r="39" spans="2:14" ht="11.25" customHeight="1">
      <c r="B39" s="100" t="s">
        <v>41</v>
      </c>
      <c r="C39" s="352" t="s">
        <v>0</v>
      </c>
      <c r="D39" s="479">
        <f t="shared" si="0"/>
        <v>1717.8044649999997</v>
      </c>
      <c r="E39" s="480">
        <f>'Data 1'!F$14</f>
        <v>21074.295910999997</v>
      </c>
      <c r="F39" s="653">
        <f>(D39/E39)</f>
        <v>8.1511831866390841E-2</v>
      </c>
      <c r="G39" s="653">
        <v>8.1511831866390841E-2</v>
      </c>
      <c r="H39" s="654">
        <f t="shared" ref="H39:H48" si="2">G39*100</f>
        <v>8.1511831866390843</v>
      </c>
      <c r="I39" s="86"/>
      <c r="J39" s="86"/>
      <c r="K39" s="173"/>
      <c r="L39" s="154"/>
      <c r="M39" s="146"/>
      <c r="N39" s="146"/>
    </row>
    <row r="40" spans="2:14" ht="11.25" customHeight="1">
      <c r="B40" s="100" t="s">
        <v>42</v>
      </c>
      <c r="C40" s="352" t="s">
        <v>2</v>
      </c>
      <c r="D40" s="479">
        <f t="shared" si="0"/>
        <v>1658.9818169999999</v>
      </c>
      <c r="E40" s="480">
        <f>'Data 1'!G$14</f>
        <v>18803.992910999998</v>
      </c>
      <c r="F40" s="653">
        <f>(D40/E40)</f>
        <v>8.8224975666180205E-2</v>
      </c>
      <c r="G40" s="653">
        <v>8.8224975666180205E-2</v>
      </c>
      <c r="H40" s="654">
        <f t="shared" si="2"/>
        <v>8.8224975666180203</v>
      </c>
      <c r="I40" s="86"/>
      <c r="J40" s="86"/>
      <c r="K40" s="173"/>
      <c r="L40" s="154"/>
      <c r="M40" s="146"/>
      <c r="N40" s="146"/>
    </row>
    <row r="41" spans="2:14" ht="11.25" customHeight="1">
      <c r="B41" s="100" t="s">
        <v>41</v>
      </c>
      <c r="C41" s="352" t="s">
        <v>6</v>
      </c>
      <c r="D41" s="479">
        <f t="shared" si="0"/>
        <v>1589.3542169999996</v>
      </c>
      <c r="E41" s="480">
        <f>'Data 1'!H$14</f>
        <v>19799.298890999999</v>
      </c>
      <c r="F41" s="653">
        <f t="shared" si="1"/>
        <v>8.0273257439558071E-2</v>
      </c>
      <c r="G41" s="653">
        <v>8.0273257439558071E-2</v>
      </c>
      <c r="H41" s="654">
        <f t="shared" si="2"/>
        <v>8.0273257439558066</v>
      </c>
      <c r="I41" s="86"/>
      <c r="J41" s="86"/>
      <c r="K41" s="173"/>
      <c r="L41" s="154"/>
      <c r="M41" s="146"/>
      <c r="N41" s="146"/>
    </row>
    <row r="42" spans="2:14" ht="11.25" customHeight="1">
      <c r="B42" s="100" t="s">
        <v>43</v>
      </c>
      <c r="C42" s="352" t="s">
        <v>7</v>
      </c>
      <c r="D42" s="479">
        <f t="shared" si="0"/>
        <v>1466.3640360000002</v>
      </c>
      <c r="E42" s="480">
        <f>'Data 1'!I$14</f>
        <v>20304.616699999999</v>
      </c>
      <c r="F42" s="653">
        <f t="shared" si="1"/>
        <v>7.2218257436989702E-2</v>
      </c>
      <c r="G42" s="653">
        <v>7.2218257436989702E-2</v>
      </c>
      <c r="H42" s="654">
        <f t="shared" si="2"/>
        <v>7.2218257436989699</v>
      </c>
      <c r="I42" s="86"/>
      <c r="J42" s="86"/>
      <c r="K42" s="173"/>
      <c r="L42" s="154"/>
      <c r="M42" s="146"/>
      <c r="N42" s="146"/>
    </row>
    <row r="43" spans="2:14" ht="11.25" customHeight="1">
      <c r="B43" s="100" t="s">
        <v>43</v>
      </c>
      <c r="C43" s="352" t="s">
        <v>8</v>
      </c>
      <c r="D43" s="479">
        <f t="shared" si="0"/>
        <v>1502.897557</v>
      </c>
      <c r="E43" s="480">
        <f>'Data 1'!J$14</f>
        <v>23423.927179000002</v>
      </c>
      <c r="F43" s="653">
        <f t="shared" si="1"/>
        <v>6.4160785060302622E-2</v>
      </c>
      <c r="G43" s="653">
        <v>6.4160785060302622E-2</v>
      </c>
      <c r="H43" s="654">
        <f t="shared" si="2"/>
        <v>6.4160785060302619</v>
      </c>
      <c r="I43" s="86"/>
      <c r="J43" s="86"/>
      <c r="K43" s="173"/>
      <c r="L43" s="154"/>
      <c r="M43" s="146"/>
      <c r="N43" s="146"/>
    </row>
    <row r="44" spans="2:14" ht="11.25" customHeight="1">
      <c r="B44" s="100" t="s">
        <v>42</v>
      </c>
      <c r="C44" s="352" t="s">
        <v>9</v>
      </c>
      <c r="D44" s="479">
        <f t="shared" si="0"/>
        <v>1442.412341</v>
      </c>
      <c r="E44" s="480">
        <f>'Data 1'!K$14</f>
        <v>20821.256473999998</v>
      </c>
      <c r="F44" s="653">
        <f t="shared" si="1"/>
        <v>6.9275950891877006E-2</v>
      </c>
      <c r="G44" s="653">
        <v>6.9275950891877006E-2</v>
      </c>
      <c r="H44" s="654">
        <f t="shared" si="2"/>
        <v>6.9275950891877009</v>
      </c>
      <c r="I44" s="86"/>
      <c r="J44" s="86"/>
      <c r="K44" s="173"/>
      <c r="L44" s="154"/>
      <c r="M44" s="146"/>
      <c r="N44" s="146"/>
    </row>
    <row r="45" spans="2:14" ht="11.25" customHeight="1">
      <c r="B45" s="100" t="s">
        <v>44</v>
      </c>
      <c r="C45" s="352" t="s">
        <v>10</v>
      </c>
      <c r="D45" s="479">
        <f t="shared" si="0"/>
        <v>1200.444585</v>
      </c>
      <c r="E45" s="480">
        <f>'Data 1'!L$14</f>
        <v>19509.749752</v>
      </c>
      <c r="F45" s="653">
        <f t="shared" si="1"/>
        <v>6.1530496303620653E-2</v>
      </c>
      <c r="G45" s="653">
        <v>6.1530496303620653E-2</v>
      </c>
      <c r="H45" s="654">
        <f t="shared" si="2"/>
        <v>6.153049630362065</v>
      </c>
      <c r="I45" s="86"/>
      <c r="J45" s="86"/>
      <c r="K45" s="173"/>
      <c r="L45" s="154"/>
      <c r="M45" s="146"/>
      <c r="N45" s="146"/>
    </row>
    <row r="46" spans="2:14" ht="11.25" customHeight="1">
      <c r="B46" s="100" t="s">
        <v>45</v>
      </c>
      <c r="C46" s="352" t="s">
        <v>11</v>
      </c>
      <c r="D46" s="479">
        <f t="shared" si="0"/>
        <v>1478.4334939999999</v>
      </c>
      <c r="E46" s="480">
        <f>'Data 1'!M$14</f>
        <v>19703.401222</v>
      </c>
      <c r="F46" s="653">
        <f t="shared" si="1"/>
        <v>7.5034430723018644E-2</v>
      </c>
      <c r="G46" s="653">
        <v>7.5034430723018644E-2</v>
      </c>
      <c r="H46" s="654">
        <f t="shared" si="2"/>
        <v>7.5034430723018648</v>
      </c>
      <c r="I46" s="86"/>
      <c r="J46" s="86"/>
      <c r="K46" s="173"/>
      <c r="L46" s="154"/>
      <c r="M46" s="146"/>
      <c r="N46" s="146"/>
    </row>
    <row r="47" spans="2:14" ht="11.25" customHeight="1">
      <c r="B47" s="100" t="s">
        <v>46</v>
      </c>
      <c r="C47" s="352" t="s">
        <v>12</v>
      </c>
      <c r="D47" s="479">
        <f t="shared" si="0"/>
        <v>1283.0472049999998</v>
      </c>
      <c r="E47" s="480">
        <f>'Data 1'!N$14</f>
        <v>19824.271826</v>
      </c>
      <c r="F47" s="653">
        <f t="shared" si="1"/>
        <v>6.4721025632691997E-2</v>
      </c>
      <c r="G47" s="653">
        <v>6.4721025632691997E-2</v>
      </c>
      <c r="H47" s="654">
        <f t="shared" si="2"/>
        <v>6.4721025632691997</v>
      </c>
      <c r="I47" s="86"/>
      <c r="J47" s="86"/>
      <c r="K47" s="173"/>
      <c r="L47" s="154"/>
      <c r="M47" s="146"/>
      <c r="N47" s="146"/>
    </row>
    <row r="48" spans="2:14" ht="11.25" customHeight="1">
      <c r="B48" s="99" t="s">
        <v>47</v>
      </c>
      <c r="C48" s="352" t="s">
        <v>13</v>
      </c>
      <c r="D48" s="479">
        <f t="shared" si="0"/>
        <v>1171.814605</v>
      </c>
      <c r="E48" s="480">
        <f>'Data 1'!O$14</f>
        <v>20802.862501</v>
      </c>
      <c r="F48" s="653">
        <f t="shared" si="1"/>
        <v>5.6329488547245385E-2</v>
      </c>
      <c r="G48" s="653">
        <v>5.6329488547245385E-2</v>
      </c>
      <c r="H48" s="654">
        <f t="shared" si="2"/>
        <v>5.6329488547245381</v>
      </c>
      <c r="I48" s="86"/>
      <c r="J48" s="86"/>
      <c r="K48" s="173"/>
      <c r="L48" s="154"/>
      <c r="M48" s="146"/>
      <c r="N48" s="146"/>
    </row>
    <row r="49" spans="2:15" ht="11.25" customHeight="1">
      <c r="C49" s="481"/>
      <c r="D49" s="482">
        <f>SUM(D37:D48)</f>
        <v>18206.453267999997</v>
      </c>
      <c r="E49" s="482">
        <f>SUM(E37:E48)</f>
        <v>247254.75741000002</v>
      </c>
      <c r="F49" s="653"/>
      <c r="G49" s="653"/>
      <c r="H49" s="656"/>
      <c r="I49" s="56"/>
      <c r="K49" s="173"/>
      <c r="L49" s="154"/>
      <c r="M49" s="146"/>
      <c r="N49" s="146"/>
    </row>
    <row r="50" spans="2:15" ht="13.2">
      <c r="H50" s="80"/>
      <c r="J50" s="195"/>
      <c r="K50" s="195"/>
      <c r="L50" s="195"/>
      <c r="M50" s="196"/>
      <c r="N50" s="195"/>
      <c r="O50" s="195"/>
    </row>
    <row r="51" spans="2:15">
      <c r="C51" s="90" t="s">
        <v>189</v>
      </c>
      <c r="D51" s="90"/>
      <c r="E51" s="90"/>
      <c r="F51" s="85"/>
      <c r="G51" s="85"/>
      <c r="H51" s="85"/>
      <c r="I51" s="85"/>
      <c r="J51" s="195"/>
      <c r="K51" s="195"/>
      <c r="L51" s="195"/>
      <c r="M51" s="196"/>
      <c r="N51" s="195"/>
      <c r="O51" s="195"/>
    </row>
    <row r="52" spans="2:15">
      <c r="C52" s="84" t="s">
        <v>49</v>
      </c>
      <c r="D52" s="84"/>
      <c r="E52" s="84"/>
      <c r="F52" s="87"/>
      <c r="G52" s="88"/>
      <c r="H52" s="38"/>
      <c r="J52" s="195"/>
      <c r="K52" s="195"/>
      <c r="L52" s="195"/>
      <c r="M52" s="196"/>
      <c r="N52" s="195"/>
      <c r="O52" s="195"/>
    </row>
    <row r="53" spans="2:15">
      <c r="C53" s="440"/>
      <c r="D53" s="762" t="s">
        <v>310</v>
      </c>
      <c r="E53" s="762"/>
      <c r="F53" s="762" t="s">
        <v>68</v>
      </c>
      <c r="G53" s="762"/>
      <c r="H53" s="762" t="s">
        <v>239</v>
      </c>
      <c r="I53" s="762"/>
      <c r="J53" s="195"/>
      <c r="K53" s="195"/>
      <c r="L53" s="195"/>
      <c r="M53" s="196"/>
      <c r="N53" s="195"/>
      <c r="O53" s="195"/>
    </row>
    <row r="54" spans="2:15">
      <c r="C54" s="483"/>
      <c r="D54" s="770" t="s">
        <v>1</v>
      </c>
      <c r="E54" s="770"/>
      <c r="F54" s="770" t="s">
        <v>311</v>
      </c>
      <c r="G54" s="770"/>
      <c r="H54" s="770" t="s">
        <v>1</v>
      </c>
      <c r="I54" s="770"/>
      <c r="J54" s="195"/>
      <c r="K54" s="195"/>
      <c r="L54" s="195"/>
      <c r="M54" s="196"/>
      <c r="N54" s="195"/>
      <c r="O54" s="195"/>
    </row>
    <row r="55" spans="2:15">
      <c r="C55" s="438"/>
      <c r="D55" s="484" t="s">
        <v>107</v>
      </c>
      <c r="E55" s="484" t="s">
        <v>108</v>
      </c>
      <c r="F55" s="484" t="s">
        <v>107</v>
      </c>
      <c r="G55" s="484" t="s">
        <v>108</v>
      </c>
      <c r="H55" s="484" t="s">
        <v>107</v>
      </c>
      <c r="I55" s="484" t="s">
        <v>108</v>
      </c>
      <c r="J55" s="195"/>
      <c r="K55" s="195"/>
      <c r="L55" s="195"/>
      <c r="M55" s="196"/>
      <c r="N55" s="195"/>
      <c r="O55" s="195"/>
    </row>
    <row r="56" spans="2:15">
      <c r="B56" s="100" t="s">
        <v>39</v>
      </c>
      <c r="C56" s="352" t="s">
        <v>4</v>
      </c>
      <c r="D56" s="370"/>
      <c r="E56" s="370"/>
      <c r="F56" s="392"/>
      <c r="G56" s="324"/>
      <c r="H56" s="370">
        <v>96.362300000000005</v>
      </c>
      <c r="I56" s="370">
        <v>96.362300000000005</v>
      </c>
      <c r="J56" s="195"/>
      <c r="K56" s="195"/>
      <c r="L56" s="195"/>
      <c r="M56" s="196"/>
      <c r="N56" s="195"/>
      <c r="O56" s="195"/>
    </row>
    <row r="57" spans="2:15">
      <c r="B57" s="100" t="s">
        <v>40</v>
      </c>
      <c r="C57" s="352" t="s">
        <v>5</v>
      </c>
      <c r="D57" s="370"/>
      <c r="E57" s="370"/>
      <c r="F57" s="392"/>
      <c r="G57" s="324"/>
      <c r="H57" s="370">
        <v>8.2880000000000003</v>
      </c>
      <c r="I57" s="370">
        <v>8.2880000000000003</v>
      </c>
      <c r="J57" s="195"/>
      <c r="K57" s="195"/>
      <c r="L57" s="195"/>
      <c r="M57" s="196"/>
      <c r="N57" s="195"/>
      <c r="O57" s="195"/>
    </row>
    <row r="58" spans="2:15">
      <c r="B58" s="100" t="s">
        <v>41</v>
      </c>
      <c r="C58" s="352" t="s">
        <v>0</v>
      </c>
      <c r="D58" s="370"/>
      <c r="E58" s="370"/>
      <c r="F58" s="392"/>
      <c r="G58" s="324"/>
      <c r="H58" s="370">
        <v>79.970699999999994</v>
      </c>
      <c r="I58" s="370">
        <v>79.970699999999994</v>
      </c>
      <c r="J58" s="195"/>
      <c r="K58" s="195"/>
      <c r="L58" s="195"/>
      <c r="M58" s="196"/>
      <c r="N58" s="195"/>
      <c r="O58" s="195"/>
    </row>
    <row r="59" spans="2:15">
      <c r="B59" s="100" t="s">
        <v>42</v>
      </c>
      <c r="C59" s="352" t="s">
        <v>2</v>
      </c>
      <c r="D59" s="370"/>
      <c r="E59" s="370"/>
      <c r="F59" s="392"/>
      <c r="G59" s="324"/>
      <c r="H59" s="370">
        <v>238.49460000000002</v>
      </c>
      <c r="I59" s="370">
        <v>238.49460000000002</v>
      </c>
      <c r="J59" s="195"/>
      <c r="K59" s="195"/>
      <c r="L59" s="195"/>
      <c r="M59" s="196"/>
      <c r="N59" s="195"/>
      <c r="O59" s="195"/>
    </row>
    <row r="60" spans="2:15">
      <c r="B60" s="100" t="s">
        <v>41</v>
      </c>
      <c r="C60" s="352" t="s">
        <v>6</v>
      </c>
      <c r="D60" s="370"/>
      <c r="E60" s="370"/>
      <c r="F60" s="392"/>
      <c r="G60" s="324"/>
      <c r="H60" s="370">
        <v>509.6456</v>
      </c>
      <c r="I60" s="370">
        <v>509.6456</v>
      </c>
      <c r="J60" s="195"/>
      <c r="K60" s="195"/>
      <c r="L60" s="195"/>
      <c r="M60" s="196"/>
      <c r="N60" s="195"/>
      <c r="O60" s="195"/>
    </row>
    <row r="61" spans="2:15">
      <c r="B61" s="100" t="s">
        <v>43</v>
      </c>
      <c r="C61" s="352" t="s">
        <v>7</v>
      </c>
      <c r="D61" s="370"/>
      <c r="E61" s="370"/>
      <c r="F61" s="392"/>
      <c r="G61" s="324"/>
      <c r="H61" s="370">
        <v>379.16359999999997</v>
      </c>
      <c r="I61" s="370">
        <v>379.14890000000003</v>
      </c>
      <c r="J61" s="195"/>
      <c r="K61" s="195"/>
      <c r="L61" s="195"/>
      <c r="M61" s="196"/>
      <c r="N61" s="195"/>
      <c r="O61" s="195"/>
    </row>
    <row r="62" spans="2:15">
      <c r="B62" s="100" t="s">
        <v>43</v>
      </c>
      <c r="C62" s="352" t="s">
        <v>8</v>
      </c>
      <c r="D62" s="370"/>
      <c r="E62" s="370"/>
      <c r="F62" s="392"/>
      <c r="G62" s="324"/>
      <c r="H62" s="370">
        <v>703.02149999999995</v>
      </c>
      <c r="I62" s="370">
        <v>702.58330000000001</v>
      </c>
      <c r="J62" s="195"/>
      <c r="K62" s="195"/>
      <c r="L62" s="195"/>
      <c r="M62" s="196"/>
      <c r="N62" s="195"/>
      <c r="O62" s="195"/>
    </row>
    <row r="63" spans="2:15">
      <c r="B63" s="100" t="s">
        <v>42</v>
      </c>
      <c r="C63" s="352" t="s">
        <v>9</v>
      </c>
      <c r="D63" s="370"/>
      <c r="E63" s="370"/>
      <c r="F63" s="392"/>
      <c r="G63" s="324"/>
      <c r="H63" s="370">
        <v>389.63259999999997</v>
      </c>
      <c r="I63" s="370">
        <v>389.17379999999997</v>
      </c>
      <c r="J63" s="195"/>
      <c r="K63" s="195"/>
      <c r="L63" s="195"/>
      <c r="M63" s="196"/>
      <c r="N63" s="195"/>
      <c r="O63" s="195"/>
    </row>
    <row r="64" spans="2:15">
      <c r="B64" s="100" t="s">
        <v>44</v>
      </c>
      <c r="C64" s="352" t="s">
        <v>10</v>
      </c>
      <c r="D64" s="370"/>
      <c r="E64" s="370"/>
      <c r="F64" s="392"/>
      <c r="G64" s="324"/>
      <c r="H64" s="370">
        <v>150.58459999999999</v>
      </c>
      <c r="I64" s="370">
        <v>150.55539999999999</v>
      </c>
      <c r="J64" s="195"/>
      <c r="K64" s="195"/>
      <c r="L64" s="195"/>
      <c r="M64" s="196"/>
      <c r="N64" s="195"/>
      <c r="O64" s="195"/>
    </row>
    <row r="65" spans="2:19">
      <c r="B65" s="100" t="s">
        <v>45</v>
      </c>
      <c r="C65" s="352" t="s">
        <v>11</v>
      </c>
      <c r="D65" s="370"/>
      <c r="E65" s="370"/>
      <c r="F65" s="392"/>
      <c r="G65" s="324"/>
      <c r="H65" s="370">
        <v>162.6155</v>
      </c>
      <c r="I65" s="370">
        <v>162.6155</v>
      </c>
      <c r="J65" s="195"/>
      <c r="K65" s="195"/>
      <c r="L65" s="195"/>
      <c r="M65" s="196"/>
      <c r="N65" s="195"/>
      <c r="O65" s="195"/>
    </row>
    <row r="66" spans="2:19">
      <c r="B66" s="100" t="s">
        <v>46</v>
      </c>
      <c r="C66" s="352" t="s">
        <v>12</v>
      </c>
      <c r="D66" s="370"/>
      <c r="E66" s="370"/>
      <c r="F66" s="392"/>
      <c r="G66" s="324"/>
      <c r="H66" s="370">
        <v>275.70729999999998</v>
      </c>
      <c r="I66" s="370">
        <v>275.70729999999998</v>
      </c>
      <c r="J66" s="195"/>
      <c r="K66" s="195"/>
      <c r="L66" s="195"/>
      <c r="M66" s="196"/>
      <c r="N66" s="195"/>
      <c r="O66" s="195"/>
    </row>
    <row r="67" spans="2:19">
      <c r="B67" s="99" t="s">
        <v>47</v>
      </c>
      <c r="C67" s="356" t="s">
        <v>13</v>
      </c>
      <c r="D67" s="395"/>
      <c r="E67" s="395"/>
      <c r="F67" s="398"/>
      <c r="G67" s="485"/>
      <c r="H67" s="395">
        <v>266.3279</v>
      </c>
      <c r="I67" s="395">
        <v>266.3279</v>
      </c>
      <c r="J67" s="195"/>
      <c r="K67" s="195"/>
      <c r="L67" s="195"/>
      <c r="M67" s="196"/>
      <c r="N67" s="195"/>
      <c r="O67" s="195"/>
    </row>
    <row r="68" spans="2:19">
      <c r="D68" s="89"/>
      <c r="E68" s="89"/>
      <c r="F68" s="195"/>
      <c r="G68" s="196"/>
      <c r="H68" s="89">
        <f>SUM(H56:H67)</f>
        <v>3259.8141999999998</v>
      </c>
      <c r="I68" s="197">
        <f>SUM(I56:I67)</f>
        <v>3258.8733000000002</v>
      </c>
      <c r="J68" s="195"/>
      <c r="K68" s="195"/>
      <c r="L68" s="195"/>
      <c r="M68" s="196"/>
      <c r="N68" s="195"/>
      <c r="O68" s="195"/>
    </row>
    <row r="69" spans="2:19">
      <c r="D69" s="89"/>
      <c r="E69" s="89"/>
      <c r="F69" s="195"/>
      <c r="G69" s="196"/>
      <c r="H69" s="89"/>
      <c r="I69" s="197"/>
      <c r="J69" s="198"/>
      <c r="K69" s="198"/>
    </row>
    <row r="70" spans="2:19" ht="11.25" customHeight="1">
      <c r="C70" s="90" t="s">
        <v>206</v>
      </c>
      <c r="D70" s="90"/>
      <c r="E70" s="90"/>
      <c r="F70" s="85"/>
      <c r="G70" s="85"/>
      <c r="H70" s="85"/>
      <c r="I70" s="85"/>
      <c r="K70" s="173"/>
    </row>
    <row r="71" spans="2:19" ht="11.25" customHeight="1">
      <c r="B71" s="101"/>
      <c r="C71" s="84" t="s">
        <v>49</v>
      </c>
      <c r="D71" s="84"/>
      <c r="E71" s="84"/>
      <c r="F71" s="87"/>
      <c r="G71" s="88"/>
      <c r="H71" s="38"/>
      <c r="K71" s="123" t="s">
        <v>47</v>
      </c>
      <c r="P71" s="56"/>
      <c r="S71" s="38"/>
    </row>
    <row r="72" spans="2:19" ht="11.25" customHeight="1">
      <c r="B72" s="101"/>
      <c r="C72" s="440"/>
      <c r="D72" s="762" t="s">
        <v>310</v>
      </c>
      <c r="E72" s="762"/>
      <c r="F72" s="762" t="s">
        <v>68</v>
      </c>
      <c r="G72" s="762"/>
      <c r="H72" s="762" t="s">
        <v>239</v>
      </c>
      <c r="I72" s="762"/>
      <c r="J72" s="762" t="s">
        <v>68</v>
      </c>
      <c r="K72" s="762"/>
      <c r="M72" s="38"/>
      <c r="N72" s="143"/>
      <c r="P72" s="56"/>
    </row>
    <row r="73" spans="2:19" ht="11.25" customHeight="1">
      <c r="B73" s="101"/>
      <c r="C73" s="483"/>
      <c r="D73" s="770" t="s">
        <v>1</v>
      </c>
      <c r="E73" s="770"/>
      <c r="F73" s="770" t="s">
        <v>311</v>
      </c>
      <c r="G73" s="770"/>
      <c r="H73" s="770" t="s">
        <v>1</v>
      </c>
      <c r="I73" s="770"/>
      <c r="J73" s="770" t="s">
        <v>240</v>
      </c>
      <c r="K73" s="770"/>
      <c r="M73" s="38"/>
      <c r="N73" s="148"/>
      <c r="P73" s="56"/>
    </row>
    <row r="74" spans="2:19" ht="11.25" customHeight="1">
      <c r="B74" s="100" t="s">
        <v>39</v>
      </c>
      <c r="C74" s="438"/>
      <c r="D74" s="484" t="s">
        <v>107</v>
      </c>
      <c r="E74" s="484" t="s">
        <v>108</v>
      </c>
      <c r="F74" s="484" t="s">
        <v>107</v>
      </c>
      <c r="G74" s="484" t="s">
        <v>108</v>
      </c>
      <c r="H74" s="484" t="s">
        <v>107</v>
      </c>
      <c r="I74" s="484" t="s">
        <v>108</v>
      </c>
      <c r="J74" s="484" t="s">
        <v>107</v>
      </c>
      <c r="K74" s="484" t="s">
        <v>108</v>
      </c>
      <c r="L74" s="86"/>
      <c r="M74" s="38"/>
      <c r="N74" s="143"/>
      <c r="P74" s="56"/>
    </row>
    <row r="75" spans="2:19" ht="11.25" customHeight="1">
      <c r="B75" s="100" t="s">
        <v>39</v>
      </c>
      <c r="C75" s="352" t="s">
        <v>4</v>
      </c>
      <c r="D75" s="370">
        <v>501.54509999999999</v>
      </c>
      <c r="E75" s="370">
        <v>0</v>
      </c>
      <c r="F75" s="486">
        <v>173.91604946390001</v>
      </c>
      <c r="G75" s="324">
        <v>48.160502834100001</v>
      </c>
      <c r="H75" s="370">
        <v>1022.415</v>
      </c>
      <c r="I75" s="370">
        <v>0</v>
      </c>
      <c r="J75" s="486">
        <v>108.58174218880001</v>
      </c>
      <c r="K75" s="324">
        <v>23.338247717400002</v>
      </c>
      <c r="L75" s="86"/>
      <c r="M75" s="779"/>
      <c r="N75" s="779"/>
      <c r="O75" s="779"/>
      <c r="P75" s="779"/>
    </row>
    <row r="76" spans="2:19" ht="11.25" customHeight="1">
      <c r="B76" s="100" t="s">
        <v>40</v>
      </c>
      <c r="C76" s="352" t="s">
        <v>5</v>
      </c>
      <c r="D76" s="370">
        <v>540.9194</v>
      </c>
      <c r="E76" s="370">
        <v>30.758599999999998</v>
      </c>
      <c r="F76" s="486">
        <v>146.4619733202</v>
      </c>
      <c r="G76" s="324">
        <v>36.848392756099997</v>
      </c>
      <c r="H76" s="370">
        <v>900.20140000000004</v>
      </c>
      <c r="I76" s="370">
        <v>0</v>
      </c>
      <c r="J76" s="486">
        <v>91.061188307400002</v>
      </c>
      <c r="K76" s="324">
        <v>9.8057581892000005</v>
      </c>
      <c r="L76" s="86"/>
      <c r="M76" s="779"/>
      <c r="N76" s="779"/>
      <c r="O76" s="779"/>
      <c r="P76" s="779"/>
    </row>
    <row r="77" spans="2:19" ht="11.25" customHeight="1">
      <c r="B77" s="100" t="s">
        <v>41</v>
      </c>
      <c r="C77" s="352" t="s">
        <v>0</v>
      </c>
      <c r="D77" s="370">
        <v>674.41640000000007</v>
      </c>
      <c r="E77" s="370">
        <v>4.6138999999999992</v>
      </c>
      <c r="F77" s="486">
        <v>141.62132819370001</v>
      </c>
      <c r="G77" s="324">
        <v>38.738876350200002</v>
      </c>
      <c r="H77" s="370">
        <v>1069.2001</v>
      </c>
      <c r="I77" s="370">
        <v>7.5732000000000008</v>
      </c>
      <c r="J77" s="486">
        <v>98.670355951100007</v>
      </c>
      <c r="K77" s="324">
        <v>18.8249719487</v>
      </c>
      <c r="L77" s="86"/>
      <c r="M77" s="779"/>
      <c r="N77" s="779"/>
      <c r="O77" s="779"/>
      <c r="P77" s="779"/>
    </row>
    <row r="78" spans="2:19" ht="11.25" customHeight="1">
      <c r="B78" s="100" t="s">
        <v>42</v>
      </c>
      <c r="C78" s="352" t="s">
        <v>2</v>
      </c>
      <c r="D78" s="370">
        <v>734.96749999999997</v>
      </c>
      <c r="E78" s="370">
        <v>6.3235000000000001</v>
      </c>
      <c r="F78" s="486">
        <v>138.5069914112</v>
      </c>
      <c r="G78" s="324">
        <v>38.611161323499999</v>
      </c>
      <c r="H78" s="370">
        <v>1107.7966000000001</v>
      </c>
      <c r="I78" s="486">
        <v>0.33839999999999998</v>
      </c>
      <c r="J78" s="486">
        <v>98.707450293700006</v>
      </c>
      <c r="K78" s="324">
        <v>16.041870186299999</v>
      </c>
      <c r="L78" s="86"/>
      <c r="M78" s="310"/>
      <c r="N78" s="86"/>
      <c r="O78" s="86"/>
      <c r="P78" s="56"/>
    </row>
    <row r="79" spans="2:19" ht="11.25" customHeight="1">
      <c r="B79" s="100" t="s">
        <v>41</v>
      </c>
      <c r="C79" s="352" t="s">
        <v>6</v>
      </c>
      <c r="D79" s="370">
        <v>655.05349999999999</v>
      </c>
      <c r="E79" s="370">
        <v>16.423500000000001</v>
      </c>
      <c r="F79" s="486">
        <v>152.00364096979999</v>
      </c>
      <c r="G79" s="324">
        <v>40.997909468499998</v>
      </c>
      <c r="H79" s="370">
        <v>908.44769999999994</v>
      </c>
      <c r="I79" s="370">
        <v>7.9403999999999995</v>
      </c>
      <c r="J79" s="486">
        <v>111.0756742188</v>
      </c>
      <c r="K79" s="324">
        <v>36.265783170600002</v>
      </c>
      <c r="L79" s="86"/>
      <c r="M79" s="132"/>
      <c r="N79" s="86"/>
      <c r="O79" s="86"/>
      <c r="P79" s="56"/>
    </row>
    <row r="80" spans="2:19" ht="11.25" customHeight="1">
      <c r="B80" s="100" t="s">
        <v>43</v>
      </c>
      <c r="C80" s="352" t="s">
        <v>7</v>
      </c>
      <c r="D80" s="370">
        <v>427.2595</v>
      </c>
      <c r="E80" s="370">
        <v>2.9248000000000003</v>
      </c>
      <c r="F80" s="486">
        <v>157.91341987710001</v>
      </c>
      <c r="G80" s="324">
        <v>52.899418222400001</v>
      </c>
      <c r="H80" s="370">
        <v>692.3854</v>
      </c>
      <c r="I80" s="370">
        <v>19.5732</v>
      </c>
      <c r="J80" s="486">
        <v>111.31659788029999</v>
      </c>
      <c r="K80" s="324">
        <v>44.767935749899998</v>
      </c>
      <c r="L80" s="86"/>
      <c r="M80" s="132"/>
      <c r="N80" s="86"/>
      <c r="O80" s="86"/>
      <c r="P80" s="56"/>
    </row>
    <row r="81" spans="2:22" ht="11.25" customHeight="1">
      <c r="B81" s="100" t="s">
        <v>43</v>
      </c>
      <c r="C81" s="352" t="s">
        <v>8</v>
      </c>
      <c r="D81" s="370">
        <v>431.9092</v>
      </c>
      <c r="E81" s="370">
        <v>22.356999999999999</v>
      </c>
      <c r="F81" s="486">
        <v>181.4337892895</v>
      </c>
      <c r="G81" s="324">
        <v>58.310782291700001</v>
      </c>
      <c r="H81" s="370">
        <v>709.70920000000001</v>
      </c>
      <c r="I81" s="370">
        <v>27.7712</v>
      </c>
      <c r="J81" s="486">
        <v>106.04331641749999</v>
      </c>
      <c r="K81" s="324">
        <v>42.202344253200003</v>
      </c>
      <c r="L81" s="86"/>
      <c r="M81" s="132"/>
      <c r="N81" s="86"/>
      <c r="O81" s="86"/>
      <c r="P81" s="56"/>
    </row>
    <row r="82" spans="2:22" ht="11.25" customHeight="1">
      <c r="B82" s="100" t="s">
        <v>42</v>
      </c>
      <c r="C82" s="352" t="s">
        <v>9</v>
      </c>
      <c r="D82" s="370">
        <v>383.59590000000003</v>
      </c>
      <c r="E82" s="370">
        <v>43.944800000000001</v>
      </c>
      <c r="F82" s="486">
        <v>191.2686808329</v>
      </c>
      <c r="G82" s="324">
        <v>52.205314951799998</v>
      </c>
      <c r="H82" s="370">
        <v>846.65350000000001</v>
      </c>
      <c r="I82" s="370">
        <v>13.575100000000001</v>
      </c>
      <c r="J82" s="486">
        <v>113.1211894122</v>
      </c>
      <c r="K82" s="324">
        <v>44.425825336300001</v>
      </c>
      <c r="L82" s="86"/>
      <c r="M82" s="132"/>
      <c r="N82" s="86"/>
      <c r="O82" s="86"/>
      <c r="P82" s="56"/>
    </row>
    <row r="83" spans="2:22" ht="11.25" customHeight="1">
      <c r="B83" s="100" t="s">
        <v>44</v>
      </c>
      <c r="C83" s="352" t="s">
        <v>10</v>
      </c>
      <c r="D83" s="370">
        <v>417.99700000000001</v>
      </c>
      <c r="E83" s="370">
        <v>21.8325</v>
      </c>
      <c r="F83" s="486">
        <v>147.52265387880001</v>
      </c>
      <c r="G83" s="324">
        <v>49.121071325599999</v>
      </c>
      <c r="H83" s="370">
        <v>523.54759999999999</v>
      </c>
      <c r="I83" s="370">
        <v>26.3157</v>
      </c>
      <c r="J83" s="486">
        <v>160.91946493500001</v>
      </c>
      <c r="K83" s="324">
        <v>58.921805114400001</v>
      </c>
      <c r="L83" s="86"/>
      <c r="M83" s="132"/>
      <c r="N83" s="86"/>
      <c r="O83" s="86"/>
      <c r="P83" s="56"/>
    </row>
    <row r="84" spans="2:22" ht="11.25" customHeight="1">
      <c r="B84" s="100" t="s">
        <v>45</v>
      </c>
      <c r="C84" s="352" t="s">
        <v>11</v>
      </c>
      <c r="D84" s="370">
        <v>598.64469999999994</v>
      </c>
      <c r="E84" s="370">
        <v>7.6466000000000003</v>
      </c>
      <c r="F84" s="486">
        <v>152.29095615369999</v>
      </c>
      <c r="G84" s="324">
        <v>46.370069861499999</v>
      </c>
      <c r="H84" s="370">
        <v>713.8999</v>
      </c>
      <c r="I84" s="370">
        <v>5.9191000000000003</v>
      </c>
      <c r="J84" s="486">
        <v>146.69875601609999</v>
      </c>
      <c r="K84" s="324">
        <v>48.526908870600003</v>
      </c>
      <c r="L84" s="86"/>
      <c r="M84" s="132"/>
      <c r="N84" s="86"/>
      <c r="O84" s="86"/>
      <c r="P84" s="56"/>
    </row>
    <row r="85" spans="2:22" ht="11.25" customHeight="1">
      <c r="B85" s="100" t="s">
        <v>46</v>
      </c>
      <c r="C85" s="352" t="s">
        <v>12</v>
      </c>
      <c r="D85" s="370">
        <v>467.84190000000001</v>
      </c>
      <c r="E85" s="370">
        <v>21.3505</v>
      </c>
      <c r="F85" s="486">
        <v>171.15423898540001</v>
      </c>
      <c r="G85" s="324">
        <v>44.822547702500003</v>
      </c>
      <c r="H85" s="370">
        <v>552.97299999999996</v>
      </c>
      <c r="I85" s="370">
        <v>0.74420000000000008</v>
      </c>
      <c r="J85" s="486">
        <v>166.60819034560001</v>
      </c>
      <c r="K85" s="324">
        <v>40.983377163100002</v>
      </c>
      <c r="L85" s="86"/>
      <c r="M85" s="132"/>
      <c r="N85" s="86"/>
      <c r="O85" s="86"/>
      <c r="P85" s="56"/>
    </row>
    <row r="86" spans="2:22">
      <c r="B86" s="99" t="s">
        <v>47</v>
      </c>
      <c r="C86" s="356" t="s">
        <v>13</v>
      </c>
      <c r="D86" s="395">
        <v>449.00120000000004</v>
      </c>
      <c r="E86" s="395">
        <v>2.2000000000000001E-3</v>
      </c>
      <c r="F86" s="395">
        <v>143.59949527969999</v>
      </c>
      <c r="G86" s="324">
        <v>43.116742895100003</v>
      </c>
      <c r="H86" s="395">
        <v>523.38419999999996</v>
      </c>
      <c r="I86" s="395">
        <v>0.60980000000000001</v>
      </c>
      <c r="J86" s="487">
        <v>167.9442045824</v>
      </c>
      <c r="K86" s="485">
        <v>40.270486594700003</v>
      </c>
      <c r="M86" s="132"/>
      <c r="N86" s="86"/>
      <c r="O86" s="86"/>
      <c r="P86" s="56"/>
    </row>
    <row r="87" spans="2:22" ht="11.25" customHeight="1">
      <c r="D87" s="683">
        <f>SUM(D75:D86)</f>
        <v>6283.1513000000004</v>
      </c>
      <c r="E87" s="683">
        <f>SUM(E75:E86)</f>
        <v>178.17789999999999</v>
      </c>
      <c r="F87" s="684">
        <v>155.98383760109999</v>
      </c>
      <c r="G87" s="685">
        <v>44.868637483500002</v>
      </c>
      <c r="H87" s="683">
        <f>SUM(H75:H86)</f>
        <v>9570.6136000000006</v>
      </c>
      <c r="I87" s="683">
        <f>SUM(I75:I86)</f>
        <v>110.36030000000001</v>
      </c>
      <c r="J87" s="684">
        <f>SUMPRODUCT(H75:H86,J75:J86)/SUM(H75:H86)</f>
        <v>117.6367981724751</v>
      </c>
      <c r="K87" s="684">
        <v>32.537199995199998</v>
      </c>
      <c r="L87" s="65"/>
      <c r="M87" s="132"/>
      <c r="N87" s="86"/>
      <c r="O87" s="86"/>
      <c r="P87"/>
      <c r="Q87"/>
      <c r="R87"/>
      <c r="S87"/>
      <c r="T87"/>
      <c r="U87"/>
      <c r="V87"/>
    </row>
    <row r="88" spans="2:22" ht="11.25" customHeight="1">
      <c r="F88" s="195"/>
      <c r="G88" s="196"/>
      <c r="I88" s="64"/>
      <c r="J88" s="74"/>
      <c r="K88" s="196"/>
      <c r="L88" s="65"/>
      <c r="M88" s="65"/>
      <c r="N88"/>
      <c r="O88"/>
      <c r="P88"/>
      <c r="Q88"/>
      <c r="R88"/>
      <c r="S88"/>
      <c r="T88"/>
      <c r="U88"/>
      <c r="V88"/>
    </row>
    <row r="89" spans="2:22" ht="11.25" customHeight="1">
      <c r="C89" s="90" t="s">
        <v>206</v>
      </c>
      <c r="D89" s="90"/>
      <c r="E89" s="90"/>
      <c r="F89" s="85"/>
      <c r="G89" s="85"/>
      <c r="H89" s="85"/>
      <c r="I89" s="85"/>
      <c r="K89" s="173"/>
      <c r="L89" s="65"/>
      <c r="M89" s="65"/>
      <c r="N89"/>
      <c r="O89"/>
      <c r="P89"/>
      <c r="Q89"/>
      <c r="R89"/>
      <c r="S89"/>
      <c r="T89"/>
      <c r="U89"/>
      <c r="V89"/>
    </row>
    <row r="90" spans="2:22" ht="11.25" customHeight="1">
      <c r="B90" s="101"/>
      <c r="C90" s="84" t="s">
        <v>157</v>
      </c>
      <c r="D90" s="84"/>
      <c r="E90" s="84"/>
      <c r="F90" s="87"/>
      <c r="G90" s="88"/>
      <c r="H90" s="38"/>
      <c r="K90" s="123" t="s">
        <v>47</v>
      </c>
      <c r="L90" s="65"/>
      <c r="M90" s="65"/>
      <c r="N90"/>
      <c r="O90"/>
      <c r="P90"/>
      <c r="Q90"/>
      <c r="R90"/>
      <c r="S90"/>
      <c r="T90"/>
      <c r="U90"/>
      <c r="V90"/>
    </row>
    <row r="91" spans="2:22" ht="11.25" customHeight="1">
      <c r="B91" s="101"/>
      <c r="C91" s="440"/>
      <c r="D91" s="762" t="s">
        <v>107</v>
      </c>
      <c r="E91" s="762"/>
      <c r="F91" s="762"/>
      <c r="G91" s="762"/>
      <c r="H91" s="762" t="s">
        <v>108</v>
      </c>
      <c r="I91" s="762"/>
      <c r="J91" s="762"/>
      <c r="K91" s="65"/>
      <c r="L91" s="65"/>
      <c r="M91" s="65"/>
      <c r="N91"/>
      <c r="O91"/>
      <c r="P91"/>
      <c r="Q91"/>
      <c r="R91"/>
      <c r="S91"/>
      <c r="T91"/>
      <c r="U91"/>
      <c r="V91"/>
    </row>
    <row r="92" spans="2:22" ht="20.25" customHeight="1">
      <c r="B92" s="101"/>
      <c r="C92" s="483"/>
      <c r="D92" s="775" t="s">
        <v>174</v>
      </c>
      <c r="E92" s="756" t="s">
        <v>175</v>
      </c>
      <c r="F92" s="756" t="s">
        <v>156</v>
      </c>
      <c r="G92" s="488"/>
      <c r="H92" s="775" t="s">
        <v>174</v>
      </c>
      <c r="I92" s="756" t="s">
        <v>175</v>
      </c>
      <c r="J92" s="488"/>
      <c r="K92" s="65"/>
      <c r="L92" s="65"/>
      <c r="M92" s="65"/>
      <c r="N92"/>
      <c r="O92"/>
      <c r="P92"/>
      <c r="Q92"/>
      <c r="R92"/>
      <c r="S92"/>
      <c r="T92"/>
      <c r="U92"/>
      <c r="V92"/>
    </row>
    <row r="93" spans="2:22" ht="20.25" customHeight="1">
      <c r="B93" s="100"/>
      <c r="C93" s="438"/>
      <c r="D93" s="776"/>
      <c r="E93" s="757"/>
      <c r="F93" s="757"/>
      <c r="G93" s="406" t="s">
        <v>3</v>
      </c>
      <c r="H93" s="776"/>
      <c r="I93" s="757"/>
      <c r="J93" s="406" t="s">
        <v>3</v>
      </c>
      <c r="K93" s="65"/>
      <c r="L93" s="65"/>
      <c r="M93" s="65"/>
      <c r="N93"/>
      <c r="O93"/>
      <c r="P93"/>
      <c r="Q93"/>
      <c r="R93"/>
      <c r="S93"/>
      <c r="T93"/>
      <c r="U93"/>
      <c r="V93"/>
    </row>
    <row r="94" spans="2:22" ht="11.25" customHeight="1">
      <c r="B94" s="100" t="s">
        <v>39</v>
      </c>
      <c r="C94" s="352" t="s">
        <v>4</v>
      </c>
      <c r="D94" s="489">
        <v>462.7792</v>
      </c>
      <c r="E94" s="489">
        <v>38.765900000000002</v>
      </c>
      <c r="F94" s="465">
        <v>0</v>
      </c>
      <c r="G94" s="465">
        <f>SUM(D94:F94)</f>
        <v>501.54509999999999</v>
      </c>
      <c r="H94" s="489">
        <v>0</v>
      </c>
      <c r="I94" s="489">
        <v>0</v>
      </c>
      <c r="J94" s="465">
        <f>SUM(H94:I94)</f>
        <v>0</v>
      </c>
      <c r="K94" s="65"/>
      <c r="L94" s="65"/>
      <c r="M94" s="65"/>
      <c r="N94"/>
      <c r="O94"/>
      <c r="P94"/>
      <c r="Q94"/>
      <c r="R94"/>
      <c r="S94"/>
      <c r="T94"/>
      <c r="U94"/>
      <c r="V94"/>
    </row>
    <row r="95" spans="2:22" ht="11.25" customHeight="1">
      <c r="B95" s="100" t="s">
        <v>40</v>
      </c>
      <c r="C95" s="352" t="s">
        <v>5</v>
      </c>
      <c r="D95" s="489">
        <v>401.76229999999998</v>
      </c>
      <c r="E95" s="489">
        <v>139.15710000000001</v>
      </c>
      <c r="F95" s="465">
        <v>0</v>
      </c>
      <c r="G95" s="465">
        <f t="shared" ref="G95:G105" si="3">SUM(D95:F95)</f>
        <v>540.9194</v>
      </c>
      <c r="H95" s="489">
        <v>-24.489799999999999</v>
      </c>
      <c r="I95" s="489">
        <v>-6.2688000000000006</v>
      </c>
      <c r="J95" s="465">
        <f t="shared" ref="J95:J105" si="4">SUM(H95:I95)</f>
        <v>-30.758600000000001</v>
      </c>
      <c r="K95" s="65"/>
      <c r="L95" s="65"/>
      <c r="M95" s="65"/>
      <c r="N95"/>
      <c r="O95"/>
      <c r="P95"/>
      <c r="Q95"/>
      <c r="R95"/>
      <c r="S95"/>
      <c r="T95"/>
      <c r="U95"/>
      <c r="V95"/>
    </row>
    <row r="96" spans="2:22" ht="11.25" customHeight="1">
      <c r="B96" s="100" t="s">
        <v>41</v>
      </c>
      <c r="C96" s="352" t="s">
        <v>0</v>
      </c>
      <c r="D96" s="489">
        <v>568.0204</v>
      </c>
      <c r="E96" s="489">
        <v>106.396</v>
      </c>
      <c r="F96" s="465">
        <v>0</v>
      </c>
      <c r="G96" s="465">
        <f t="shared" si="3"/>
        <v>674.41639999999995</v>
      </c>
      <c r="H96" s="489">
        <v>-2.2414000000000001</v>
      </c>
      <c r="I96" s="489">
        <v>-2.3725000000000001</v>
      </c>
      <c r="J96" s="465">
        <f t="shared" si="4"/>
        <v>-4.6139000000000001</v>
      </c>
      <c r="K96" s="65"/>
      <c r="L96" s="65"/>
      <c r="M96" s="65"/>
      <c r="N96"/>
      <c r="O96"/>
      <c r="P96"/>
      <c r="Q96"/>
      <c r="R96"/>
      <c r="S96"/>
      <c r="T96"/>
      <c r="U96"/>
      <c r="V96"/>
    </row>
    <row r="97" spans="2:22" ht="11.25" customHeight="1">
      <c r="B97" s="100" t="s">
        <v>42</v>
      </c>
      <c r="C97" s="352" t="s">
        <v>2</v>
      </c>
      <c r="D97" s="489">
        <v>626.93740000000003</v>
      </c>
      <c r="E97" s="489">
        <v>108.0301</v>
      </c>
      <c r="F97" s="465">
        <v>0</v>
      </c>
      <c r="G97" s="465">
        <f t="shared" si="3"/>
        <v>734.96749999999997</v>
      </c>
      <c r="H97" s="489">
        <v>-6.3235000000000001</v>
      </c>
      <c r="I97" s="489">
        <v>0</v>
      </c>
      <c r="J97" s="465">
        <f t="shared" si="4"/>
        <v>-6.3235000000000001</v>
      </c>
      <c r="K97" s="65"/>
      <c r="L97" s="65"/>
      <c r="M97" s="65"/>
      <c r="N97"/>
      <c r="O97"/>
      <c r="P97"/>
      <c r="Q97"/>
      <c r="R97"/>
      <c r="S97"/>
      <c r="T97"/>
      <c r="U97"/>
      <c r="V97"/>
    </row>
    <row r="98" spans="2:22" ht="11.25" customHeight="1">
      <c r="B98" s="100" t="s">
        <v>41</v>
      </c>
      <c r="C98" s="352" t="s">
        <v>6</v>
      </c>
      <c r="D98" s="489">
        <v>536.50019999999995</v>
      </c>
      <c r="E98" s="489">
        <v>118.55330000000001</v>
      </c>
      <c r="F98" s="465">
        <v>0</v>
      </c>
      <c r="G98" s="465">
        <f t="shared" si="3"/>
        <v>655.05349999999999</v>
      </c>
      <c r="H98" s="489">
        <v>-16.423500000000001</v>
      </c>
      <c r="I98" s="489">
        <v>0</v>
      </c>
      <c r="J98" s="465">
        <f t="shared" si="4"/>
        <v>-16.423500000000001</v>
      </c>
      <c r="K98" s="65"/>
      <c r="L98" s="65"/>
      <c r="M98" s="65"/>
      <c r="N98"/>
      <c r="O98"/>
      <c r="P98"/>
      <c r="Q98"/>
      <c r="R98"/>
      <c r="S98"/>
      <c r="T98"/>
      <c r="U98"/>
      <c r="V98"/>
    </row>
    <row r="99" spans="2:22" ht="11.25" customHeight="1">
      <c r="B99" s="100" t="s">
        <v>43</v>
      </c>
      <c r="C99" s="352" t="s">
        <v>7</v>
      </c>
      <c r="D99" s="489">
        <v>424.97550000000001</v>
      </c>
      <c r="E99" s="489">
        <v>2.2839999999999998</v>
      </c>
      <c r="F99" s="465">
        <v>0</v>
      </c>
      <c r="G99" s="465">
        <f t="shared" si="3"/>
        <v>427.2595</v>
      </c>
      <c r="H99" s="489">
        <v>-2.3363</v>
      </c>
      <c r="I99" s="489">
        <v>-0.58850000000000002</v>
      </c>
      <c r="J99" s="465">
        <f t="shared" si="4"/>
        <v>-2.9248000000000003</v>
      </c>
      <c r="K99" s="65"/>
      <c r="L99" s="65"/>
      <c r="M99" s="65"/>
      <c r="N99"/>
      <c r="O99"/>
      <c r="P99"/>
      <c r="Q99"/>
      <c r="R99"/>
      <c r="S99"/>
      <c r="T99"/>
      <c r="U99"/>
      <c r="V99"/>
    </row>
    <row r="100" spans="2:22" ht="11.25" customHeight="1">
      <c r="B100" s="100" t="s">
        <v>43</v>
      </c>
      <c r="C100" s="352" t="s">
        <v>8</v>
      </c>
      <c r="D100" s="489">
        <v>431.57120000000003</v>
      </c>
      <c r="E100" s="489">
        <v>0.33800000000000002</v>
      </c>
      <c r="F100" s="465">
        <v>0</v>
      </c>
      <c r="G100" s="465">
        <f t="shared" si="3"/>
        <v>431.90920000000006</v>
      </c>
      <c r="H100" s="489">
        <v>-19.314</v>
      </c>
      <c r="I100" s="489">
        <v>-3.0430000000000001</v>
      </c>
      <c r="J100" s="465">
        <f t="shared" si="4"/>
        <v>-22.356999999999999</v>
      </c>
      <c r="K100" s="65"/>
      <c r="L100" s="65"/>
      <c r="M100" s="65"/>
      <c r="N100"/>
      <c r="O100"/>
      <c r="P100"/>
      <c r="Q100"/>
      <c r="R100"/>
      <c r="S100"/>
      <c r="T100"/>
      <c r="U100"/>
      <c r="V100"/>
    </row>
    <row r="101" spans="2:22" ht="11.25" customHeight="1">
      <c r="B101" s="100" t="s">
        <v>42</v>
      </c>
      <c r="C101" s="352" t="s">
        <v>9</v>
      </c>
      <c r="D101" s="489">
        <v>374.61200000000002</v>
      </c>
      <c r="E101" s="489">
        <v>8.9839000000000002</v>
      </c>
      <c r="F101" s="465">
        <v>0</v>
      </c>
      <c r="G101" s="465">
        <f t="shared" si="3"/>
        <v>383.59590000000003</v>
      </c>
      <c r="H101" s="489">
        <v>-26.578200000000002</v>
      </c>
      <c r="I101" s="489">
        <v>-17.366599999999998</v>
      </c>
      <c r="J101" s="465">
        <f t="shared" si="4"/>
        <v>-43.944800000000001</v>
      </c>
      <c r="K101" s="65"/>
      <c r="L101" s="65"/>
      <c r="M101" s="65"/>
      <c r="N101"/>
      <c r="O101"/>
      <c r="P101"/>
      <c r="Q101"/>
      <c r="R101"/>
      <c r="S101"/>
      <c r="T101"/>
      <c r="U101"/>
      <c r="V101"/>
    </row>
    <row r="102" spans="2:22" ht="11.25" customHeight="1">
      <c r="B102" s="100" t="s">
        <v>44</v>
      </c>
      <c r="C102" s="352" t="s">
        <v>10</v>
      </c>
      <c r="D102" s="489">
        <v>397.21699999999998</v>
      </c>
      <c r="E102" s="489">
        <v>20.78</v>
      </c>
      <c r="F102" s="465">
        <v>0</v>
      </c>
      <c r="G102" s="465">
        <f t="shared" si="3"/>
        <v>417.99699999999996</v>
      </c>
      <c r="H102" s="489">
        <v>-13.394399999999999</v>
      </c>
      <c r="I102" s="489">
        <v>-8.4381000000000004</v>
      </c>
      <c r="J102" s="465">
        <f t="shared" si="4"/>
        <v>-21.8325</v>
      </c>
      <c r="K102" s="65"/>
      <c r="L102" s="65"/>
      <c r="M102" s="65"/>
      <c r="N102"/>
      <c r="O102"/>
      <c r="P102"/>
      <c r="Q102"/>
      <c r="R102"/>
      <c r="S102"/>
      <c r="T102"/>
      <c r="U102"/>
      <c r="V102"/>
    </row>
    <row r="103" spans="2:22" ht="11.25" customHeight="1">
      <c r="B103" s="100" t="s">
        <v>45</v>
      </c>
      <c r="C103" s="352" t="s">
        <v>11</v>
      </c>
      <c r="D103" s="489">
        <v>530.67290000000003</v>
      </c>
      <c r="E103" s="489">
        <v>67.971800000000002</v>
      </c>
      <c r="F103" s="465">
        <v>0</v>
      </c>
      <c r="G103" s="465">
        <f t="shared" si="3"/>
        <v>598.64470000000006</v>
      </c>
      <c r="H103" s="489">
        <v>-6.43</v>
      </c>
      <c r="I103" s="489">
        <v>-1.2165999999999999</v>
      </c>
      <c r="J103" s="465">
        <f t="shared" si="4"/>
        <v>-7.6465999999999994</v>
      </c>
      <c r="K103" s="65"/>
      <c r="L103" s="65"/>
      <c r="M103" s="65"/>
      <c r="N103"/>
      <c r="O103"/>
      <c r="P103"/>
      <c r="Q103"/>
      <c r="R103"/>
      <c r="S103"/>
      <c r="T103"/>
      <c r="U103"/>
      <c r="V103"/>
    </row>
    <row r="104" spans="2:22" ht="11.25" customHeight="1">
      <c r="B104" s="100" t="s">
        <v>46</v>
      </c>
      <c r="C104" s="352" t="s">
        <v>12</v>
      </c>
      <c r="D104" s="489">
        <v>412.68450000000001</v>
      </c>
      <c r="E104" s="489">
        <v>55.157400000000003</v>
      </c>
      <c r="F104" s="465">
        <v>0</v>
      </c>
      <c r="G104" s="465">
        <f t="shared" si="3"/>
        <v>467.84190000000001</v>
      </c>
      <c r="H104" s="489">
        <v>-1.0305</v>
      </c>
      <c r="I104" s="489">
        <v>-20.32</v>
      </c>
      <c r="J104" s="465">
        <f t="shared" si="4"/>
        <v>-21.3505</v>
      </c>
      <c r="K104" s="65"/>
      <c r="L104" s="65"/>
      <c r="M104" s="65"/>
      <c r="N104"/>
      <c r="O104"/>
      <c r="P104"/>
      <c r="Q104"/>
      <c r="R104"/>
      <c r="S104"/>
      <c r="T104"/>
      <c r="U104"/>
      <c r="V104"/>
    </row>
    <row r="105" spans="2:22" ht="11.25" customHeight="1">
      <c r="B105" s="99" t="s">
        <v>47</v>
      </c>
      <c r="C105" s="356" t="s">
        <v>13</v>
      </c>
      <c r="D105" s="467">
        <v>418.91340000000002</v>
      </c>
      <c r="E105" s="467">
        <v>30.087799999999998</v>
      </c>
      <c r="F105" s="467">
        <v>0</v>
      </c>
      <c r="G105" s="467">
        <f t="shared" si="3"/>
        <v>449.00120000000004</v>
      </c>
      <c r="H105" s="467">
        <v>0</v>
      </c>
      <c r="I105" s="467">
        <v>-2.2000000000000001E-3</v>
      </c>
      <c r="J105" s="467">
        <f t="shared" si="4"/>
        <v>-2.2000000000000001E-3</v>
      </c>
      <c r="K105" s="65"/>
      <c r="L105" s="65"/>
      <c r="M105" s="65"/>
      <c r="N105"/>
      <c r="O105"/>
      <c r="P105"/>
      <c r="Q105"/>
      <c r="R105"/>
      <c r="S105"/>
      <c r="T105"/>
      <c r="U105"/>
      <c r="V105"/>
    </row>
    <row r="106" spans="2:22" ht="11.25" customHeight="1">
      <c r="D106" s="686">
        <f t="shared" ref="D106:J106" si="5">SUM(D94:D105)</f>
        <v>5586.6460000000006</v>
      </c>
      <c r="E106" s="686">
        <f t="shared" si="5"/>
        <v>696.50530000000003</v>
      </c>
      <c r="F106" s="686">
        <f t="shared" si="5"/>
        <v>0</v>
      </c>
      <c r="G106" s="686">
        <f t="shared" si="5"/>
        <v>6283.1513000000004</v>
      </c>
      <c r="H106" s="686">
        <f t="shared" si="5"/>
        <v>-118.56160000000001</v>
      </c>
      <c r="I106" s="686">
        <f t="shared" si="5"/>
        <v>-59.616300000000003</v>
      </c>
      <c r="J106" s="686">
        <f t="shared" si="5"/>
        <v>-178.17789999999999</v>
      </c>
      <c r="K106" s="65"/>
      <c r="L106" s="65"/>
      <c r="M106" s="65"/>
      <c r="N106"/>
      <c r="O106"/>
      <c r="P106"/>
      <c r="Q106"/>
      <c r="R106"/>
      <c r="S106"/>
      <c r="T106"/>
      <c r="U106"/>
      <c r="V106"/>
    </row>
    <row r="107" spans="2:22" ht="11.25" customHeight="1">
      <c r="E107" s="86"/>
      <c r="G107" s="296"/>
      <c r="I107" s="56"/>
      <c r="J107" s="297"/>
      <c r="K107" s="74"/>
      <c r="L107" s="65"/>
      <c r="M107" s="65"/>
      <c r="N107"/>
      <c r="O107"/>
      <c r="P107"/>
      <c r="Q107"/>
      <c r="R107"/>
      <c r="S107"/>
      <c r="T107"/>
      <c r="U107"/>
      <c r="V107"/>
    </row>
    <row r="108" spans="2:22" ht="11.25" customHeight="1">
      <c r="C108" s="90" t="s">
        <v>206</v>
      </c>
      <c r="G108" s="159"/>
      <c r="I108" s="56"/>
      <c r="J108" s="38"/>
      <c r="K108" s="74"/>
      <c r="L108" s="65"/>
      <c r="M108" s="65"/>
      <c r="N108"/>
      <c r="O108"/>
      <c r="P108"/>
      <c r="Q108"/>
      <c r="R108"/>
      <c r="S108"/>
      <c r="T108"/>
      <c r="U108"/>
      <c r="V108"/>
    </row>
    <row r="109" spans="2:22" ht="11.25" customHeight="1">
      <c r="C109" s="58" t="s">
        <v>165</v>
      </c>
      <c r="G109" s="159"/>
      <c r="I109" s="56"/>
      <c r="J109" s="38"/>
      <c r="K109" s="74"/>
      <c r="L109" s="65"/>
      <c r="M109" s="65"/>
      <c r="N109"/>
      <c r="O109"/>
      <c r="P109"/>
      <c r="Q109"/>
      <c r="R109"/>
      <c r="S109"/>
      <c r="T109"/>
      <c r="U109"/>
      <c r="V109"/>
    </row>
    <row r="110" spans="2:22" ht="11.25" customHeight="1">
      <c r="C110" s="772" t="s">
        <v>158</v>
      </c>
      <c r="D110" s="772"/>
      <c r="E110" s="772"/>
      <c r="F110" s="772"/>
      <c r="G110" s="500"/>
      <c r="H110" s="772" t="s">
        <v>164</v>
      </c>
      <c r="I110" s="772"/>
      <c r="J110" s="772"/>
      <c r="K110" s="772"/>
      <c r="L110" s="500"/>
      <c r="M110" s="65"/>
      <c r="N110"/>
      <c r="O110"/>
      <c r="P110"/>
      <c r="Q110"/>
      <c r="R110"/>
      <c r="S110"/>
      <c r="T110"/>
      <c r="U110"/>
      <c r="V110"/>
    </row>
    <row r="111" spans="2:22" ht="11.25" customHeight="1">
      <c r="C111" s="771" t="s">
        <v>107</v>
      </c>
      <c r="D111" s="771"/>
      <c r="E111" s="490" t="s">
        <v>108</v>
      </c>
      <c r="F111" s="491"/>
      <c r="G111" s="501"/>
      <c r="H111" s="773" t="s">
        <v>107</v>
      </c>
      <c r="I111" s="773"/>
      <c r="J111" s="773" t="s">
        <v>108</v>
      </c>
      <c r="K111" s="773"/>
      <c r="L111" s="501"/>
      <c r="O111"/>
      <c r="P111"/>
      <c r="Q111"/>
      <c r="R111"/>
      <c r="S111"/>
      <c r="T111"/>
      <c r="U111"/>
      <c r="V111"/>
    </row>
    <row r="112" spans="2:22" ht="11.25" customHeight="1">
      <c r="C112" s="321" t="s">
        <v>176</v>
      </c>
      <c r="D112" s="492">
        <v>0.79992612942489538</v>
      </c>
      <c r="E112" s="492" t="s">
        <v>139</v>
      </c>
      <c r="F112" s="321" t="s">
        <v>178</v>
      </c>
      <c r="G112" s="321"/>
      <c r="H112" s="321" t="s">
        <v>178</v>
      </c>
      <c r="I112" s="492" t="s">
        <v>139</v>
      </c>
      <c r="J112" s="492" t="s">
        <v>139</v>
      </c>
      <c r="K112" s="321" t="s">
        <v>178</v>
      </c>
      <c r="L112" s="321"/>
      <c r="O112"/>
      <c r="P112"/>
      <c r="Q112"/>
      <c r="R112"/>
      <c r="S112"/>
      <c r="T112"/>
      <c r="U112"/>
      <c r="V112"/>
    </row>
    <row r="113" spans="2:22" ht="11.25" customHeight="1">
      <c r="C113" s="321" t="s">
        <v>159</v>
      </c>
      <c r="D113" s="492">
        <v>0.19567219398329622</v>
      </c>
      <c r="E113" s="492" t="s">
        <v>139</v>
      </c>
      <c r="F113" s="321" t="s">
        <v>160</v>
      </c>
      <c r="G113" s="321"/>
      <c r="H113" s="321" t="s">
        <v>160</v>
      </c>
      <c r="I113" s="492" t="s">
        <v>139</v>
      </c>
      <c r="J113" s="492" t="s">
        <v>139</v>
      </c>
      <c r="K113" s="321" t="s">
        <v>177</v>
      </c>
      <c r="L113" s="321"/>
      <c r="M113" s="65"/>
      <c r="N113"/>
      <c r="O113"/>
      <c r="P113"/>
      <c r="Q113"/>
      <c r="R113"/>
      <c r="S113"/>
      <c r="T113"/>
      <c r="U113"/>
      <c r="V113"/>
    </row>
    <row r="114" spans="2:22" ht="11.25" customHeight="1">
      <c r="C114" s="321" t="s">
        <v>178</v>
      </c>
      <c r="D114" s="492" t="s">
        <v>139</v>
      </c>
      <c r="E114" s="492" t="s">
        <v>139</v>
      </c>
      <c r="F114" s="321" t="s">
        <v>177</v>
      </c>
      <c r="G114" s="493"/>
      <c r="H114" s="493" t="s">
        <v>177</v>
      </c>
      <c r="I114" s="494" t="s">
        <v>139</v>
      </c>
      <c r="J114" s="492">
        <v>0.49830696538250513</v>
      </c>
      <c r="K114" s="321" t="s">
        <v>176</v>
      </c>
      <c r="L114" s="321"/>
      <c r="M114" s="65"/>
      <c r="N114"/>
      <c r="O114"/>
      <c r="P114"/>
      <c r="Q114"/>
      <c r="R114"/>
      <c r="S114"/>
      <c r="T114"/>
      <c r="U114"/>
      <c r="V114"/>
    </row>
    <row r="115" spans="2:22" ht="11.25" customHeight="1">
      <c r="C115" s="321" t="s">
        <v>160</v>
      </c>
      <c r="D115" s="492" t="s">
        <v>139</v>
      </c>
      <c r="E115" s="492">
        <v>0.58285791896750372</v>
      </c>
      <c r="F115" s="321" t="s">
        <v>159</v>
      </c>
      <c r="G115" s="493"/>
      <c r="H115" s="493" t="s">
        <v>162</v>
      </c>
      <c r="I115" s="492">
        <v>0.44338749278842932</v>
      </c>
      <c r="J115" s="492">
        <v>0.14939428230689458</v>
      </c>
      <c r="K115" s="321" t="s">
        <v>163</v>
      </c>
      <c r="L115" s="321"/>
      <c r="O115"/>
      <c r="P115"/>
      <c r="Q115"/>
      <c r="R115"/>
      <c r="S115"/>
      <c r="T115"/>
      <c r="U115"/>
      <c r="V115"/>
    </row>
    <row r="116" spans="2:22" ht="11.25" customHeight="1">
      <c r="C116" s="321" t="s">
        <v>161</v>
      </c>
      <c r="D116" s="492">
        <v>3.9230950876513191E-3</v>
      </c>
      <c r="E116" s="492">
        <v>0.17692261498199269</v>
      </c>
      <c r="F116" s="493" t="s">
        <v>162</v>
      </c>
      <c r="G116" s="493"/>
      <c r="H116" s="493" t="s">
        <v>159</v>
      </c>
      <c r="I116" s="494">
        <v>0.30642802517005896</v>
      </c>
      <c r="J116" s="494">
        <v>0.12835216494293503</v>
      </c>
      <c r="K116" s="493" t="s">
        <v>161</v>
      </c>
      <c r="L116" s="493"/>
      <c r="O116"/>
      <c r="P116"/>
      <c r="Q116"/>
      <c r="R116"/>
      <c r="S116"/>
      <c r="T116"/>
      <c r="U116"/>
      <c r="V116"/>
    </row>
    <row r="117" spans="2:22" ht="11.25" customHeight="1">
      <c r="C117" s="321" t="s">
        <v>162</v>
      </c>
      <c r="D117" s="492" t="s">
        <v>139</v>
      </c>
      <c r="E117" s="494">
        <v>0.17070074347043038</v>
      </c>
      <c r="F117" s="495" t="s">
        <v>256</v>
      </c>
      <c r="G117" s="493"/>
      <c r="H117" s="493" t="s">
        <v>176</v>
      </c>
      <c r="I117" s="494">
        <v>0.20986677042383914</v>
      </c>
      <c r="J117" s="492">
        <v>7.9200622561248879E-2</v>
      </c>
      <c r="K117" s="493" t="s">
        <v>256</v>
      </c>
      <c r="L117" s="493"/>
      <c r="M117" s="65"/>
      <c r="N117"/>
      <c r="O117"/>
      <c r="Q117"/>
      <c r="R117"/>
      <c r="S117"/>
      <c r="T117"/>
      <c r="U117"/>
      <c r="V117"/>
    </row>
    <row r="118" spans="2:22" ht="11.25" customHeight="1">
      <c r="C118" s="321" t="s">
        <v>163</v>
      </c>
      <c r="D118" s="492">
        <v>4.7858150415699838E-4</v>
      </c>
      <c r="E118" s="492">
        <v>3.8880803960536066E-2</v>
      </c>
      <c r="F118" s="321" t="s">
        <v>176</v>
      </c>
      <c r="G118" s="493"/>
      <c r="H118" s="493" t="s">
        <v>256</v>
      </c>
      <c r="I118" s="492">
        <v>2.2969691277689077E-2</v>
      </c>
      <c r="J118" s="492">
        <v>7.1595181664918781E-2</v>
      </c>
      <c r="K118" s="321" t="s">
        <v>159</v>
      </c>
      <c r="L118" s="321"/>
      <c r="M118" s="65"/>
      <c r="N118"/>
      <c r="O118"/>
      <c r="Q118"/>
      <c r="R118"/>
      <c r="S118"/>
      <c r="T118"/>
      <c r="U118"/>
      <c r="V118"/>
    </row>
    <row r="119" spans="2:22" ht="11.25" customHeight="1">
      <c r="C119" s="321" t="s">
        <v>177</v>
      </c>
      <c r="D119" s="492" t="s">
        <v>139</v>
      </c>
      <c r="E119" s="492">
        <v>3.0150203813155276E-2</v>
      </c>
      <c r="F119" s="321" t="s">
        <v>161</v>
      </c>
      <c r="G119" s="493"/>
      <c r="H119" s="493" t="s">
        <v>163</v>
      </c>
      <c r="I119" s="492">
        <v>9.6198999101069337E-3</v>
      </c>
      <c r="J119" s="492">
        <v>7.0239827988448522E-2</v>
      </c>
      <c r="K119" s="321" t="s">
        <v>162</v>
      </c>
      <c r="L119" s="321"/>
      <c r="M119" s="65"/>
      <c r="N119"/>
      <c r="O119"/>
      <c r="Q119"/>
      <c r="R119"/>
      <c r="S119"/>
      <c r="T119"/>
      <c r="U119"/>
      <c r="V119"/>
    </row>
    <row r="120" spans="2:22" ht="11.25" customHeight="1">
      <c r="C120" s="495" t="s">
        <v>256</v>
      </c>
      <c r="D120" s="496" t="s">
        <v>139</v>
      </c>
      <c r="E120" s="496">
        <v>0</v>
      </c>
      <c r="F120" s="497" t="s">
        <v>163</v>
      </c>
      <c r="G120" s="498"/>
      <c r="H120" s="498" t="s">
        <v>161</v>
      </c>
      <c r="I120" s="499">
        <v>7.7281204298767E-3</v>
      </c>
      <c r="J120" s="496">
        <v>2.9109551530491157E-3</v>
      </c>
      <c r="K120" s="495" t="s">
        <v>160</v>
      </c>
      <c r="L120" s="495"/>
      <c r="M120" s="65"/>
      <c r="N120"/>
      <c r="O120"/>
      <c r="Q120"/>
      <c r="R120"/>
      <c r="S120"/>
      <c r="T120"/>
      <c r="U120"/>
      <c r="V120"/>
    </row>
    <row r="121" spans="2:22" ht="11.25" customHeight="1">
      <c r="D121" s="687">
        <f>SUM(D112:D120)</f>
        <v>0.99999999999999989</v>
      </c>
      <c r="E121" s="687">
        <f>SUM(E112:E120)</f>
        <v>0.99951228519361812</v>
      </c>
      <c r="F121" s="274"/>
      <c r="G121" s="274"/>
      <c r="H121" s="274"/>
      <c r="I121" s="687">
        <f>SUM(I112:I120)</f>
        <v>1.0000000000000002</v>
      </c>
      <c r="J121" s="687">
        <f>SUM(J112:J120)</f>
        <v>0.99999999999999989</v>
      </c>
      <c r="K121" s="74"/>
      <c r="L121" s="65"/>
      <c r="M121" s="65"/>
      <c r="N121"/>
      <c r="O121"/>
      <c r="P121"/>
      <c r="Q121"/>
      <c r="R121"/>
      <c r="S121"/>
      <c r="T121"/>
      <c r="U121"/>
      <c r="V121"/>
    </row>
    <row r="122" spans="2:22" ht="11.25" customHeight="1">
      <c r="D122" s="241"/>
      <c r="E122" s="241"/>
      <c r="I122" s="56"/>
      <c r="J122" s="38"/>
      <c r="K122" s="74"/>
      <c r="L122" s="65"/>
      <c r="M122" s="65"/>
      <c r="N122"/>
      <c r="O122"/>
      <c r="P122"/>
      <c r="Q122"/>
      <c r="R122"/>
      <c r="S122"/>
      <c r="T122"/>
      <c r="U122"/>
      <c r="V122"/>
    </row>
    <row r="123" spans="2:22" ht="11.25" customHeight="1">
      <c r="C123" s="90" t="s">
        <v>202</v>
      </c>
      <c r="D123" s="90"/>
      <c r="E123" s="90"/>
      <c r="F123" s="85"/>
      <c r="G123" s="85"/>
      <c r="H123" s="85"/>
      <c r="I123" s="85"/>
      <c r="K123" s="173"/>
      <c r="L123" s="65"/>
      <c r="M123" s="65"/>
      <c r="N123"/>
      <c r="O123"/>
      <c r="P123"/>
      <c r="Q123"/>
      <c r="R123"/>
      <c r="S123"/>
      <c r="T123"/>
      <c r="U123"/>
      <c r="V123"/>
    </row>
    <row r="124" spans="2:22" ht="11.25" customHeight="1">
      <c r="C124" s="84" t="s">
        <v>203</v>
      </c>
      <c r="D124" s="84"/>
      <c r="E124" s="84"/>
      <c r="F124" s="87"/>
      <c r="G124" s="88"/>
      <c r="H124" s="85"/>
      <c r="I124" s="85"/>
      <c r="K124" s="123" t="s">
        <v>47</v>
      </c>
      <c r="L124" s="65"/>
      <c r="M124" s="65"/>
      <c r="N124"/>
      <c r="O124"/>
      <c r="P124"/>
      <c r="Q124"/>
      <c r="R124"/>
      <c r="S124"/>
      <c r="T124"/>
      <c r="U124"/>
      <c r="V124"/>
    </row>
    <row r="125" spans="2:22" ht="25.5" customHeight="1">
      <c r="C125" s="440"/>
      <c r="D125" s="502" t="s">
        <v>316</v>
      </c>
      <c r="E125" s="502" t="s">
        <v>317</v>
      </c>
      <c r="F125" s="502" t="s">
        <v>241</v>
      </c>
      <c r="G125" s="502" t="s">
        <v>242</v>
      </c>
      <c r="H125" s="85"/>
      <c r="I125" s="85"/>
      <c r="J125" s="780"/>
      <c r="K125" s="780"/>
      <c r="L125" s="65"/>
      <c r="M125" s="65"/>
      <c r="N125"/>
      <c r="O125"/>
      <c r="P125"/>
      <c r="Q125"/>
      <c r="R125"/>
      <c r="S125"/>
      <c r="T125"/>
      <c r="U125"/>
      <c r="V125"/>
    </row>
    <row r="126" spans="2:22" ht="13.2">
      <c r="C126" s="503"/>
      <c r="D126" s="504" t="s">
        <v>180</v>
      </c>
      <c r="E126" s="504" t="s">
        <v>204</v>
      </c>
      <c r="F126" s="504" t="s">
        <v>180</v>
      </c>
      <c r="G126" s="504" t="s">
        <v>204</v>
      </c>
      <c r="H126" s="85"/>
      <c r="I126" s="85"/>
      <c r="J126" s="780"/>
      <c r="K126" s="780"/>
      <c r="L126" s="65"/>
      <c r="M126" s="65"/>
      <c r="N126"/>
      <c r="O126"/>
      <c r="P126"/>
      <c r="Q126"/>
      <c r="R126"/>
      <c r="S126"/>
      <c r="T126"/>
      <c r="U126"/>
      <c r="V126"/>
    </row>
    <row r="127" spans="2:22" ht="11.25" customHeight="1">
      <c r="B127" s="100" t="s">
        <v>39</v>
      </c>
      <c r="C127" s="352" t="s">
        <v>4</v>
      </c>
      <c r="D127" s="370">
        <v>501.61279999999999</v>
      </c>
      <c r="E127" s="486">
        <v>19.880568851100001</v>
      </c>
      <c r="F127" s="370">
        <v>608.4633</v>
      </c>
      <c r="G127" s="486">
        <v>34.802876055299997</v>
      </c>
      <c r="H127" s="85"/>
      <c r="I127" s="85"/>
      <c r="J127" s="248"/>
      <c r="K127" s="119"/>
      <c r="L127" s="65"/>
      <c r="M127" s="65"/>
      <c r="N127"/>
      <c r="O127"/>
      <c r="P127"/>
      <c r="Q127"/>
      <c r="R127"/>
      <c r="S127"/>
      <c r="T127"/>
      <c r="U127"/>
      <c r="V127"/>
    </row>
    <row r="128" spans="2:22" ht="11.25" customHeight="1">
      <c r="B128" s="100" t="s">
        <v>40</v>
      </c>
      <c r="C128" s="352" t="s">
        <v>5</v>
      </c>
      <c r="D128" s="370">
        <v>618.74619999999993</v>
      </c>
      <c r="E128" s="486">
        <v>27.023956664300002</v>
      </c>
      <c r="F128" s="370">
        <v>797.10340000000008</v>
      </c>
      <c r="G128" s="486">
        <v>40.649848865300001</v>
      </c>
      <c r="H128" s="85"/>
      <c r="I128" s="85"/>
      <c r="J128" s="248"/>
      <c r="K128" s="119"/>
      <c r="L128" s="65"/>
      <c r="M128" s="65"/>
      <c r="N128"/>
      <c r="O128"/>
      <c r="P128"/>
      <c r="Q128"/>
      <c r="R128"/>
      <c r="S128"/>
      <c r="T128"/>
      <c r="U128"/>
      <c r="V128"/>
    </row>
    <row r="129" spans="2:22" ht="11.25" customHeight="1">
      <c r="B129" s="100" t="s">
        <v>41</v>
      </c>
      <c r="C129" s="352" t="s">
        <v>0</v>
      </c>
      <c r="D129" s="370">
        <v>359.85570000000001</v>
      </c>
      <c r="E129" s="486">
        <v>27.648838037000001</v>
      </c>
      <c r="F129" s="370">
        <v>568.19809999999995</v>
      </c>
      <c r="G129" s="486">
        <v>34.325529986799999</v>
      </c>
      <c r="H129" s="85"/>
      <c r="I129" s="85"/>
      <c r="J129" s="248"/>
      <c r="K129" s="119"/>
      <c r="L129" s="65"/>
      <c r="M129" s="65"/>
      <c r="N129"/>
      <c r="O129"/>
      <c r="P129"/>
      <c r="Q129"/>
      <c r="R129"/>
      <c r="S129"/>
      <c r="T129"/>
      <c r="U129"/>
      <c r="V129"/>
    </row>
    <row r="130" spans="2:22" ht="11.25" customHeight="1">
      <c r="B130" s="100" t="s">
        <v>42</v>
      </c>
      <c r="C130" s="352" t="s">
        <v>2</v>
      </c>
      <c r="D130" s="370">
        <v>40.997599999999998</v>
      </c>
      <c r="E130" s="486">
        <v>24.2181601606</v>
      </c>
      <c r="F130" s="370">
        <v>312.26509999999996</v>
      </c>
      <c r="G130" s="486">
        <v>38.368140307700003</v>
      </c>
      <c r="H130" s="85"/>
      <c r="I130" s="85"/>
      <c r="J130" s="248"/>
      <c r="K130" s="119"/>
      <c r="L130" s="65"/>
      <c r="M130" s="65"/>
      <c r="N130"/>
      <c r="O130"/>
      <c r="P130"/>
      <c r="Q130"/>
      <c r="R130"/>
      <c r="S130"/>
      <c r="T130"/>
      <c r="U130"/>
      <c r="V130"/>
    </row>
    <row r="131" spans="2:22" ht="11.25" customHeight="1">
      <c r="B131" s="100" t="s">
        <v>41</v>
      </c>
      <c r="C131" s="352" t="s">
        <v>6</v>
      </c>
      <c r="D131" s="370">
        <v>66.054100000000005</v>
      </c>
      <c r="E131" s="486">
        <v>25.944532284899999</v>
      </c>
      <c r="F131" s="370">
        <v>34.879400000000004</v>
      </c>
      <c r="G131" s="486">
        <v>38.201345779999997</v>
      </c>
      <c r="H131" s="85"/>
      <c r="I131" s="85"/>
      <c r="J131" s="248"/>
      <c r="K131" s="119"/>
      <c r="L131" s="65"/>
      <c r="M131" s="65"/>
      <c r="N131"/>
      <c r="O131"/>
      <c r="P131"/>
      <c r="Q131"/>
      <c r="R131"/>
      <c r="S131"/>
      <c r="T131"/>
      <c r="U131"/>
      <c r="V131"/>
    </row>
    <row r="132" spans="2:22" ht="11.25" customHeight="1">
      <c r="B132" s="100" t="s">
        <v>43</v>
      </c>
      <c r="C132" s="352" t="s">
        <v>7</v>
      </c>
      <c r="D132" s="370">
        <v>0</v>
      </c>
      <c r="E132" s="486" t="s">
        <v>139</v>
      </c>
      <c r="F132" s="370">
        <v>3.8498000000000001</v>
      </c>
      <c r="G132" s="486">
        <v>48</v>
      </c>
      <c r="H132" s="85"/>
      <c r="I132" s="85"/>
      <c r="J132" s="248"/>
      <c r="K132" s="119"/>
      <c r="L132" s="65"/>
      <c r="M132" s="65"/>
      <c r="N132"/>
      <c r="O132"/>
      <c r="P132"/>
      <c r="Q132"/>
      <c r="R132"/>
      <c r="S132"/>
      <c r="T132"/>
      <c r="U132"/>
      <c r="V132"/>
    </row>
    <row r="133" spans="2:22" ht="11.25" customHeight="1">
      <c r="B133" s="100" t="s">
        <v>43</v>
      </c>
      <c r="C133" s="352" t="s">
        <v>8</v>
      </c>
      <c r="D133" s="370">
        <v>0</v>
      </c>
      <c r="E133" s="486" t="s">
        <v>139</v>
      </c>
      <c r="F133" s="370">
        <v>0</v>
      </c>
      <c r="G133" s="486" t="s">
        <v>139</v>
      </c>
      <c r="H133" s="85"/>
      <c r="I133" s="85"/>
      <c r="J133" s="248"/>
      <c r="K133" s="119"/>
      <c r="L133" s="65"/>
      <c r="M133" s="65"/>
      <c r="N133"/>
      <c r="O133"/>
      <c r="P133"/>
      <c r="Q133"/>
      <c r="R133"/>
      <c r="S133"/>
      <c r="T133"/>
      <c r="U133"/>
      <c r="V133"/>
    </row>
    <row r="134" spans="2:22" ht="11.25" customHeight="1">
      <c r="B134" s="100" t="s">
        <v>42</v>
      </c>
      <c r="C134" s="352" t="s">
        <v>9</v>
      </c>
      <c r="D134" s="370">
        <v>19.653299999999998</v>
      </c>
      <c r="E134" s="486">
        <v>30.2353968036</v>
      </c>
      <c r="F134" s="370">
        <v>1.8654000000000002</v>
      </c>
      <c r="G134" s="486">
        <v>68</v>
      </c>
      <c r="H134" s="85"/>
      <c r="I134" s="85"/>
      <c r="J134" s="248"/>
      <c r="K134" s="119"/>
      <c r="L134" s="65"/>
      <c r="M134" s="65"/>
      <c r="N134"/>
      <c r="O134"/>
      <c r="P134"/>
      <c r="Q134"/>
      <c r="R134"/>
      <c r="S134"/>
      <c r="T134"/>
      <c r="U134"/>
      <c r="V134"/>
    </row>
    <row r="135" spans="2:22" ht="11.25" customHeight="1">
      <c r="B135" s="100" t="s">
        <v>44</v>
      </c>
      <c r="C135" s="352" t="s">
        <v>10</v>
      </c>
      <c r="D135" s="370">
        <v>45.665999999999997</v>
      </c>
      <c r="E135" s="486">
        <v>24.161158739499999</v>
      </c>
      <c r="F135" s="370">
        <v>289.99180000000001</v>
      </c>
      <c r="G135" s="486">
        <v>34.469342236599999</v>
      </c>
      <c r="H135" s="85"/>
      <c r="I135" s="85"/>
      <c r="J135" s="248"/>
      <c r="K135" s="119"/>
      <c r="L135" s="65"/>
      <c r="M135" s="65"/>
      <c r="N135"/>
      <c r="O135"/>
      <c r="P135"/>
      <c r="Q135"/>
      <c r="R135"/>
      <c r="S135"/>
      <c r="T135"/>
      <c r="U135"/>
      <c r="V135"/>
    </row>
    <row r="136" spans="2:22" ht="11.25" customHeight="1">
      <c r="B136" s="100" t="s">
        <v>45</v>
      </c>
      <c r="C136" s="352" t="s">
        <v>11</v>
      </c>
      <c r="D136" s="370">
        <v>131.59039999999999</v>
      </c>
      <c r="E136" s="486">
        <v>23.545600173</v>
      </c>
      <c r="F136" s="370">
        <v>403.45240000000001</v>
      </c>
      <c r="G136" s="486">
        <v>36.398258704100002</v>
      </c>
      <c r="H136" s="85"/>
      <c r="I136" s="85"/>
      <c r="J136" s="248"/>
      <c r="K136" s="119"/>
      <c r="L136" s="65"/>
      <c r="M136" s="65"/>
      <c r="N136"/>
      <c r="O136"/>
      <c r="P136"/>
      <c r="Q136"/>
      <c r="R136"/>
      <c r="S136"/>
      <c r="T136"/>
      <c r="U136"/>
      <c r="V136"/>
    </row>
    <row r="137" spans="2:22" ht="11.25" customHeight="1">
      <c r="B137" s="100" t="s">
        <v>46</v>
      </c>
      <c r="C137" s="352" t="s">
        <v>12</v>
      </c>
      <c r="D137" s="370">
        <v>231.44900000000001</v>
      </c>
      <c r="E137" s="486">
        <v>19.0599132163</v>
      </c>
      <c r="F137" s="370">
        <v>571.05580000000009</v>
      </c>
      <c r="G137" s="486">
        <v>28.092460789299999</v>
      </c>
      <c r="H137" s="85"/>
      <c r="I137" s="85"/>
      <c r="J137" s="248"/>
      <c r="K137" s="119"/>
      <c r="L137" s="65"/>
      <c r="M137" s="65"/>
      <c r="N137"/>
      <c r="O137"/>
      <c r="P137"/>
      <c r="Q137"/>
      <c r="R137"/>
      <c r="S137"/>
      <c r="T137"/>
      <c r="U137"/>
      <c r="V137"/>
    </row>
    <row r="138" spans="2:22" ht="11.25" customHeight="1">
      <c r="B138" s="99" t="s">
        <v>47</v>
      </c>
      <c r="C138" s="356" t="s">
        <v>13</v>
      </c>
      <c r="D138" s="395">
        <v>93.013000000000005</v>
      </c>
      <c r="E138" s="487">
        <v>15.949777407499999</v>
      </c>
      <c r="F138" s="395">
        <v>688.00030000000004</v>
      </c>
      <c r="G138" s="487">
        <v>26.916376301</v>
      </c>
      <c r="H138" s="85"/>
      <c r="I138" s="85"/>
      <c r="J138" s="248"/>
      <c r="K138" s="119"/>
      <c r="L138" s="65"/>
      <c r="M138" s="65"/>
      <c r="N138"/>
      <c r="O138"/>
      <c r="P138"/>
      <c r="Q138"/>
      <c r="R138"/>
      <c r="S138"/>
      <c r="T138"/>
      <c r="U138"/>
      <c r="V138"/>
    </row>
    <row r="139" spans="2:22" ht="11.25" customHeight="1">
      <c r="D139" s="683">
        <f>SUM(D127:D138)</f>
        <v>2108.6381000000001</v>
      </c>
      <c r="E139" s="684">
        <f>SUMPRODUCT(D127:D138,E127:E138)/SUM(D127:D138)</f>
        <v>23.731155045046087</v>
      </c>
      <c r="F139" s="683">
        <f>SUM(F127:F138)</f>
        <v>4279.1247999999996</v>
      </c>
      <c r="G139" s="684">
        <f>SUMPRODUCT(F127:F138,G127:G138)/SUM(F127:F138)</f>
        <v>34.107171712801232</v>
      </c>
      <c r="H139" s="85"/>
      <c r="I139" s="85"/>
      <c r="J139" s="198"/>
      <c r="K139" s="198"/>
      <c r="L139" s="65"/>
      <c r="M139" s="65"/>
      <c r="N139"/>
      <c r="O139"/>
      <c r="P139"/>
      <c r="Q139"/>
      <c r="R139"/>
      <c r="S139"/>
      <c r="T139"/>
      <c r="U139"/>
      <c r="V139"/>
    </row>
    <row r="140" spans="2:22" ht="11.25" customHeight="1">
      <c r="D140" s="89"/>
      <c r="E140" s="89"/>
      <c r="F140" s="195"/>
      <c r="G140" s="196"/>
      <c r="H140" s="89"/>
      <c r="I140" s="197"/>
      <c r="J140" s="198"/>
      <c r="K140" s="198"/>
      <c r="L140" s="65"/>
      <c r="M140" s="65"/>
      <c r="N140"/>
      <c r="O140"/>
      <c r="P140"/>
      <c r="Q140"/>
      <c r="R140"/>
      <c r="S140"/>
      <c r="T140"/>
      <c r="U140"/>
      <c r="V140"/>
    </row>
    <row r="141" spans="2:22" s="27" customFormat="1" ht="11.25" customHeight="1">
      <c r="B141" s="98"/>
      <c r="C141" s="90" t="s">
        <v>65</v>
      </c>
      <c r="D141" s="90"/>
      <c r="E141" s="90"/>
      <c r="F141" s="34"/>
      <c r="H141" s="35"/>
      <c r="I141" s="36"/>
      <c r="P141" s="114"/>
    </row>
    <row r="142" spans="2:22" s="85" customFormat="1">
      <c r="B142" s="101"/>
      <c r="C142" s="37" t="s">
        <v>76</v>
      </c>
      <c r="D142" s="37"/>
      <c r="E142" s="37"/>
      <c r="F142" s="30"/>
      <c r="G142" s="30"/>
      <c r="H142" s="31"/>
      <c r="I142" s="32"/>
      <c r="J142" s="27"/>
      <c r="K142" s="27"/>
      <c r="L142" s="27"/>
      <c r="M142" s="27"/>
    </row>
    <row r="143" spans="2:22" s="85" customFormat="1" ht="12.75" customHeight="1">
      <c r="B143" s="101"/>
      <c r="C143" s="440"/>
      <c r="D143" s="763" t="s">
        <v>243</v>
      </c>
      <c r="E143" s="763"/>
      <c r="F143" s="505"/>
      <c r="G143" s="471"/>
      <c r="H143" s="471" t="s">
        <v>77</v>
      </c>
      <c r="I143" s="471"/>
      <c r="J143" s="763" t="s">
        <v>243</v>
      </c>
      <c r="K143" s="763"/>
    </row>
    <row r="144" spans="2:22">
      <c r="C144" s="506"/>
      <c r="D144" s="507" t="s">
        <v>63</v>
      </c>
      <c r="E144" s="507" t="s">
        <v>64</v>
      </c>
      <c r="F144" s="406" t="s">
        <v>3</v>
      </c>
      <c r="G144" s="406" t="s">
        <v>74</v>
      </c>
      <c r="H144" s="508" t="s">
        <v>171</v>
      </c>
      <c r="I144" s="406" t="s">
        <v>75</v>
      </c>
      <c r="J144" s="507" t="s">
        <v>63</v>
      </c>
      <c r="K144" s="507" t="s">
        <v>64</v>
      </c>
      <c r="L144" s="85"/>
      <c r="M144" s="85"/>
    </row>
    <row r="145" spans="2:16">
      <c r="B145" s="207" t="s">
        <v>39</v>
      </c>
      <c r="C145" s="352" t="s">
        <v>4</v>
      </c>
      <c r="D145" s="362">
        <v>710.62096774193549</v>
      </c>
      <c r="E145" s="362">
        <v>525.5322580645161</v>
      </c>
      <c r="F145" s="362">
        <f>D145+E145</f>
        <v>1236.1532258064517</v>
      </c>
      <c r="G145" s="422">
        <v>2.1</v>
      </c>
      <c r="H145" s="422">
        <v>21.381991381999999</v>
      </c>
      <c r="I145" s="422">
        <v>121.05</v>
      </c>
      <c r="J145" s="362">
        <v>699.49193548387086</v>
      </c>
      <c r="K145" s="362">
        <v>515.46505376344089</v>
      </c>
      <c r="L145" s="86"/>
      <c r="M145" s="86"/>
    </row>
    <row r="146" spans="2:16">
      <c r="B146" s="207" t="s">
        <v>40</v>
      </c>
      <c r="C146" s="352" t="s">
        <v>5</v>
      </c>
      <c r="D146" s="362">
        <v>716.53869047619048</v>
      </c>
      <c r="E146" s="362">
        <v>531.77827380952374</v>
      </c>
      <c r="F146" s="362">
        <f t="shared" ref="F146:F156" si="6">D146+E146</f>
        <v>1248.3169642857142</v>
      </c>
      <c r="G146" s="422">
        <v>4.5999999999999996</v>
      </c>
      <c r="H146" s="422">
        <v>24.040355192500002</v>
      </c>
      <c r="I146" s="422">
        <v>97</v>
      </c>
      <c r="J146" s="362">
        <v>653.86160714285711</v>
      </c>
      <c r="K146" s="362">
        <v>491.10714285714289</v>
      </c>
      <c r="L146" s="86"/>
      <c r="M146" s="86"/>
    </row>
    <row r="147" spans="2:16">
      <c r="B147" s="207" t="s">
        <v>41</v>
      </c>
      <c r="C147" s="352" t="s">
        <v>0</v>
      </c>
      <c r="D147" s="362">
        <v>692.05921938088829</v>
      </c>
      <c r="E147" s="362">
        <v>519.53162853297442</v>
      </c>
      <c r="F147" s="362">
        <f t="shared" si="6"/>
        <v>1211.5908479138627</v>
      </c>
      <c r="G147" s="422">
        <v>4.7699999999999996</v>
      </c>
      <c r="H147" s="422">
        <v>20.637852405899999</v>
      </c>
      <c r="I147" s="422">
        <v>60.29</v>
      </c>
      <c r="J147" s="362">
        <v>663.21803499327052</v>
      </c>
      <c r="K147" s="362">
        <v>498.88156123822341</v>
      </c>
      <c r="L147" s="86"/>
      <c r="M147" s="86"/>
    </row>
    <row r="148" spans="2:16">
      <c r="B148" s="207" t="s">
        <v>42</v>
      </c>
      <c r="C148" s="352" t="s">
        <v>2</v>
      </c>
      <c r="D148" s="362">
        <v>672.6583333333333</v>
      </c>
      <c r="E148" s="362">
        <v>507.8125</v>
      </c>
      <c r="F148" s="362">
        <f t="shared" si="6"/>
        <v>1180.4708333333333</v>
      </c>
      <c r="G148" s="422">
        <v>5.55</v>
      </c>
      <c r="H148" s="422">
        <v>23.843638743500001</v>
      </c>
      <c r="I148" s="422">
        <v>61.53</v>
      </c>
      <c r="J148" s="362">
        <v>677.04861111111109</v>
      </c>
      <c r="K148" s="362">
        <v>496.21944444444443</v>
      </c>
      <c r="L148" s="86"/>
      <c r="M148" s="86"/>
    </row>
    <row r="149" spans="2:16">
      <c r="B149" s="207" t="s">
        <v>41</v>
      </c>
      <c r="C149" s="352" t="s">
        <v>6</v>
      </c>
      <c r="D149" s="362">
        <v>666.38844086021504</v>
      </c>
      <c r="E149" s="362">
        <v>503.3293010752688</v>
      </c>
      <c r="F149" s="362">
        <f t="shared" si="6"/>
        <v>1169.7177419354839</v>
      </c>
      <c r="G149" s="422">
        <v>4.5999999999999996</v>
      </c>
      <c r="H149" s="422">
        <v>22.398220851000001</v>
      </c>
      <c r="I149" s="422">
        <v>57.41</v>
      </c>
      <c r="J149" s="362">
        <v>644.83198924731187</v>
      </c>
      <c r="K149" s="362">
        <v>483.45564516129031</v>
      </c>
      <c r="L149" s="86"/>
      <c r="M149" s="86"/>
    </row>
    <row r="150" spans="2:16">
      <c r="B150" s="207" t="s">
        <v>43</v>
      </c>
      <c r="C150" s="352" t="s">
        <v>7</v>
      </c>
      <c r="D150" s="362">
        <v>661.39305555555552</v>
      </c>
      <c r="E150" s="362">
        <v>503.53194444444443</v>
      </c>
      <c r="F150" s="362">
        <f t="shared" si="6"/>
        <v>1164.925</v>
      </c>
      <c r="G150" s="422">
        <v>5.78</v>
      </c>
      <c r="H150" s="422">
        <v>19.654170881300001</v>
      </c>
      <c r="I150" s="422">
        <v>48.12</v>
      </c>
      <c r="J150" s="362">
        <v>660.58611111111111</v>
      </c>
      <c r="K150" s="362">
        <v>494.5</v>
      </c>
      <c r="L150" s="86"/>
      <c r="M150" s="86"/>
    </row>
    <row r="151" spans="2:16">
      <c r="B151" s="207" t="s">
        <v>43</v>
      </c>
      <c r="C151" s="352" t="s">
        <v>8</v>
      </c>
      <c r="D151" s="362">
        <v>700.18951612903231</v>
      </c>
      <c r="E151" s="362">
        <v>521.62231182795699</v>
      </c>
      <c r="F151" s="362">
        <f t="shared" si="6"/>
        <v>1221.8118279569894</v>
      </c>
      <c r="G151" s="422">
        <v>3.2</v>
      </c>
      <c r="H151" s="422">
        <v>14.8866280027</v>
      </c>
      <c r="I151" s="422">
        <v>35.6</v>
      </c>
      <c r="J151" s="362">
        <v>671.60080645161293</v>
      </c>
      <c r="K151" s="362">
        <v>510.2190860215054</v>
      </c>
      <c r="L151" s="86"/>
      <c r="M151" s="86"/>
    </row>
    <row r="152" spans="2:16">
      <c r="B152" s="207" t="s">
        <v>42</v>
      </c>
      <c r="C152" s="352" t="s">
        <v>9</v>
      </c>
      <c r="D152" s="362">
        <v>681.06451612903231</v>
      </c>
      <c r="E152" s="362">
        <v>500.76209677419354</v>
      </c>
      <c r="F152" s="362">
        <f t="shared" si="6"/>
        <v>1181.8266129032259</v>
      </c>
      <c r="G152" s="422">
        <v>3.9</v>
      </c>
      <c r="H152" s="422">
        <v>18.130872749200002</v>
      </c>
      <c r="I152" s="422">
        <v>59</v>
      </c>
      <c r="J152" s="362">
        <v>670.26612903225805</v>
      </c>
      <c r="K152" s="362">
        <v>497.05107526881721</v>
      </c>
      <c r="L152" s="86"/>
      <c r="M152" s="86"/>
    </row>
    <row r="153" spans="2:16">
      <c r="B153" s="207" t="s">
        <v>44</v>
      </c>
      <c r="C153" s="352" t="s">
        <v>10</v>
      </c>
      <c r="D153" s="362">
        <v>680.0958333333333</v>
      </c>
      <c r="E153" s="362">
        <v>501.52361111111111</v>
      </c>
      <c r="F153" s="362">
        <f t="shared" si="6"/>
        <v>1181.6194444444445</v>
      </c>
      <c r="G153" s="422">
        <v>3.3</v>
      </c>
      <c r="H153" s="422">
        <v>18.790170998800001</v>
      </c>
      <c r="I153" s="422">
        <v>80</v>
      </c>
      <c r="J153" s="362">
        <v>703.38055555555559</v>
      </c>
      <c r="K153" s="362">
        <v>507.93611111111113</v>
      </c>
      <c r="L153" s="86"/>
      <c r="M153" s="86"/>
    </row>
    <row r="154" spans="2:16">
      <c r="B154" s="207" t="s">
        <v>45</v>
      </c>
      <c r="C154" s="352" t="s">
        <v>11</v>
      </c>
      <c r="D154" s="362">
        <v>673.39060402684561</v>
      </c>
      <c r="E154" s="362">
        <v>502.17583892617449</v>
      </c>
      <c r="F154" s="362">
        <f t="shared" si="6"/>
        <v>1175.5664429530202</v>
      </c>
      <c r="G154" s="422">
        <v>3.5</v>
      </c>
      <c r="H154" s="422">
        <v>16.795715970700002</v>
      </c>
      <c r="I154" s="422">
        <v>43.52</v>
      </c>
      <c r="J154" s="362">
        <v>683.17583892617449</v>
      </c>
      <c r="K154" s="362">
        <v>506.35436241610739</v>
      </c>
      <c r="L154" s="86"/>
      <c r="M154" s="86"/>
    </row>
    <row r="155" spans="2:16">
      <c r="B155" s="207" t="s">
        <v>46</v>
      </c>
      <c r="C155" s="352" t="s">
        <v>12</v>
      </c>
      <c r="D155" s="362">
        <v>682.58194444444439</v>
      </c>
      <c r="E155" s="362">
        <v>504.63749999999999</v>
      </c>
      <c r="F155" s="362">
        <f t="shared" si="6"/>
        <v>1187.2194444444444</v>
      </c>
      <c r="G155" s="422">
        <v>2.63</v>
      </c>
      <c r="H155" s="422">
        <v>15.1591496938</v>
      </c>
      <c r="I155" s="422">
        <v>62.38</v>
      </c>
      <c r="J155" s="362">
        <v>687.58888888888885</v>
      </c>
      <c r="K155" s="362">
        <v>506.87638888888887</v>
      </c>
      <c r="L155" s="86"/>
      <c r="M155" s="86"/>
    </row>
    <row r="156" spans="2:16" s="91" customFormat="1" ht="11.25" customHeight="1">
      <c r="B156" s="207" t="s">
        <v>47</v>
      </c>
      <c r="C156" s="356" t="s">
        <v>13</v>
      </c>
      <c r="D156" s="509">
        <v>687.21102150537638</v>
      </c>
      <c r="E156" s="509">
        <v>512.86827956989248</v>
      </c>
      <c r="F156" s="509">
        <f t="shared" si="6"/>
        <v>1200.0793010752689</v>
      </c>
      <c r="G156" s="425">
        <v>2.75</v>
      </c>
      <c r="H156" s="425">
        <v>19.282028192599999</v>
      </c>
      <c r="I156" s="425">
        <v>99</v>
      </c>
      <c r="J156" s="509">
        <v>704.68279569892468</v>
      </c>
      <c r="K156" s="509">
        <v>514.63037634408602</v>
      </c>
      <c r="L156" s="86"/>
      <c r="M156" s="86"/>
      <c r="P156" s="115"/>
    </row>
    <row r="157" spans="2:16" s="27" customFormat="1" ht="11.25" customHeight="1">
      <c r="B157" s="98"/>
      <c r="C157" s="56"/>
      <c r="D157" s="688">
        <v>685.21324200909999</v>
      </c>
      <c r="E157" s="688">
        <v>511.16358447490001</v>
      </c>
      <c r="F157" s="688">
        <f>D157+E157</f>
        <v>1196.376826484</v>
      </c>
      <c r="G157" s="689">
        <f>MIN(G145:G156)</f>
        <v>2.1</v>
      </c>
      <c r="H157" s="689">
        <v>19.560333280799998</v>
      </c>
      <c r="I157" s="689">
        <f>MAX(I145:I156)</f>
        <v>121.05</v>
      </c>
      <c r="J157" s="688">
        <v>676.7736301369863</v>
      </c>
      <c r="K157" s="688">
        <v>501.98641552511418</v>
      </c>
      <c r="L157" s="91"/>
      <c r="M157" s="86"/>
      <c r="P157" s="114"/>
    </row>
    <row r="158" spans="2:16" s="27" customFormat="1" ht="11.25" customHeight="1">
      <c r="B158" s="98"/>
      <c r="C158" s="56"/>
      <c r="D158" s="85"/>
      <c r="E158" s="85"/>
      <c r="F158" s="85"/>
      <c r="G158" s="191"/>
      <c r="H158" s="149"/>
      <c r="I158" s="191"/>
      <c r="J158" s="85"/>
      <c r="K158" s="85"/>
      <c r="L158" s="91"/>
      <c r="M158" s="91"/>
      <c r="P158" s="114"/>
    </row>
    <row r="159" spans="2:16" s="27" customFormat="1" ht="11.25" customHeight="1">
      <c r="B159" s="98"/>
      <c r="C159" s="90" t="s">
        <v>65</v>
      </c>
      <c r="D159" s="90"/>
      <c r="E159" s="90"/>
      <c r="F159" s="34"/>
      <c r="H159" s="35"/>
      <c r="I159" s="36"/>
      <c r="L159" s="91"/>
      <c r="M159" s="91"/>
      <c r="P159" s="114"/>
    </row>
    <row r="160" spans="2:16" s="27" customFormat="1" ht="11.25" customHeight="1">
      <c r="B160" s="101"/>
      <c r="C160" s="37" t="s">
        <v>166</v>
      </c>
      <c r="D160" s="37"/>
      <c r="E160" s="37"/>
      <c r="F160" s="30"/>
      <c r="G160" s="30"/>
      <c r="H160" s="30"/>
      <c r="I160" s="36"/>
      <c r="L160" s="91"/>
      <c r="M160" s="91"/>
      <c r="P160" s="114"/>
    </row>
    <row r="161" spans="2:16" s="27" customFormat="1" ht="11.25" customHeight="1">
      <c r="B161" s="101"/>
      <c r="C161" s="440"/>
      <c r="D161" s="766" t="s">
        <v>161</v>
      </c>
      <c r="E161" s="766" t="s">
        <v>162</v>
      </c>
      <c r="F161" s="762" t="s">
        <v>159</v>
      </c>
      <c r="G161" s="766" t="s">
        <v>176</v>
      </c>
      <c r="H161" s="766" t="s">
        <v>3</v>
      </c>
      <c r="I161" s="781"/>
      <c r="J161" s="781"/>
      <c r="K161" s="91"/>
      <c r="L161" s="91"/>
      <c r="O161" s="114"/>
    </row>
    <row r="162" spans="2:16" s="27" customFormat="1" ht="11.25" customHeight="1">
      <c r="C162" s="506"/>
      <c r="D162" s="767"/>
      <c r="E162" s="767"/>
      <c r="F162" s="768"/>
      <c r="G162" s="767"/>
      <c r="H162" s="767" t="s">
        <v>3</v>
      </c>
      <c r="I162" s="202"/>
      <c r="J162" s="202"/>
      <c r="K162" s="91"/>
      <c r="L162" s="91"/>
      <c r="O162" s="114"/>
    </row>
    <row r="163" spans="2:16" s="27" customFormat="1" ht="11.25" customHeight="1">
      <c r="B163" s="100" t="s">
        <v>39</v>
      </c>
      <c r="C163" s="352" t="s">
        <v>4</v>
      </c>
      <c r="D163" s="362">
        <v>411.53999999999996</v>
      </c>
      <c r="E163" s="362">
        <v>29.623999999999999</v>
      </c>
      <c r="F163" s="362">
        <v>220.749</v>
      </c>
      <c r="G163" s="510">
        <v>257.78500000000003</v>
      </c>
      <c r="H163" s="362">
        <f t="shared" ref="H163:H174" si="7">SUM(D163:G163)</f>
        <v>919.69800000000009</v>
      </c>
      <c r="I163" s="159"/>
      <c r="J163" s="159"/>
      <c r="K163" s="91"/>
      <c r="L163" s="91"/>
      <c r="O163" s="114"/>
    </row>
    <row r="164" spans="2:16" s="27" customFormat="1" ht="11.25" customHeight="1">
      <c r="B164" s="100" t="s">
        <v>40</v>
      </c>
      <c r="C164" s="352" t="s">
        <v>5</v>
      </c>
      <c r="D164" s="362">
        <v>342.44100000000003</v>
      </c>
      <c r="E164" s="362">
        <v>32.563000000000002</v>
      </c>
      <c r="F164" s="362">
        <v>181.565</v>
      </c>
      <c r="G164" s="511">
        <v>282.3</v>
      </c>
      <c r="H164" s="362">
        <f t="shared" si="7"/>
        <v>838.86899999999991</v>
      </c>
      <c r="I164" s="302"/>
      <c r="J164" s="159"/>
      <c r="K164" s="91"/>
      <c r="L164" s="91"/>
      <c r="O164" s="114"/>
    </row>
    <row r="165" spans="2:16" s="27" customFormat="1" ht="11.25" customHeight="1">
      <c r="B165" s="100" t="s">
        <v>41</v>
      </c>
      <c r="C165" s="352" t="s">
        <v>0</v>
      </c>
      <c r="D165" s="362">
        <v>411.37200000000001</v>
      </c>
      <c r="E165" s="362">
        <v>37.909999999999997</v>
      </c>
      <c r="F165" s="362">
        <v>184.75800000000001</v>
      </c>
      <c r="G165" s="511">
        <v>266.17200000000003</v>
      </c>
      <c r="H165" s="362">
        <f t="shared" si="7"/>
        <v>900.2120000000001</v>
      </c>
      <c r="I165" s="159"/>
      <c r="J165" s="159"/>
      <c r="K165" s="91"/>
      <c r="L165" s="91"/>
      <c r="O165" s="114"/>
    </row>
    <row r="166" spans="2:16" s="27" customFormat="1" ht="11.25" customHeight="1">
      <c r="B166" s="100" t="s">
        <v>42</v>
      </c>
      <c r="C166" s="352" t="s">
        <v>2</v>
      </c>
      <c r="D166" s="362">
        <v>423.495</v>
      </c>
      <c r="E166" s="362">
        <v>36.915999999999997</v>
      </c>
      <c r="F166" s="362">
        <v>137.65700000000001</v>
      </c>
      <c r="G166" s="511">
        <v>251.87100000000001</v>
      </c>
      <c r="H166" s="362">
        <f t="shared" si="7"/>
        <v>849.93899999999996</v>
      </c>
      <c r="I166" s="159"/>
      <c r="J166" s="159"/>
      <c r="K166" s="91"/>
      <c r="L166" s="91"/>
      <c r="O166" s="114"/>
    </row>
    <row r="167" spans="2:16" s="27" customFormat="1" ht="11.25" customHeight="1">
      <c r="B167" s="100" t="s">
        <v>41</v>
      </c>
      <c r="C167" s="352" t="s">
        <v>6</v>
      </c>
      <c r="D167" s="362">
        <v>473.86700000000002</v>
      </c>
      <c r="E167" s="362">
        <v>29.510999999999999</v>
      </c>
      <c r="F167" s="362">
        <v>155.70599999999999</v>
      </c>
      <c r="G167" s="511">
        <v>211.18600000000001</v>
      </c>
      <c r="H167" s="362">
        <f t="shared" si="7"/>
        <v>870.2700000000001</v>
      </c>
      <c r="I167" s="159"/>
      <c r="J167" s="159"/>
      <c r="K167" s="91"/>
      <c r="L167" s="91"/>
      <c r="O167" s="114"/>
    </row>
    <row r="168" spans="2:16" s="27" customFormat="1" ht="11.25" customHeight="1">
      <c r="B168" s="100" t="s">
        <v>43</v>
      </c>
      <c r="C168" s="352" t="s">
        <v>7</v>
      </c>
      <c r="D168" s="362">
        <v>412.24</v>
      </c>
      <c r="E168" s="362">
        <v>23.818999999999999</v>
      </c>
      <c r="F168" s="362">
        <v>185.55199999999999</v>
      </c>
      <c r="G168" s="511">
        <v>217.13499999999999</v>
      </c>
      <c r="H168" s="362">
        <f t="shared" si="7"/>
        <v>838.74599999999998</v>
      </c>
      <c r="I168" s="159"/>
      <c r="J168" s="159"/>
      <c r="K168" s="91"/>
      <c r="L168" s="91"/>
      <c r="O168" s="114"/>
    </row>
    <row r="169" spans="2:16" s="27" customFormat="1" ht="11.25" customHeight="1">
      <c r="B169" s="100" t="s">
        <v>43</v>
      </c>
      <c r="C169" s="352" t="s">
        <v>8</v>
      </c>
      <c r="D169" s="362">
        <v>407.178</v>
      </c>
      <c r="E169" s="362">
        <v>17.643999999999998</v>
      </c>
      <c r="F169" s="362">
        <v>174.71299999999999</v>
      </c>
      <c r="G169" s="511">
        <v>309.49299999999999</v>
      </c>
      <c r="H169" s="362">
        <f t="shared" si="7"/>
        <v>909.02800000000002</v>
      </c>
      <c r="I169" s="159"/>
      <c r="J169" s="159"/>
      <c r="K169" s="91"/>
      <c r="L169" s="91"/>
      <c r="O169" s="114"/>
    </row>
    <row r="170" spans="2:16" s="27" customFormat="1" ht="11.25" customHeight="1">
      <c r="B170" s="100" t="s">
        <v>42</v>
      </c>
      <c r="C170" s="352" t="s">
        <v>9</v>
      </c>
      <c r="D170" s="362">
        <v>365.77600000000001</v>
      </c>
      <c r="E170" s="362">
        <v>28.699000000000002</v>
      </c>
      <c r="F170" s="362">
        <v>229.643</v>
      </c>
      <c r="G170" s="511">
        <v>255.161</v>
      </c>
      <c r="H170" s="362">
        <f t="shared" si="7"/>
        <v>879.279</v>
      </c>
      <c r="I170" s="159"/>
      <c r="J170" s="159"/>
      <c r="K170" s="91"/>
      <c r="L170" s="91"/>
      <c r="O170" s="114"/>
    </row>
    <row r="171" spans="2:16" s="27" customFormat="1" ht="11.25" customHeight="1">
      <c r="B171" s="100" t="s">
        <v>44</v>
      </c>
      <c r="C171" s="352" t="s">
        <v>10</v>
      </c>
      <c r="D171" s="362">
        <v>339.18399999999997</v>
      </c>
      <c r="E171" s="362">
        <v>39.052</v>
      </c>
      <c r="F171" s="362">
        <v>239.52500000000001</v>
      </c>
      <c r="G171" s="511">
        <v>233.005</v>
      </c>
      <c r="H171" s="362">
        <f t="shared" si="7"/>
        <v>850.76599999999996</v>
      </c>
      <c r="I171" s="159"/>
      <c r="J171" s="159"/>
      <c r="K171" s="91"/>
      <c r="L171" s="91"/>
      <c r="O171" s="114"/>
    </row>
    <row r="172" spans="2:16" s="27" customFormat="1" ht="11.25" customHeight="1">
      <c r="B172" s="100" t="s">
        <v>45</v>
      </c>
      <c r="C172" s="352" t="s">
        <v>11</v>
      </c>
      <c r="D172" s="362">
        <v>320.35400000000004</v>
      </c>
      <c r="E172" s="362">
        <v>53.988999999999997</v>
      </c>
      <c r="F172" s="362">
        <v>241.15199999999999</v>
      </c>
      <c r="G172" s="511">
        <v>260.30200000000002</v>
      </c>
      <c r="H172" s="362">
        <f t="shared" si="7"/>
        <v>875.79700000000003</v>
      </c>
      <c r="I172" s="159"/>
      <c r="J172" s="159"/>
      <c r="K172" s="91"/>
      <c r="L172" s="91"/>
      <c r="O172" s="114"/>
    </row>
    <row r="173" spans="2:16" s="27" customFormat="1" ht="11.25" customHeight="1">
      <c r="B173" s="100" t="s">
        <v>46</v>
      </c>
      <c r="C173" s="352" t="s">
        <v>12</v>
      </c>
      <c r="D173" s="362">
        <v>334.65</v>
      </c>
      <c r="E173" s="362">
        <v>50.707000000000001</v>
      </c>
      <c r="F173" s="362">
        <v>198.19</v>
      </c>
      <c r="G173" s="511">
        <v>271.25099999999998</v>
      </c>
      <c r="H173" s="362">
        <f t="shared" si="7"/>
        <v>854.798</v>
      </c>
      <c r="I173" s="159"/>
      <c r="J173" s="159"/>
      <c r="K173" s="91"/>
      <c r="L173" s="91"/>
      <c r="O173" s="114"/>
    </row>
    <row r="174" spans="2:16" s="27" customFormat="1" ht="11.25" customHeight="1">
      <c r="B174" s="100" t="s">
        <v>47</v>
      </c>
      <c r="C174" s="356" t="s">
        <v>13</v>
      </c>
      <c r="D174" s="364">
        <v>304.55599999999998</v>
      </c>
      <c r="E174" s="364">
        <v>69.471999999999994</v>
      </c>
      <c r="F174" s="509">
        <v>224.17099999999999</v>
      </c>
      <c r="G174" s="512">
        <v>294.66000000000003</v>
      </c>
      <c r="H174" s="509">
        <f t="shared" si="7"/>
        <v>892.85899999999992</v>
      </c>
      <c r="I174" s="159"/>
      <c r="J174" s="159"/>
      <c r="K174" s="91"/>
      <c r="L174" s="91"/>
      <c r="O174" s="114"/>
    </row>
    <row r="175" spans="2:16" s="27" customFormat="1" ht="11.25" customHeight="1">
      <c r="B175" s="98"/>
      <c r="C175" s="56"/>
      <c r="D175" s="85"/>
      <c r="E175" s="85"/>
      <c r="F175" s="85"/>
      <c r="G175" s="203"/>
      <c r="H175" s="690">
        <f>SUM(H163:H174)</f>
        <v>10480.261000000002</v>
      </c>
      <c r="J175" s="85"/>
      <c r="K175" s="85"/>
      <c r="L175" s="91"/>
      <c r="M175" s="91"/>
      <c r="P175" s="114"/>
    </row>
    <row r="176" spans="2:16" s="27" customFormat="1" ht="13.8">
      <c r="B176" s="98"/>
      <c r="C176" s="56"/>
      <c r="D176" s="85"/>
      <c r="E176" s="56"/>
      <c r="F176" s="125"/>
      <c r="G176" s="125"/>
      <c r="H176" s="125"/>
      <c r="I176" s="125"/>
      <c r="J176" s="91"/>
      <c r="K176" s="91"/>
      <c r="L176" s="91"/>
      <c r="M176" s="242"/>
      <c r="P176" s="114"/>
    </row>
    <row r="177" spans="2:16" s="27" customFormat="1" ht="12">
      <c r="B177" s="98"/>
      <c r="C177" s="90" t="s">
        <v>30</v>
      </c>
      <c r="D177" s="90"/>
      <c r="E177" s="90"/>
      <c r="F177" s="34"/>
      <c r="I177" s="36"/>
      <c r="K177" s="91"/>
      <c r="L177" s="91"/>
      <c r="M177" s="91"/>
      <c r="P177" s="114"/>
    </row>
    <row r="178" spans="2:16" s="27" customFormat="1" ht="12">
      <c r="B178" s="98"/>
      <c r="C178" s="37" t="s">
        <v>113</v>
      </c>
      <c r="D178" s="37"/>
      <c r="E178" s="37"/>
      <c r="F178" s="30"/>
      <c r="G178" s="30"/>
      <c r="H178" s="31"/>
      <c r="I178" s="32"/>
      <c r="K178" s="91"/>
      <c r="L178" s="91"/>
      <c r="M178" s="91"/>
      <c r="P178" s="114"/>
    </row>
    <row r="179" spans="2:16" s="27" customFormat="1" ht="11.25" customHeight="1">
      <c r="B179" s="98"/>
      <c r="C179" s="440"/>
      <c r="D179" s="763" t="s">
        <v>109</v>
      </c>
      <c r="E179" s="763"/>
      <c r="F179" s="505" t="s">
        <v>28</v>
      </c>
      <c r="G179" s="764" t="s">
        <v>111</v>
      </c>
      <c r="H179" s="764"/>
      <c r="I179" s="764" t="s">
        <v>112</v>
      </c>
      <c r="J179" s="764"/>
      <c r="K179" s="91"/>
      <c r="L179" s="91"/>
      <c r="M179" s="91"/>
      <c r="P179" s="114"/>
    </row>
    <row r="180" spans="2:16" s="27" customFormat="1" ht="11.25" customHeight="1">
      <c r="B180" s="98"/>
      <c r="C180" s="506"/>
      <c r="D180" s="513" t="s">
        <v>63</v>
      </c>
      <c r="E180" s="513" t="s">
        <v>64</v>
      </c>
      <c r="F180" s="406" t="s">
        <v>110</v>
      </c>
      <c r="G180" s="406" t="s">
        <v>75</v>
      </c>
      <c r="H180" s="406" t="s">
        <v>29</v>
      </c>
      <c r="I180" s="406" t="s">
        <v>75</v>
      </c>
      <c r="J180" s="406" t="s">
        <v>29</v>
      </c>
      <c r="K180" s="91"/>
      <c r="L180" s="91"/>
      <c r="M180" s="91"/>
      <c r="P180" s="114"/>
    </row>
    <row r="181" spans="2:16" s="27" customFormat="1" ht="11.25" customHeight="1">
      <c r="B181" s="98"/>
      <c r="C181" s="352" t="s">
        <v>4</v>
      </c>
      <c r="D181" s="362">
        <v>133.792348</v>
      </c>
      <c r="E181" s="362">
        <v>114.760829</v>
      </c>
      <c r="F181" s="362">
        <f>D181+E181</f>
        <v>248.55317700000001</v>
      </c>
      <c r="G181" s="393">
        <v>99.000146767399997</v>
      </c>
      <c r="H181" s="393">
        <v>56.702399452599998</v>
      </c>
      <c r="I181" s="514">
        <v>180</v>
      </c>
      <c r="J181" s="393">
        <v>40.2687626106</v>
      </c>
      <c r="K181" s="91"/>
      <c r="L181" s="213"/>
      <c r="M181"/>
      <c r="P181" s="114"/>
    </row>
    <row r="182" spans="2:16" s="27" customFormat="1" ht="11.25" customHeight="1">
      <c r="B182" s="98"/>
      <c r="C182" s="352" t="s">
        <v>5</v>
      </c>
      <c r="D182" s="362">
        <v>135.29539700000001</v>
      </c>
      <c r="E182" s="362">
        <v>97.159471999999994</v>
      </c>
      <c r="F182" s="362">
        <f t="shared" ref="F182:F192" si="8">D182+E182</f>
        <v>232.454869</v>
      </c>
      <c r="G182" s="393">
        <v>180.30000721729999</v>
      </c>
      <c r="H182" s="393">
        <v>51.1620908286</v>
      </c>
      <c r="I182" s="514">
        <v>75.790104368000002</v>
      </c>
      <c r="J182" s="393">
        <v>27.744359911699998</v>
      </c>
      <c r="K182" s="91"/>
      <c r="L182" s="213"/>
      <c r="M182"/>
      <c r="P182" s="114"/>
    </row>
    <row r="183" spans="2:16" s="27" customFormat="1" ht="11.25" customHeight="1">
      <c r="B183" s="98"/>
      <c r="C183" s="352" t="s">
        <v>0</v>
      </c>
      <c r="D183" s="362">
        <v>144.57407900000001</v>
      </c>
      <c r="E183" s="362">
        <v>82.356786</v>
      </c>
      <c r="F183" s="362">
        <f t="shared" si="8"/>
        <v>226.93086500000001</v>
      </c>
      <c r="G183" s="393">
        <v>95.000052321499993</v>
      </c>
      <c r="H183" s="393">
        <v>48.948153423800001</v>
      </c>
      <c r="I183" s="514">
        <v>72.069622331700003</v>
      </c>
      <c r="J183" s="393">
        <v>26.429873064700001</v>
      </c>
      <c r="K183" s="91"/>
      <c r="L183" s="213"/>
      <c r="M183"/>
      <c r="P183" s="114"/>
    </row>
    <row r="184" spans="2:16" s="27" customFormat="1" ht="11.25" customHeight="1">
      <c r="B184" s="98"/>
      <c r="C184" s="352" t="s">
        <v>2</v>
      </c>
      <c r="D184" s="362">
        <v>138.88240500000001</v>
      </c>
      <c r="E184" s="362">
        <v>85.622111999999987</v>
      </c>
      <c r="F184" s="362">
        <f t="shared" si="8"/>
        <v>224.50451699999999</v>
      </c>
      <c r="G184" s="393">
        <v>78.019834832599997</v>
      </c>
      <c r="H184" s="393">
        <v>51.846519722899998</v>
      </c>
      <c r="I184" s="514">
        <v>70</v>
      </c>
      <c r="J184" s="393">
        <v>32.170097719600001</v>
      </c>
      <c r="K184" s="91"/>
      <c r="L184" s="213"/>
      <c r="M184"/>
      <c r="P184" s="114"/>
    </row>
    <row r="185" spans="2:16" s="27" customFormat="1" ht="13.8">
      <c r="B185" s="98"/>
      <c r="C185" s="352" t="s">
        <v>6</v>
      </c>
      <c r="D185" s="362">
        <v>138.10091500000001</v>
      </c>
      <c r="E185" s="362">
        <v>83.401702</v>
      </c>
      <c r="F185" s="362">
        <f t="shared" si="8"/>
        <v>221.50261700000001</v>
      </c>
      <c r="G185" s="393">
        <v>76.399987715400002</v>
      </c>
      <c r="H185" s="393">
        <v>52.539343421399998</v>
      </c>
      <c r="I185" s="514">
        <v>60</v>
      </c>
      <c r="J185" s="393">
        <v>30.418365203099999</v>
      </c>
      <c r="K185" s="91"/>
      <c r="L185" s="213"/>
      <c r="M185"/>
      <c r="P185" s="114"/>
    </row>
    <row r="186" spans="2:16" s="27" customFormat="1" ht="11.25" customHeight="1">
      <c r="B186" s="98"/>
      <c r="C186" s="352" t="s">
        <v>7</v>
      </c>
      <c r="D186" s="362">
        <v>95.661185000000003</v>
      </c>
      <c r="E186" s="362">
        <v>92.249150999999998</v>
      </c>
      <c r="F186" s="362">
        <f t="shared" si="8"/>
        <v>187.910336</v>
      </c>
      <c r="G186" s="393">
        <v>77.749941941499998</v>
      </c>
      <c r="H186" s="393">
        <v>58.789425721599997</v>
      </c>
      <c r="I186" s="514">
        <v>180.29988844409999</v>
      </c>
      <c r="J186" s="393">
        <v>43.359191999499998</v>
      </c>
      <c r="K186" s="91"/>
      <c r="L186" s="213"/>
      <c r="M186"/>
      <c r="P186" s="114"/>
    </row>
    <row r="187" spans="2:16" s="27" customFormat="1" ht="11.25" customHeight="1">
      <c r="B187" s="98"/>
      <c r="C187" s="352" t="s">
        <v>8</v>
      </c>
      <c r="D187" s="362">
        <v>71.195981000000003</v>
      </c>
      <c r="E187" s="362">
        <v>120.238276</v>
      </c>
      <c r="F187" s="362">
        <f t="shared" si="8"/>
        <v>191.434257</v>
      </c>
      <c r="G187" s="393">
        <v>80.239992917500004</v>
      </c>
      <c r="H187" s="393">
        <v>62.890676792599997</v>
      </c>
      <c r="I187" s="514">
        <v>120</v>
      </c>
      <c r="J187" s="393">
        <v>47.683976273900001</v>
      </c>
      <c r="K187" s="91"/>
      <c r="L187" s="213"/>
      <c r="M187"/>
      <c r="P187" s="114"/>
    </row>
    <row r="188" spans="2:16" s="27" customFormat="1" ht="11.25" customHeight="1">
      <c r="B188" s="98"/>
      <c r="C188" s="352" t="s">
        <v>9</v>
      </c>
      <c r="D188" s="362">
        <v>106.68764400000001</v>
      </c>
      <c r="E188" s="362">
        <v>107.010897</v>
      </c>
      <c r="F188" s="362">
        <f t="shared" si="8"/>
        <v>213.69854100000001</v>
      </c>
      <c r="G188" s="393">
        <v>89.700020404</v>
      </c>
      <c r="H188" s="393">
        <v>56.648807803799997</v>
      </c>
      <c r="I188" s="514">
        <v>71.473029045600001</v>
      </c>
      <c r="J188" s="393">
        <v>42.501631399300003</v>
      </c>
      <c r="K188" s="91"/>
      <c r="L188" s="213"/>
      <c r="M188"/>
      <c r="P188" s="114"/>
    </row>
    <row r="189" spans="2:16" s="27" customFormat="1" ht="11.25" customHeight="1">
      <c r="B189" s="98"/>
      <c r="C189" s="352" t="s">
        <v>10</v>
      </c>
      <c r="D189" s="362">
        <v>88.610692999999998</v>
      </c>
      <c r="E189" s="362">
        <v>111.12929200000001</v>
      </c>
      <c r="F189" s="362">
        <f t="shared" si="8"/>
        <v>199.73998499999999</v>
      </c>
      <c r="G189" s="393">
        <v>73.750084843500005</v>
      </c>
      <c r="H189" s="393">
        <v>51.439749940799999</v>
      </c>
      <c r="I189" s="514">
        <v>59.310107171200002</v>
      </c>
      <c r="J189" s="393">
        <v>39.491797086200002</v>
      </c>
      <c r="K189" s="91"/>
      <c r="L189" s="213"/>
      <c r="M189"/>
      <c r="P189" s="114"/>
    </row>
    <row r="190" spans="2:16" s="27" customFormat="1" ht="11.25" customHeight="1">
      <c r="B190" s="98"/>
      <c r="C190" s="352" t="s">
        <v>11</v>
      </c>
      <c r="D190" s="362">
        <v>108.80828</v>
      </c>
      <c r="E190" s="362">
        <v>98.444813999999994</v>
      </c>
      <c r="F190" s="362">
        <f t="shared" si="8"/>
        <v>207.25309399999998</v>
      </c>
      <c r="G190" s="393">
        <v>104.47006188180001</v>
      </c>
      <c r="H190" s="393">
        <v>52.548935889799999</v>
      </c>
      <c r="I190" s="514">
        <v>65</v>
      </c>
      <c r="J190" s="393">
        <v>38.213471763000001</v>
      </c>
      <c r="K190" s="91"/>
      <c r="L190" s="213"/>
      <c r="M190"/>
      <c r="P190" s="114"/>
    </row>
    <row r="191" spans="2:16" s="27" customFormat="1" ht="11.25" customHeight="1">
      <c r="B191" s="98"/>
      <c r="C191" s="352" t="s">
        <v>12</v>
      </c>
      <c r="D191" s="362">
        <v>100.22770299999999</v>
      </c>
      <c r="E191" s="362">
        <v>99.327702000000002</v>
      </c>
      <c r="F191" s="362">
        <f t="shared" si="8"/>
        <v>199.55540500000001</v>
      </c>
      <c r="G191" s="393">
        <v>87.349808351799993</v>
      </c>
      <c r="H191" s="393">
        <v>53.691901429700003</v>
      </c>
      <c r="I191" s="514">
        <v>72.000036654200002</v>
      </c>
      <c r="J191" s="393">
        <v>42.569709505600002</v>
      </c>
      <c r="K191" s="91"/>
      <c r="L191" s="213"/>
      <c r="M191"/>
      <c r="P191" s="114"/>
    </row>
    <row r="192" spans="2:16" s="27" customFormat="1" ht="11.25" customHeight="1">
      <c r="B192" s="98"/>
      <c r="C192" s="356" t="s">
        <v>13</v>
      </c>
      <c r="D192" s="364">
        <v>104.468035</v>
      </c>
      <c r="E192" s="364">
        <v>101.31516999999999</v>
      </c>
      <c r="F192" s="509">
        <f t="shared" si="8"/>
        <v>205.78320500000001</v>
      </c>
      <c r="G192" s="399">
        <v>82.530794011699996</v>
      </c>
      <c r="H192" s="399">
        <v>53.318194029399997</v>
      </c>
      <c r="I192" s="515">
        <v>180.3000882613</v>
      </c>
      <c r="J192" s="399">
        <v>44.0005412812</v>
      </c>
      <c r="K192" s="91"/>
      <c r="L192" s="213"/>
      <c r="M192"/>
      <c r="P192" s="114"/>
    </row>
    <row r="193" spans="2:16" s="27" customFormat="1" ht="11.25" customHeight="1">
      <c r="B193" s="98"/>
      <c r="C193" s="56"/>
      <c r="D193" s="688">
        <f>SUM(D181:D192)</f>
        <v>1366.3046650000001</v>
      </c>
      <c r="E193" s="688">
        <f>SUM(E181:E192)</f>
        <v>1193.0162029999999</v>
      </c>
      <c r="F193" s="688">
        <f>SUM(F181:F192)</f>
        <v>2559.3208680000002</v>
      </c>
      <c r="G193" s="691">
        <f>MAX(G181:G192)</f>
        <v>180.30000721729999</v>
      </c>
      <c r="H193" s="691">
        <f>SUMPRODUCT(D181:D192,H181:H192)/SUM(D181:D192)</f>
        <v>53.731624366509116</v>
      </c>
      <c r="I193" s="689">
        <f>MAX(I181:I192)</f>
        <v>180.3000882613</v>
      </c>
      <c r="J193" s="691">
        <f>SUMPRODUCT(E181:E192,J181:J192)/SUM(E181:E192)</f>
        <v>38.476687177050138</v>
      </c>
      <c r="K193" s="91"/>
      <c r="L193" s="214"/>
      <c r="M193" s="91"/>
      <c r="P193" s="114"/>
    </row>
    <row r="194" spans="2:16" s="27" customFormat="1" ht="11.25" customHeight="1">
      <c r="B194" s="98"/>
      <c r="C194" s="56"/>
      <c r="D194" s="85"/>
      <c r="E194" s="85"/>
      <c r="F194" s="125"/>
      <c r="G194" s="125"/>
      <c r="H194" s="125"/>
      <c r="I194" s="125"/>
      <c r="J194" s="91"/>
      <c r="K194" s="91"/>
      <c r="L194" s="91"/>
      <c r="M194" s="91"/>
      <c r="P194" s="114"/>
    </row>
    <row r="195" spans="2:16" s="27" customFormat="1" ht="12">
      <c r="B195" s="98"/>
      <c r="C195" s="90" t="s">
        <v>31</v>
      </c>
      <c r="D195" s="90"/>
      <c r="E195" s="90"/>
      <c r="F195" s="34"/>
      <c r="I195" s="36"/>
      <c r="K195" s="91"/>
      <c r="L195" s="91"/>
      <c r="M195" s="91"/>
      <c r="P195" s="114"/>
    </row>
    <row r="196" spans="2:16" s="27" customFormat="1" ht="12">
      <c r="B196" s="98"/>
      <c r="C196" s="37" t="s">
        <v>113</v>
      </c>
      <c r="D196" s="37"/>
      <c r="E196" s="37"/>
      <c r="F196" s="30"/>
      <c r="G196" s="30"/>
      <c r="H196" s="31"/>
      <c r="I196" s="32"/>
      <c r="K196" s="91"/>
      <c r="L196" s="91"/>
      <c r="M196" s="91"/>
      <c r="P196" s="114"/>
    </row>
    <row r="197" spans="2:16" s="27" customFormat="1" ht="12">
      <c r="B197" s="98"/>
      <c r="C197" s="440"/>
      <c r="D197" s="763" t="s">
        <v>109</v>
      </c>
      <c r="E197" s="763"/>
      <c r="F197" s="505" t="s">
        <v>28</v>
      </c>
      <c r="G197" s="764" t="s">
        <v>111</v>
      </c>
      <c r="H197" s="764"/>
      <c r="I197" s="764" t="s">
        <v>112</v>
      </c>
      <c r="J197" s="764"/>
      <c r="K197" s="91"/>
      <c r="L197" s="91"/>
      <c r="M197" s="91"/>
      <c r="P197" s="114"/>
    </row>
    <row r="198" spans="2:16" s="27" customFormat="1" ht="12">
      <c r="B198" s="98"/>
      <c r="C198" s="506"/>
      <c r="D198" s="513" t="s">
        <v>63</v>
      </c>
      <c r="E198" s="513" t="s">
        <v>64</v>
      </c>
      <c r="F198" s="406" t="s">
        <v>110</v>
      </c>
      <c r="G198" s="406" t="s">
        <v>75</v>
      </c>
      <c r="H198" s="406" t="s">
        <v>29</v>
      </c>
      <c r="I198" s="406" t="s">
        <v>75</v>
      </c>
      <c r="J198" s="406" t="s">
        <v>29</v>
      </c>
      <c r="K198" s="91"/>
      <c r="L198" s="91"/>
      <c r="M198" s="91"/>
      <c r="P198" s="114"/>
    </row>
    <row r="199" spans="2:16" s="27" customFormat="1" ht="12">
      <c r="B199" s="98"/>
      <c r="C199" s="352" t="s">
        <v>4</v>
      </c>
      <c r="D199" s="362">
        <v>388.39840000000004</v>
      </c>
      <c r="E199" s="362">
        <v>155.82210000000001</v>
      </c>
      <c r="F199" s="362">
        <f>D199+E199</f>
        <v>544.22050000000002</v>
      </c>
      <c r="G199" s="393">
        <v>98</v>
      </c>
      <c r="H199" s="393">
        <v>67.453012551</v>
      </c>
      <c r="I199" s="514">
        <v>68.140013679899994</v>
      </c>
      <c r="J199" s="393">
        <v>30.4672153693</v>
      </c>
      <c r="K199" s="91"/>
      <c r="L199" s="91"/>
      <c r="M199" s="91"/>
      <c r="P199" s="114"/>
    </row>
    <row r="200" spans="2:16" s="27" customFormat="1" ht="12">
      <c r="B200" s="98"/>
      <c r="C200" s="352" t="s">
        <v>5</v>
      </c>
      <c r="D200" s="362">
        <v>273.72790000000003</v>
      </c>
      <c r="E200" s="362">
        <v>157.67779999999999</v>
      </c>
      <c r="F200" s="362">
        <f t="shared" ref="F200:F210" si="9">D200+E200</f>
        <v>431.40570000000002</v>
      </c>
      <c r="G200" s="393">
        <v>125.0600007999</v>
      </c>
      <c r="H200" s="393">
        <v>65.189553823300002</v>
      </c>
      <c r="I200" s="514">
        <v>70.710010373399996</v>
      </c>
      <c r="J200" s="393">
        <v>11.691818569300001</v>
      </c>
      <c r="K200" s="91"/>
      <c r="L200" s="91"/>
      <c r="M200" s="91"/>
      <c r="P200" s="114"/>
    </row>
    <row r="201" spans="2:16" s="27" customFormat="1" ht="12">
      <c r="B201" s="98"/>
      <c r="C201" s="352" t="s">
        <v>0</v>
      </c>
      <c r="D201" s="362">
        <v>216.92939999999999</v>
      </c>
      <c r="E201" s="362">
        <v>182.52110000000002</v>
      </c>
      <c r="F201" s="362">
        <f t="shared" si="9"/>
        <v>399.45050000000003</v>
      </c>
      <c r="G201" s="393">
        <v>93.850094073400001</v>
      </c>
      <c r="H201" s="393">
        <v>58.273030764799998</v>
      </c>
      <c r="I201" s="514">
        <v>50</v>
      </c>
      <c r="J201" s="393">
        <v>13.6735155552</v>
      </c>
      <c r="K201" s="91"/>
      <c r="L201" s="91"/>
      <c r="M201" s="91"/>
      <c r="P201" s="114"/>
    </row>
    <row r="202" spans="2:16" s="27" customFormat="1" ht="12">
      <c r="B202" s="98"/>
      <c r="C202" s="352" t="s">
        <v>2</v>
      </c>
      <c r="D202" s="362">
        <v>209.14750000000001</v>
      </c>
      <c r="E202" s="362">
        <v>165.69229999999999</v>
      </c>
      <c r="F202" s="362">
        <f t="shared" si="9"/>
        <v>374.83979999999997</v>
      </c>
      <c r="G202" s="393">
        <v>77.980001300300003</v>
      </c>
      <c r="H202" s="393">
        <v>60.3899279217</v>
      </c>
      <c r="I202" s="514">
        <v>53</v>
      </c>
      <c r="J202" s="393">
        <v>19.558811906199999</v>
      </c>
      <c r="K202" s="91"/>
      <c r="L202" s="91"/>
      <c r="M202" s="91"/>
      <c r="P202" s="114"/>
    </row>
    <row r="203" spans="2:16" s="27" customFormat="1" ht="12">
      <c r="B203" s="98"/>
      <c r="C203" s="352" t="s">
        <v>6</v>
      </c>
      <c r="D203" s="362">
        <v>236.16560000000001</v>
      </c>
      <c r="E203" s="362">
        <v>115.4867</v>
      </c>
      <c r="F203" s="362">
        <f t="shared" si="9"/>
        <v>351.65230000000003</v>
      </c>
      <c r="G203" s="393">
        <v>85.1</v>
      </c>
      <c r="H203" s="393">
        <v>59.620378115999998</v>
      </c>
      <c r="I203" s="514">
        <v>50</v>
      </c>
      <c r="J203" s="393">
        <v>20.925400933599999</v>
      </c>
      <c r="K203" s="91"/>
      <c r="L203" s="91"/>
      <c r="M203" s="91"/>
      <c r="P203" s="114"/>
    </row>
    <row r="204" spans="2:16" s="27" customFormat="1" ht="12">
      <c r="B204" s="98"/>
      <c r="C204" s="352" t="s">
        <v>7</v>
      </c>
      <c r="D204" s="362">
        <v>333.49240000000003</v>
      </c>
      <c r="E204" s="362">
        <v>57.105899999999998</v>
      </c>
      <c r="F204" s="362">
        <f t="shared" si="9"/>
        <v>390.59830000000005</v>
      </c>
      <c r="G204" s="393">
        <v>76.099999999999994</v>
      </c>
      <c r="H204" s="393">
        <v>65.203429463500001</v>
      </c>
      <c r="I204" s="514">
        <v>56</v>
      </c>
      <c r="J204" s="393">
        <v>33.6147007577</v>
      </c>
      <c r="K204" s="91"/>
      <c r="L204" s="91"/>
      <c r="M204" s="91"/>
      <c r="P204" s="114"/>
    </row>
    <row r="205" spans="2:16" s="27" customFormat="1" ht="12">
      <c r="B205" s="98"/>
      <c r="C205" s="352" t="s">
        <v>8</v>
      </c>
      <c r="D205" s="362">
        <v>342.74</v>
      </c>
      <c r="E205" s="362">
        <v>58.525300000000001</v>
      </c>
      <c r="F205" s="362">
        <f t="shared" si="9"/>
        <v>401.26530000000002</v>
      </c>
      <c r="G205" s="393">
        <v>83.9</v>
      </c>
      <c r="H205" s="393">
        <v>69.222350469700004</v>
      </c>
      <c r="I205" s="514">
        <v>67</v>
      </c>
      <c r="J205" s="393">
        <v>41.115369934</v>
      </c>
      <c r="K205" s="91"/>
      <c r="L205" s="91"/>
      <c r="M205" s="91"/>
      <c r="P205" s="114"/>
    </row>
    <row r="206" spans="2:16" s="27" customFormat="1" ht="12">
      <c r="B206" s="98"/>
      <c r="C206" s="352" t="s">
        <v>9</v>
      </c>
      <c r="D206" s="362">
        <v>262.38729999999998</v>
      </c>
      <c r="E206" s="362">
        <v>172.28489999999999</v>
      </c>
      <c r="F206" s="362">
        <f t="shared" si="9"/>
        <v>434.67219999999998</v>
      </c>
      <c r="G206" s="393">
        <v>85</v>
      </c>
      <c r="H206" s="393">
        <v>66.977819391400004</v>
      </c>
      <c r="I206" s="514">
        <v>65.12</v>
      </c>
      <c r="J206" s="393">
        <v>29.1797560901</v>
      </c>
      <c r="K206" s="91"/>
      <c r="L206" s="91"/>
      <c r="M206" s="91"/>
      <c r="P206" s="114"/>
    </row>
    <row r="207" spans="2:16" s="27" customFormat="1" ht="12">
      <c r="B207" s="98"/>
      <c r="C207" s="352" t="s">
        <v>10</v>
      </c>
      <c r="D207" s="362">
        <v>164.48920000000001</v>
      </c>
      <c r="E207" s="362">
        <v>179.5205</v>
      </c>
      <c r="F207" s="362">
        <f t="shared" si="9"/>
        <v>344.00970000000001</v>
      </c>
      <c r="G207" s="393">
        <v>73.760005731199996</v>
      </c>
      <c r="H207" s="393">
        <v>58.1601238258</v>
      </c>
      <c r="I207" s="514">
        <v>54</v>
      </c>
      <c r="J207" s="393">
        <v>33.233447489299998</v>
      </c>
      <c r="K207" s="91"/>
      <c r="L207" s="91"/>
      <c r="M207" s="91"/>
      <c r="P207" s="114"/>
    </row>
    <row r="208" spans="2:16" s="27" customFormat="1" ht="12">
      <c r="B208" s="98"/>
      <c r="C208" s="352" t="s">
        <v>11</v>
      </c>
      <c r="D208" s="362">
        <v>252.0727</v>
      </c>
      <c r="E208" s="362">
        <v>134.7604</v>
      </c>
      <c r="F208" s="362">
        <f t="shared" si="9"/>
        <v>386.8331</v>
      </c>
      <c r="G208" s="393">
        <v>95</v>
      </c>
      <c r="H208" s="393">
        <v>58.456515481399997</v>
      </c>
      <c r="I208" s="514">
        <v>100</v>
      </c>
      <c r="J208" s="393">
        <v>27.019670318599999</v>
      </c>
      <c r="K208" s="91"/>
      <c r="L208" s="91"/>
      <c r="M208" s="91"/>
      <c r="P208" s="114"/>
    </row>
    <row r="209" spans="2:16" s="27" customFormat="1" ht="12">
      <c r="B209" s="98"/>
      <c r="C209" s="352" t="s">
        <v>12</v>
      </c>
      <c r="D209" s="362">
        <v>234.11870000000002</v>
      </c>
      <c r="E209" s="362">
        <v>126.9627</v>
      </c>
      <c r="F209" s="362">
        <f t="shared" si="9"/>
        <v>361.08140000000003</v>
      </c>
      <c r="G209" s="393">
        <v>88</v>
      </c>
      <c r="H209" s="393">
        <v>63.464175010399998</v>
      </c>
      <c r="I209" s="514">
        <v>59.990015649500002</v>
      </c>
      <c r="J209" s="393">
        <v>27.6699321139</v>
      </c>
      <c r="K209" s="91"/>
      <c r="L209" s="91"/>
      <c r="M209" s="91"/>
      <c r="P209" s="114"/>
    </row>
    <row r="210" spans="2:16" s="27" customFormat="1" ht="12">
      <c r="B210" s="98"/>
      <c r="C210" s="356" t="s">
        <v>13</v>
      </c>
      <c r="D210" s="364">
        <v>212.27</v>
      </c>
      <c r="E210" s="364">
        <v>120.2115</v>
      </c>
      <c r="F210" s="509">
        <f t="shared" si="9"/>
        <v>332.48149999999998</v>
      </c>
      <c r="G210" s="399">
        <v>82.039993721599998</v>
      </c>
      <c r="H210" s="399">
        <v>63.8565215056</v>
      </c>
      <c r="I210" s="515">
        <v>67.900000000000006</v>
      </c>
      <c r="J210" s="399">
        <v>25.630080566299998</v>
      </c>
      <c r="K210" s="91"/>
      <c r="L210" s="91"/>
      <c r="M210" s="91"/>
      <c r="P210" s="114"/>
    </row>
    <row r="211" spans="2:16" s="27" customFormat="1" ht="12">
      <c r="B211" s="98"/>
      <c r="C211" s="56"/>
      <c r="D211" s="688">
        <f>SUM(D199:D210)</f>
        <v>3125.9391000000005</v>
      </c>
      <c r="E211" s="688">
        <f>SUM(E199:E210)</f>
        <v>1626.5712000000003</v>
      </c>
      <c r="F211" s="688">
        <f>SUM(F199:F210)</f>
        <v>4752.5102999999999</v>
      </c>
      <c r="G211" s="691">
        <f>MAX(G199:G210)</f>
        <v>125.0600007999</v>
      </c>
      <c r="H211" s="691">
        <f>SUMPRODUCT(D199:D210,H199:H210)/SUM(D199:D210)</f>
        <v>63.71009720245479</v>
      </c>
      <c r="I211" s="689">
        <f>MAX(I199:I210)</f>
        <v>100</v>
      </c>
      <c r="J211" s="691">
        <f>SUMPRODUCT(E199:E210,J199:J210)/SUM(E199:E210)</f>
        <v>24.775137854409774</v>
      </c>
      <c r="K211" s="91"/>
      <c r="L211" s="91"/>
      <c r="M211" s="91"/>
      <c r="P211" s="114"/>
    </row>
    <row r="212" spans="2:16" s="27" customFormat="1" ht="12">
      <c r="B212" s="98"/>
      <c r="C212" s="56"/>
      <c r="D212" s="85"/>
      <c r="E212" s="85"/>
      <c r="F212" s="85"/>
      <c r="G212" s="149"/>
      <c r="H212" s="149"/>
      <c r="I212" s="191"/>
      <c r="J212" s="149"/>
      <c r="K212" s="91"/>
      <c r="L212" s="91"/>
      <c r="M212" s="91"/>
      <c r="P212" s="114"/>
    </row>
    <row r="213" spans="2:16" s="27" customFormat="1" ht="12">
      <c r="B213" s="98"/>
      <c r="C213" s="90" t="s">
        <v>31</v>
      </c>
      <c r="D213" s="56"/>
      <c r="E213" s="56"/>
      <c r="F213" s="85"/>
      <c r="G213" s="149"/>
      <c r="H213" s="149"/>
      <c r="I213" s="191"/>
      <c r="J213" s="149"/>
      <c r="K213" s="91"/>
      <c r="L213" s="91"/>
      <c r="M213" s="91"/>
      <c r="P213" s="114"/>
    </row>
    <row r="214" spans="2:16" s="27" customFormat="1" ht="12">
      <c r="B214" s="98"/>
      <c r="C214" s="58" t="s">
        <v>165</v>
      </c>
      <c r="D214" s="56"/>
      <c r="E214" s="56"/>
      <c r="F214" s="85"/>
      <c r="G214" s="149"/>
      <c r="H214" s="149"/>
      <c r="I214" s="191"/>
      <c r="J214" s="149"/>
      <c r="K214" s="91"/>
      <c r="L214" s="91"/>
      <c r="M214" s="91"/>
      <c r="P214" s="114"/>
    </row>
    <row r="215" spans="2:16" s="27" customFormat="1" ht="12">
      <c r="B215" s="98"/>
      <c r="C215" s="516"/>
      <c r="D215" s="769"/>
      <c r="E215" s="769"/>
      <c r="F215" s="516"/>
      <c r="G215" s="149"/>
      <c r="H215" s="149"/>
      <c r="I215" s="191"/>
      <c r="J215" s="149"/>
      <c r="K215" s="91"/>
      <c r="L215" s="91"/>
      <c r="M215" s="91"/>
      <c r="P215" s="114"/>
    </row>
    <row r="216" spans="2:16" s="27" customFormat="1" ht="12">
      <c r="B216" s="98"/>
      <c r="C216" s="495"/>
      <c r="D216" s="517" t="s">
        <v>107</v>
      </c>
      <c r="E216" s="517" t="s">
        <v>108</v>
      </c>
      <c r="F216" s="495"/>
      <c r="G216" s="149"/>
      <c r="H216" s="149"/>
      <c r="I216" s="191"/>
      <c r="J216" s="149"/>
      <c r="K216" s="91"/>
      <c r="L216" s="91"/>
      <c r="M216" s="91"/>
      <c r="P216" s="114"/>
    </row>
    <row r="217" spans="2:16" s="27" customFormat="1" ht="12">
      <c r="B217" s="98"/>
      <c r="C217" s="321" t="s">
        <v>161</v>
      </c>
      <c r="D217" s="492">
        <v>0.29640587047905059</v>
      </c>
      <c r="E217" s="492">
        <v>0.33153488762127353</v>
      </c>
      <c r="F217" s="321" t="s">
        <v>163</v>
      </c>
      <c r="G217" s="149"/>
      <c r="H217" s="149"/>
      <c r="I217" s="191"/>
      <c r="J217" s="149"/>
      <c r="K217" s="91"/>
      <c r="L217" s="91"/>
      <c r="M217" s="91"/>
      <c r="P217" s="114"/>
    </row>
    <row r="218" spans="2:16" s="27" customFormat="1" ht="12">
      <c r="B218" s="98"/>
      <c r="C218" s="321" t="s">
        <v>244</v>
      </c>
      <c r="D218" s="492">
        <v>0.31587473985017817</v>
      </c>
      <c r="E218" s="492">
        <v>0.40056389784843111</v>
      </c>
      <c r="F218" s="321" t="s">
        <v>159</v>
      </c>
      <c r="G218" s="149"/>
      <c r="H218" s="149"/>
      <c r="I218" s="191"/>
      <c r="J218" s="149"/>
      <c r="K218" s="91"/>
      <c r="L218" s="91"/>
      <c r="M218" s="91"/>
      <c r="P218" s="114"/>
    </row>
    <row r="219" spans="2:16" s="27" customFormat="1" ht="12">
      <c r="B219" s="98"/>
      <c r="C219" s="321" t="s">
        <v>159</v>
      </c>
      <c r="D219" s="492">
        <v>0.2509735394397159</v>
      </c>
      <c r="E219" s="492">
        <v>0.13679075345733405</v>
      </c>
      <c r="F219" s="321" t="s">
        <v>161</v>
      </c>
      <c r="G219" s="149"/>
      <c r="H219" s="149"/>
      <c r="I219" s="191"/>
      <c r="J219" s="149"/>
      <c r="K219" s="91"/>
      <c r="L219" s="91"/>
      <c r="M219" s="91"/>
      <c r="P219" s="114"/>
    </row>
    <row r="220" spans="2:16" s="27" customFormat="1" ht="12">
      <c r="B220" s="98"/>
      <c r="C220" s="321" t="s">
        <v>162</v>
      </c>
      <c r="D220" s="492">
        <v>0.10537921228215867</v>
      </c>
      <c r="E220" s="492">
        <v>5.3839204825463532E-2</v>
      </c>
      <c r="F220" s="321" t="s">
        <v>162</v>
      </c>
      <c r="G220" s="149"/>
      <c r="H220" s="149"/>
      <c r="I220" s="191"/>
      <c r="J220" s="149"/>
      <c r="K220" s="91"/>
      <c r="L220" s="91"/>
      <c r="M220" s="91"/>
      <c r="P220" s="114"/>
    </row>
    <row r="221" spans="2:16" s="27" customFormat="1" ht="12">
      <c r="B221" s="98"/>
      <c r="C221" s="321" t="s">
        <v>163</v>
      </c>
      <c r="D221" s="492">
        <v>3.0403439401618545E-2</v>
      </c>
      <c r="E221" s="492">
        <v>7.6169552245853117E-2</v>
      </c>
      <c r="F221" s="321" t="s">
        <v>244</v>
      </c>
      <c r="G221" s="149"/>
      <c r="H221" s="149"/>
      <c r="I221" s="191"/>
      <c r="J221" s="149"/>
      <c r="K221" s="91"/>
      <c r="L221" s="91"/>
      <c r="M221" s="91"/>
      <c r="P221" s="114"/>
    </row>
    <row r="222" spans="2:16" s="27" customFormat="1" ht="12">
      <c r="B222" s="98"/>
      <c r="C222" s="495" t="s">
        <v>160</v>
      </c>
      <c r="D222" s="518">
        <v>9.6319854727816047E-4</v>
      </c>
      <c r="E222" s="518">
        <v>1.1017040016446868E-3</v>
      </c>
      <c r="F222" s="495" t="s">
        <v>160</v>
      </c>
      <c r="G222" s="149"/>
      <c r="H222" s="149"/>
      <c r="I222" s="191"/>
      <c r="J222" s="149"/>
      <c r="K222" s="91"/>
      <c r="L222" s="91"/>
      <c r="M222" s="91"/>
      <c r="P222" s="114"/>
    </row>
    <row r="223" spans="2:16" s="27" customFormat="1" ht="12">
      <c r="B223" s="98"/>
      <c r="C223" s="56"/>
      <c r="D223" s="692">
        <f>SUM(D217:D222)</f>
        <v>0.99999999999999989</v>
      </c>
      <c r="E223" s="692">
        <f>SUM(E217:E222)</f>
        <v>1</v>
      </c>
      <c r="F223" s="85"/>
      <c r="G223" s="149"/>
      <c r="H223" s="149"/>
      <c r="I223" s="149"/>
      <c r="J223" s="149"/>
      <c r="K223" s="91"/>
      <c r="L223" s="91"/>
      <c r="M223" s="91"/>
      <c r="P223" s="114"/>
    </row>
    <row r="224" spans="2:16" s="27" customFormat="1" ht="12">
      <c r="B224" s="98"/>
      <c r="C224" s="56"/>
      <c r="D224" s="85"/>
      <c r="E224" s="85"/>
      <c r="F224" s="85"/>
      <c r="G224" s="149"/>
      <c r="H224" s="149"/>
      <c r="I224" s="149"/>
      <c r="J224" s="149"/>
      <c r="K224" s="91"/>
      <c r="L224" s="91"/>
      <c r="M224" s="91"/>
      <c r="P224" s="114"/>
    </row>
    <row r="225" spans="2:16" s="27" customFormat="1" ht="11.25" customHeight="1">
      <c r="B225" s="98"/>
      <c r="C225" s="90" t="s">
        <v>34</v>
      </c>
      <c r="D225" s="90"/>
      <c r="E225" s="90"/>
      <c r="F225" s="34"/>
      <c r="H225" s="35"/>
      <c r="I225" s="36"/>
      <c r="K225" s="91"/>
      <c r="L225" s="91"/>
      <c r="M225" s="91"/>
      <c r="P225" s="114"/>
    </row>
    <row r="226" spans="2:16" s="27" customFormat="1" ht="10.5" customHeight="1">
      <c r="B226" s="98"/>
      <c r="C226" s="37" t="s">
        <v>113</v>
      </c>
      <c r="D226" s="37"/>
      <c r="E226" s="37"/>
      <c r="F226" s="30"/>
      <c r="G226" s="30"/>
      <c r="H226" s="31"/>
      <c r="I226" s="32"/>
      <c r="K226" s="91"/>
      <c r="L226" s="91"/>
      <c r="M226" s="91"/>
      <c r="P226" s="114"/>
    </row>
    <row r="227" spans="2:16" s="27" customFormat="1" ht="12">
      <c r="B227" s="98"/>
      <c r="C227" s="440"/>
      <c r="D227" s="763" t="s">
        <v>109</v>
      </c>
      <c r="E227" s="763"/>
      <c r="F227" s="505" t="s">
        <v>28</v>
      </c>
      <c r="G227" s="764" t="s">
        <v>111</v>
      </c>
      <c r="H227" s="764"/>
      <c r="I227" s="764" t="s">
        <v>112</v>
      </c>
      <c r="J227" s="764"/>
      <c r="K227" s="91"/>
      <c r="L227" s="91"/>
      <c r="M227" s="91"/>
      <c r="P227" s="114"/>
    </row>
    <row r="228" spans="2:16" s="27" customFormat="1" ht="12">
      <c r="B228" s="98"/>
      <c r="C228" s="506"/>
      <c r="D228" s="513" t="s">
        <v>63</v>
      </c>
      <c r="E228" s="513" t="s">
        <v>64</v>
      </c>
      <c r="F228" s="406" t="s">
        <v>110</v>
      </c>
      <c r="G228" s="406" t="s">
        <v>75</v>
      </c>
      <c r="H228" s="406" t="s">
        <v>29</v>
      </c>
      <c r="I228" s="406" t="s">
        <v>75</v>
      </c>
      <c r="J228" s="406" t="s">
        <v>29</v>
      </c>
      <c r="K228" s="91"/>
      <c r="L228" s="91"/>
      <c r="M228" s="91"/>
      <c r="P228" s="114"/>
    </row>
    <row r="229" spans="2:16" s="27" customFormat="1" ht="12">
      <c r="B229" s="98"/>
      <c r="C229" s="352" t="s">
        <v>4</v>
      </c>
      <c r="D229" s="362">
        <v>464.2285</v>
      </c>
      <c r="E229" s="362">
        <v>89.17580000000001</v>
      </c>
      <c r="F229" s="362">
        <f>D229+E229</f>
        <v>553.40430000000003</v>
      </c>
      <c r="G229" s="393">
        <v>145</v>
      </c>
      <c r="H229" s="393">
        <v>65.647116193900004</v>
      </c>
      <c r="I229" s="514">
        <v>63</v>
      </c>
      <c r="J229" s="393">
        <v>40.282826843199999</v>
      </c>
      <c r="K229" s="91"/>
      <c r="L229" s="91"/>
      <c r="M229" s="91"/>
      <c r="P229" s="114"/>
    </row>
    <row r="230" spans="2:16" s="27" customFormat="1" ht="12">
      <c r="B230" s="98"/>
      <c r="C230" s="352" t="s">
        <v>5</v>
      </c>
      <c r="D230" s="362">
        <v>295.27249999999998</v>
      </c>
      <c r="E230" s="362">
        <v>35.880699999999997</v>
      </c>
      <c r="F230" s="362">
        <f t="shared" ref="F230:F240" si="10">D230+E230</f>
        <v>331.15319999999997</v>
      </c>
      <c r="G230" s="393">
        <v>108.08000222219999</v>
      </c>
      <c r="H230" s="393">
        <v>59.356460862399999</v>
      </c>
      <c r="I230" s="514">
        <v>45.02</v>
      </c>
      <c r="J230" s="393">
        <v>25.014062992100001</v>
      </c>
      <c r="K230" s="91"/>
      <c r="L230" s="91"/>
      <c r="M230" s="91"/>
      <c r="P230" s="114"/>
    </row>
    <row r="231" spans="2:16" s="27" customFormat="1" ht="12">
      <c r="B231" s="98"/>
      <c r="C231" s="352" t="s">
        <v>0</v>
      </c>
      <c r="D231" s="362">
        <v>113.28830000000001</v>
      </c>
      <c r="E231" s="362">
        <v>79.234999999999999</v>
      </c>
      <c r="F231" s="362">
        <f t="shared" si="10"/>
        <v>192.52330000000001</v>
      </c>
      <c r="G231" s="393">
        <v>74</v>
      </c>
      <c r="H231" s="393">
        <v>55.710679743599997</v>
      </c>
      <c r="I231" s="514">
        <v>45</v>
      </c>
      <c r="J231" s="393">
        <v>19.0238966366</v>
      </c>
      <c r="K231" s="91"/>
      <c r="L231" s="91"/>
      <c r="M231" s="91"/>
      <c r="P231" s="114"/>
    </row>
    <row r="232" spans="2:16" s="27" customFormat="1" ht="12">
      <c r="B232" s="98"/>
      <c r="C232" s="352" t="s">
        <v>2</v>
      </c>
      <c r="D232" s="362">
        <v>80.185500000000005</v>
      </c>
      <c r="E232" s="362">
        <v>50.783000000000001</v>
      </c>
      <c r="F232" s="362">
        <f t="shared" si="10"/>
        <v>130.96850000000001</v>
      </c>
      <c r="G232" s="393">
        <v>77.400000000000006</v>
      </c>
      <c r="H232" s="393">
        <v>56.314659508299997</v>
      </c>
      <c r="I232" s="514">
        <v>49.5</v>
      </c>
      <c r="J232" s="393">
        <v>30.013252269500001</v>
      </c>
      <c r="K232" s="91"/>
      <c r="L232" s="91"/>
      <c r="M232" s="91"/>
      <c r="P232" s="114"/>
    </row>
    <row r="233" spans="2:16" s="27" customFormat="1" ht="12">
      <c r="B233" s="98"/>
      <c r="C233" s="352" t="s">
        <v>6</v>
      </c>
      <c r="D233" s="362">
        <v>114.46419999999999</v>
      </c>
      <c r="E233" s="362">
        <v>35.381599999999999</v>
      </c>
      <c r="F233" s="362">
        <f t="shared" si="10"/>
        <v>149.8458</v>
      </c>
      <c r="G233" s="393">
        <v>75.010009999999994</v>
      </c>
      <c r="H233" s="393">
        <v>54.8085368176</v>
      </c>
      <c r="I233" s="514">
        <v>53</v>
      </c>
      <c r="J233" s="393">
        <v>30.170356626</v>
      </c>
      <c r="K233" s="91"/>
      <c r="L233" s="91"/>
      <c r="M233" s="91"/>
      <c r="P233" s="114"/>
    </row>
    <row r="234" spans="2:16" s="27" customFormat="1" ht="12">
      <c r="B234" s="98"/>
      <c r="C234" s="352" t="s">
        <v>7</v>
      </c>
      <c r="D234" s="362">
        <v>315.71109999999999</v>
      </c>
      <c r="E234" s="362">
        <v>29.4</v>
      </c>
      <c r="F234" s="362">
        <f t="shared" si="10"/>
        <v>345.11109999999996</v>
      </c>
      <c r="G234" s="393">
        <v>82</v>
      </c>
      <c r="H234" s="393">
        <v>65.136734755299997</v>
      </c>
      <c r="I234" s="514">
        <v>50.37</v>
      </c>
      <c r="J234" s="393">
        <v>36.936279931999998</v>
      </c>
      <c r="K234" s="91"/>
      <c r="L234" s="91"/>
      <c r="M234" s="91"/>
      <c r="P234" s="114"/>
    </row>
    <row r="235" spans="2:16" s="27" customFormat="1" ht="12">
      <c r="B235" s="98"/>
      <c r="C235" s="352" t="s">
        <v>8</v>
      </c>
      <c r="D235" s="362">
        <v>352.91109999999998</v>
      </c>
      <c r="E235" s="362">
        <v>11.100299999999999</v>
      </c>
      <c r="F235" s="362">
        <f t="shared" si="10"/>
        <v>364.01139999999998</v>
      </c>
      <c r="G235" s="393">
        <v>78</v>
      </c>
      <c r="H235" s="393">
        <v>66.564627550699996</v>
      </c>
      <c r="I235" s="514">
        <v>64</v>
      </c>
      <c r="J235" s="393">
        <v>43.102159401100003</v>
      </c>
      <c r="K235" s="91"/>
      <c r="L235" s="91"/>
      <c r="M235" s="91"/>
      <c r="P235" s="114"/>
    </row>
    <row r="236" spans="2:16" s="27" customFormat="1" ht="12">
      <c r="B236" s="98"/>
      <c r="C236" s="352" t="s">
        <v>9</v>
      </c>
      <c r="D236" s="362">
        <v>148.7741</v>
      </c>
      <c r="E236" s="362">
        <v>85.458699999999993</v>
      </c>
      <c r="F236" s="362">
        <f t="shared" si="10"/>
        <v>234.2328</v>
      </c>
      <c r="G236" s="393">
        <v>81.3</v>
      </c>
      <c r="H236" s="393">
        <v>67.907551583200004</v>
      </c>
      <c r="I236" s="514">
        <v>56</v>
      </c>
      <c r="J236" s="393">
        <v>38.862053834199997</v>
      </c>
      <c r="K236" s="91"/>
      <c r="L236" s="91"/>
      <c r="M236" s="91"/>
      <c r="P236" s="114"/>
    </row>
    <row r="237" spans="2:16" s="27" customFormat="1" ht="12">
      <c r="B237" s="98"/>
      <c r="C237" s="352" t="s">
        <v>10</v>
      </c>
      <c r="D237" s="362">
        <v>42.849199999999996</v>
      </c>
      <c r="E237" s="362">
        <v>58.372399999999999</v>
      </c>
      <c r="F237" s="362">
        <f t="shared" si="10"/>
        <v>101.2216</v>
      </c>
      <c r="G237" s="393">
        <v>70.760000000000005</v>
      </c>
      <c r="H237" s="393">
        <v>55.370398980600001</v>
      </c>
      <c r="I237" s="514">
        <v>54</v>
      </c>
      <c r="J237" s="393">
        <v>42.319865552899998</v>
      </c>
      <c r="K237" s="91"/>
      <c r="L237" s="91"/>
      <c r="M237" s="91"/>
      <c r="P237" s="114"/>
    </row>
    <row r="238" spans="2:16" s="27" customFormat="1" ht="12">
      <c r="B238" s="98"/>
      <c r="C238" s="352" t="s">
        <v>11</v>
      </c>
      <c r="D238" s="362">
        <v>118.84139999999999</v>
      </c>
      <c r="E238" s="362">
        <v>24.3857</v>
      </c>
      <c r="F238" s="362">
        <f t="shared" si="10"/>
        <v>143.22710000000001</v>
      </c>
      <c r="G238" s="393">
        <v>69.530016666700007</v>
      </c>
      <c r="H238" s="393">
        <v>53.537349442199996</v>
      </c>
      <c r="I238" s="514">
        <v>50</v>
      </c>
      <c r="J238" s="393">
        <v>32.5012007037</v>
      </c>
      <c r="K238" s="91"/>
      <c r="L238" s="91"/>
      <c r="M238" s="91"/>
      <c r="P238" s="114"/>
    </row>
    <row r="239" spans="2:16" s="27" customFormat="1" ht="12">
      <c r="B239" s="98"/>
      <c r="C239" s="352" t="s">
        <v>12</v>
      </c>
      <c r="D239" s="362">
        <v>93.325299999999999</v>
      </c>
      <c r="E239" s="362">
        <v>23.457599999999999</v>
      </c>
      <c r="F239" s="362">
        <f t="shared" si="10"/>
        <v>116.7829</v>
      </c>
      <c r="G239" s="393">
        <v>85</v>
      </c>
      <c r="H239" s="393">
        <v>60.624759952600002</v>
      </c>
      <c r="I239" s="514">
        <v>48.75</v>
      </c>
      <c r="J239" s="393">
        <v>32.072721420800001</v>
      </c>
      <c r="K239" s="91"/>
      <c r="L239" s="91"/>
      <c r="M239" s="91"/>
      <c r="P239" s="114"/>
    </row>
    <row r="240" spans="2:16" s="27" customFormat="1" ht="12">
      <c r="B240" s="98"/>
      <c r="C240" s="356" t="s">
        <v>13</v>
      </c>
      <c r="D240" s="364">
        <v>74.437699999999992</v>
      </c>
      <c r="E240" s="364">
        <v>25.9756</v>
      </c>
      <c r="F240" s="509">
        <f t="shared" si="10"/>
        <v>100.41329999999999</v>
      </c>
      <c r="G240" s="399">
        <v>80.400000000000006</v>
      </c>
      <c r="H240" s="399">
        <v>58.176630121599999</v>
      </c>
      <c r="I240" s="515">
        <v>60</v>
      </c>
      <c r="J240" s="399">
        <v>33.811783365899998</v>
      </c>
      <c r="K240" s="91"/>
      <c r="L240" s="91"/>
      <c r="M240" s="91"/>
      <c r="P240" s="114"/>
    </row>
    <row r="241" spans="1:256" s="27" customFormat="1" ht="12">
      <c r="B241" s="98"/>
      <c r="C241" s="56"/>
      <c r="D241" s="688">
        <f>SUM(D229:D240)</f>
        <v>2214.2889000000005</v>
      </c>
      <c r="E241" s="688">
        <f>SUM(E229:E240)</f>
        <v>548.60639999999989</v>
      </c>
      <c r="F241" s="688">
        <f>SUM(F229:F240)</f>
        <v>2762.8953000000001</v>
      </c>
      <c r="G241" s="691">
        <f>MAX(G229:G240)</f>
        <v>145</v>
      </c>
      <c r="H241" s="691">
        <f>SUMPRODUCT(D229:D240,H229:H240)/SUM(D229:D240)</f>
        <v>62.315380712075303</v>
      </c>
      <c r="I241" s="689">
        <f>MAX(I229:I240)</f>
        <v>64</v>
      </c>
      <c r="J241" s="691">
        <f>SUMPRODUCT(E229:E240,J229:J240)/SUM(E229:E240)</f>
        <v>33.48074965951492</v>
      </c>
      <c r="K241" s="91"/>
      <c r="L241" s="91"/>
      <c r="M241" s="91"/>
      <c r="P241" s="114"/>
    </row>
    <row r="242" spans="1:256" s="27" customFormat="1" ht="12">
      <c r="B242" s="98"/>
      <c r="C242" s="56"/>
      <c r="D242" s="85"/>
      <c r="E242" s="85"/>
      <c r="F242" s="85"/>
      <c r="G242" s="149"/>
      <c r="H242" s="149"/>
      <c r="I242" s="191"/>
      <c r="J242" s="149"/>
      <c r="K242" s="91"/>
      <c r="L242" s="91"/>
      <c r="M242" s="91"/>
      <c r="P242" s="114"/>
    </row>
    <row r="243" spans="1:256" s="27" customFormat="1" ht="12">
      <c r="B243" s="98"/>
      <c r="C243" s="90" t="s">
        <v>34</v>
      </c>
      <c r="D243" s="56"/>
      <c r="E243" s="56"/>
      <c r="F243" s="85"/>
      <c r="G243" s="149"/>
      <c r="H243" s="149"/>
      <c r="I243" s="191"/>
      <c r="J243" s="149"/>
      <c r="K243" s="91"/>
      <c r="L243" s="91"/>
      <c r="M243" s="91"/>
      <c r="P243" s="114"/>
    </row>
    <row r="244" spans="1:256" s="27" customFormat="1" ht="12">
      <c r="B244" s="98"/>
      <c r="C244" s="58" t="s">
        <v>165</v>
      </c>
      <c r="D244" s="56"/>
      <c r="E244" s="56"/>
      <c r="F244" s="85"/>
      <c r="G244" s="149"/>
      <c r="H244" s="149"/>
      <c r="I244" s="191"/>
      <c r="J244" s="149"/>
      <c r="K244" s="91"/>
      <c r="L244" s="91"/>
      <c r="M244" s="91"/>
      <c r="P244" s="114"/>
    </row>
    <row r="245" spans="1:256" s="27" customFormat="1" ht="12">
      <c r="B245" s="98"/>
      <c r="C245" s="516"/>
      <c r="D245" s="769"/>
      <c r="E245" s="769"/>
      <c r="F245" s="516"/>
      <c r="G245" s="149"/>
      <c r="H245" s="149"/>
      <c r="I245" s="191"/>
      <c r="J245" s="149"/>
      <c r="K245" s="91"/>
      <c r="L245" s="91"/>
      <c r="M245" s="91"/>
      <c r="P245" s="114"/>
    </row>
    <row r="246" spans="1:256" s="27" customFormat="1" ht="12">
      <c r="B246" s="98"/>
      <c r="C246" s="495"/>
      <c r="D246" s="517" t="s">
        <v>107</v>
      </c>
      <c r="E246" s="517" t="s">
        <v>108</v>
      </c>
      <c r="F246" s="495"/>
      <c r="G246" s="149"/>
      <c r="H246" s="149"/>
      <c r="I246" s="191"/>
      <c r="J246" s="149"/>
      <c r="K246" s="91"/>
      <c r="L246" s="91"/>
      <c r="M246" s="91"/>
      <c r="P246" s="114"/>
    </row>
    <row r="247" spans="1:256" s="27" customFormat="1" ht="15.6">
      <c r="B247" s="98"/>
      <c r="C247" s="321" t="s">
        <v>159</v>
      </c>
      <c r="D247" s="492">
        <v>0.39154163668525821</v>
      </c>
      <c r="E247" s="492">
        <v>0.25882126056130589</v>
      </c>
      <c r="F247" s="321" t="s">
        <v>163</v>
      </c>
      <c r="G247" s="300"/>
      <c r="H247" s="149"/>
      <c r="I247" s="191"/>
      <c r="J247" s="149"/>
      <c r="K247" s="91"/>
      <c r="L247" s="91"/>
      <c r="M247" s="91"/>
      <c r="P247" s="114"/>
    </row>
    <row r="248" spans="1:256" s="27" customFormat="1" ht="12">
      <c r="B248" s="98"/>
      <c r="C248" s="321" t="s">
        <v>161</v>
      </c>
      <c r="D248" s="492">
        <v>0.21093778684434539</v>
      </c>
      <c r="E248" s="492">
        <v>0.19090243934449178</v>
      </c>
      <c r="F248" s="321" t="s">
        <v>161</v>
      </c>
      <c r="G248" s="149"/>
      <c r="H248" s="149"/>
      <c r="I248" s="191"/>
      <c r="J248" s="149"/>
      <c r="K248" s="91"/>
      <c r="L248" s="91"/>
      <c r="M248" s="91"/>
      <c r="P248" s="114"/>
    </row>
    <row r="249" spans="1:256" s="27" customFormat="1" ht="12">
      <c r="B249" s="98"/>
      <c r="C249" s="321" t="s">
        <v>244</v>
      </c>
      <c r="D249" s="492">
        <v>0.26359631753562057</v>
      </c>
      <c r="E249" s="492">
        <v>0.37010997319754202</v>
      </c>
      <c r="F249" s="321" t="s">
        <v>159</v>
      </c>
      <c r="G249" s="149"/>
      <c r="H249" s="149"/>
      <c r="I249" s="191"/>
      <c r="J249" s="149"/>
      <c r="K249" s="91"/>
      <c r="L249" s="91"/>
      <c r="M249" s="91"/>
      <c r="P249" s="114"/>
    </row>
    <row r="250" spans="1:256" s="27" customFormat="1" ht="12">
      <c r="B250" s="98"/>
      <c r="C250" s="321" t="s">
        <v>162</v>
      </c>
      <c r="D250" s="492">
        <v>8.2527578040968372E-2</v>
      </c>
      <c r="E250" s="492">
        <v>9.7080712146267317E-2</v>
      </c>
      <c r="F250" s="321" t="s">
        <v>162</v>
      </c>
      <c r="G250" s="149"/>
      <c r="H250" s="149"/>
      <c r="I250" s="191"/>
      <c r="J250" s="149"/>
      <c r="K250" s="91"/>
      <c r="L250" s="91"/>
      <c r="M250" s="91"/>
      <c r="P250" s="114"/>
    </row>
    <row r="251" spans="1:256" s="27" customFormat="1" ht="12">
      <c r="B251" s="98"/>
      <c r="C251" s="321" t="s">
        <v>163</v>
      </c>
      <c r="D251" s="492">
        <v>5.045181773706222E-2</v>
      </c>
      <c r="E251" s="492">
        <v>8.0198116536737446E-2</v>
      </c>
      <c r="F251" s="321" t="s">
        <v>244</v>
      </c>
      <c r="G251" s="149"/>
      <c r="H251" s="149"/>
      <c r="I251" s="191"/>
      <c r="J251" s="149"/>
      <c r="K251" s="91"/>
      <c r="L251" s="91"/>
      <c r="M251" s="91"/>
      <c r="P251" s="114"/>
    </row>
    <row r="252" spans="1:256" s="27" customFormat="1" ht="12">
      <c r="B252" s="98"/>
      <c r="C252" s="495" t="s">
        <v>160</v>
      </c>
      <c r="D252" s="518">
        <v>8.6248908170925669E-4</v>
      </c>
      <c r="E252" s="518">
        <v>2.887498213655546E-3</v>
      </c>
      <c r="F252" s="495" t="s">
        <v>160</v>
      </c>
      <c r="G252" s="149"/>
      <c r="H252" s="149"/>
      <c r="I252" s="191"/>
      <c r="J252" s="149"/>
      <c r="K252" s="91"/>
      <c r="L252" s="91"/>
      <c r="M252" s="91"/>
      <c r="P252" s="114"/>
    </row>
    <row r="253" spans="1:256" s="27" customFormat="1" ht="12">
      <c r="B253" s="98"/>
      <c r="C253" s="56"/>
      <c r="D253" s="85"/>
      <c r="E253" s="85"/>
      <c r="F253" s="85"/>
      <c r="G253" s="149"/>
      <c r="H253" s="149"/>
      <c r="I253" s="191"/>
      <c r="J253" s="149"/>
      <c r="K253" s="91"/>
      <c r="L253" s="91"/>
      <c r="M253" s="91"/>
      <c r="P253" s="114"/>
    </row>
    <row r="254" spans="1:256" s="27" customFormat="1" ht="12">
      <c r="B254" s="98"/>
      <c r="C254" s="90" t="s">
        <v>117</v>
      </c>
      <c r="D254" s="90"/>
      <c r="E254" s="90"/>
      <c r="F254" s="34"/>
      <c r="H254" s="35"/>
      <c r="I254" s="36"/>
      <c r="K254" s="91"/>
      <c r="L254" s="91"/>
      <c r="M254" s="91"/>
      <c r="P254" s="114"/>
    </row>
    <row r="255" spans="1:256" s="27" customFormat="1">
      <c r="A255" s="56"/>
      <c r="B255" s="85"/>
      <c r="C255" s="37" t="s">
        <v>113</v>
      </c>
      <c r="D255" s="37"/>
      <c r="E255" s="37"/>
      <c r="F255" s="30"/>
      <c r="G255" s="30"/>
      <c r="H255" s="31"/>
      <c r="I255" s="32"/>
      <c r="K255" s="85"/>
      <c r="L255" s="85"/>
      <c r="M255" s="149"/>
      <c r="N255" s="149"/>
      <c r="O255" s="149"/>
      <c r="P255" s="149"/>
      <c r="Q255" s="85"/>
      <c r="R255" s="85"/>
      <c r="S255" s="85"/>
      <c r="T255" s="85"/>
      <c r="U255" s="149"/>
      <c r="V255" s="149"/>
      <c r="W255" s="149"/>
      <c r="X255" s="149"/>
      <c r="Y255" s="56"/>
      <c r="Z255" s="85"/>
      <c r="AA255" s="85"/>
      <c r="AB255" s="85"/>
      <c r="AC255" s="149"/>
      <c r="AD255" s="149"/>
      <c r="AE255" s="149"/>
      <c r="AF255" s="149"/>
      <c r="AG255" s="56"/>
      <c r="AH255" s="85"/>
      <c r="AI255" s="85"/>
      <c r="AJ255" s="85"/>
      <c r="AK255" s="149"/>
      <c r="AL255" s="149"/>
      <c r="AM255" s="149"/>
      <c r="AN255" s="149"/>
      <c r="AO255" s="56"/>
      <c r="AP255" s="85"/>
      <c r="AQ255" s="85"/>
      <c r="AR255" s="85"/>
      <c r="AS255" s="149"/>
      <c r="AT255" s="149"/>
      <c r="AU255" s="149"/>
      <c r="AV255" s="149"/>
      <c r="AW255" s="56"/>
      <c r="AX255" s="85"/>
      <c r="AY255" s="85"/>
      <c r="AZ255" s="85"/>
      <c r="BA255" s="149"/>
      <c r="BB255" s="149"/>
      <c r="BC255" s="149"/>
      <c r="BD255" s="149"/>
      <c r="BE255" s="56"/>
      <c r="BF255" s="85"/>
      <c r="BG255" s="85"/>
      <c r="BH255" s="85"/>
      <c r="BI255" s="149"/>
      <c r="BJ255" s="149"/>
      <c r="BK255" s="149"/>
      <c r="BL255" s="149"/>
      <c r="BM255" s="56"/>
      <c r="BN255" s="85"/>
      <c r="BO255" s="85"/>
      <c r="BP255" s="85"/>
      <c r="BQ255" s="149"/>
      <c r="BR255" s="149"/>
      <c r="BS255" s="149"/>
      <c r="BT255" s="149"/>
      <c r="BU255" s="56"/>
      <c r="BV255" s="85"/>
      <c r="BW255" s="85"/>
      <c r="BX255" s="85"/>
      <c r="BY255" s="149"/>
      <c r="BZ255" s="149"/>
      <c r="CA255" s="149"/>
      <c r="CB255" s="149"/>
      <c r="CC255" s="56"/>
      <c r="CD255" s="85"/>
      <c r="CE255" s="85"/>
      <c r="CF255" s="85"/>
      <c r="CG255" s="149"/>
      <c r="CH255" s="149"/>
      <c r="CI255" s="149"/>
      <c r="CJ255" s="149"/>
      <c r="CK255" s="56"/>
      <c r="CL255" s="85"/>
      <c r="CM255" s="85"/>
      <c r="CN255" s="85"/>
      <c r="CO255" s="149"/>
      <c r="CP255" s="149"/>
      <c r="CQ255" s="149"/>
      <c r="CR255" s="149"/>
      <c r="CS255" s="56"/>
      <c r="CT255" s="85"/>
      <c r="CU255" s="85"/>
      <c r="CV255" s="85"/>
      <c r="CW255" s="149"/>
      <c r="CX255" s="149"/>
      <c r="CY255" s="149"/>
      <c r="CZ255" s="149"/>
      <c r="DA255" s="56"/>
      <c r="DB255" s="85"/>
      <c r="DC255" s="85"/>
      <c r="DD255" s="85"/>
      <c r="DE255" s="149"/>
      <c r="DF255" s="149"/>
      <c r="DG255" s="149"/>
      <c r="DH255" s="149"/>
      <c r="DI255" s="56"/>
      <c r="DJ255" s="85"/>
      <c r="DK255" s="85"/>
      <c r="DL255" s="85"/>
      <c r="DM255" s="149"/>
      <c r="DN255" s="149"/>
      <c r="DO255" s="149"/>
      <c r="DP255" s="149"/>
      <c r="DQ255" s="56"/>
      <c r="DR255" s="85"/>
      <c r="DS255" s="85"/>
      <c r="DT255" s="85"/>
      <c r="DU255" s="149"/>
      <c r="DV255" s="149"/>
      <c r="DW255" s="149"/>
      <c r="DX255" s="149"/>
      <c r="DY255" s="56"/>
      <c r="DZ255" s="85"/>
      <c r="EA255" s="85"/>
      <c r="EB255" s="85"/>
      <c r="EC255" s="149"/>
      <c r="ED255" s="149"/>
      <c r="EE255" s="149"/>
      <c r="EF255" s="149"/>
      <c r="EG255" s="56"/>
      <c r="EH255" s="85"/>
      <c r="EI255" s="85"/>
      <c r="EJ255" s="85"/>
      <c r="EK255" s="149"/>
      <c r="EL255" s="149"/>
      <c r="EM255" s="149"/>
      <c r="EN255" s="149"/>
      <c r="EO255" s="56"/>
      <c r="EP255" s="85"/>
      <c r="EQ255" s="85"/>
      <c r="ER255" s="85"/>
      <c r="ES255" s="149"/>
      <c r="ET255" s="149"/>
      <c r="EU255" s="149"/>
      <c r="EV255" s="149"/>
      <c r="EW255" s="56"/>
      <c r="EX255" s="85"/>
      <c r="EY255" s="85"/>
      <c r="EZ255" s="85"/>
      <c r="FA255" s="149"/>
      <c r="FB255" s="149"/>
      <c r="FC255" s="149"/>
      <c r="FD255" s="149"/>
      <c r="FE255" s="56"/>
      <c r="FF255" s="85"/>
      <c r="FG255" s="85"/>
      <c r="FH255" s="85"/>
      <c r="FI255" s="149"/>
      <c r="FJ255" s="149"/>
      <c r="FK255" s="149"/>
      <c r="FL255" s="149"/>
      <c r="FM255" s="56"/>
      <c r="FN255" s="85"/>
      <c r="FO255" s="85"/>
      <c r="FP255" s="85"/>
      <c r="FQ255" s="149"/>
      <c r="FR255" s="149"/>
      <c r="FS255" s="149"/>
      <c r="FT255" s="149"/>
      <c r="FU255" s="56"/>
      <c r="FV255" s="85"/>
      <c r="FW255" s="85"/>
      <c r="FX255" s="85"/>
      <c r="FY255" s="149"/>
      <c r="FZ255" s="149"/>
      <c r="GA255" s="149"/>
      <c r="GB255" s="149"/>
      <c r="GC255" s="56"/>
      <c r="GD255" s="85"/>
      <c r="GE255" s="85"/>
      <c r="GF255" s="85"/>
      <c r="GG255" s="149"/>
      <c r="GH255" s="149"/>
      <c r="GI255" s="149"/>
      <c r="GJ255" s="149"/>
      <c r="GK255" s="56"/>
      <c r="GL255" s="85"/>
      <c r="GM255" s="85"/>
      <c r="GN255" s="85"/>
      <c r="GO255" s="149"/>
      <c r="GP255" s="149"/>
      <c r="GQ255" s="149"/>
      <c r="GR255" s="149"/>
      <c r="GS255" s="56"/>
      <c r="GT255" s="85"/>
      <c r="GU255" s="85"/>
      <c r="GV255" s="85"/>
      <c r="GW255" s="149"/>
      <c r="GX255" s="149"/>
      <c r="GY255" s="149"/>
      <c r="GZ255" s="149"/>
      <c r="HA255" s="56"/>
      <c r="HB255" s="85"/>
      <c r="HC255" s="85"/>
      <c r="HD255" s="85"/>
      <c r="HE255" s="149"/>
      <c r="HF255" s="149"/>
      <c r="HG255" s="149"/>
      <c r="HH255" s="149"/>
      <c r="HI255" s="56"/>
      <c r="HJ255" s="85"/>
      <c r="HK255" s="85"/>
      <c r="HL255" s="85"/>
      <c r="HM255" s="149"/>
      <c r="HN255" s="149"/>
      <c r="HO255" s="149"/>
      <c r="HP255" s="149"/>
      <c r="HQ255" s="56"/>
      <c r="HR255" s="85"/>
      <c r="HS255" s="85"/>
      <c r="HT255" s="85"/>
      <c r="HU255" s="149"/>
      <c r="HV255" s="149"/>
      <c r="HW255" s="149"/>
      <c r="HX255" s="149"/>
      <c r="HY255" s="56"/>
      <c r="HZ255" s="85"/>
      <c r="IA255" s="85"/>
      <c r="IB255" s="85"/>
      <c r="IC255" s="149"/>
      <c r="ID255" s="149"/>
      <c r="IE255" s="149"/>
      <c r="IF255" s="149"/>
      <c r="IG255" s="56"/>
      <c r="IH255" s="85"/>
      <c r="II255" s="85"/>
      <c r="IJ255" s="85"/>
      <c r="IK255" s="149"/>
      <c r="IL255" s="149"/>
      <c r="IM255" s="149"/>
      <c r="IN255" s="149"/>
      <c r="IO255" s="56"/>
      <c r="IP255" s="85"/>
      <c r="IQ255" s="85"/>
      <c r="IR255" s="85"/>
      <c r="IS255" s="149"/>
      <c r="IT255" s="149"/>
      <c r="IU255" s="149"/>
      <c r="IV255" s="149"/>
    </row>
    <row r="256" spans="1:256" s="27" customFormat="1" ht="12">
      <c r="B256" s="98"/>
      <c r="C256" s="440"/>
      <c r="D256" s="763" t="s">
        <v>109</v>
      </c>
      <c r="E256" s="763"/>
      <c r="F256" s="505" t="s">
        <v>28</v>
      </c>
      <c r="G256" s="764" t="s">
        <v>111</v>
      </c>
      <c r="H256" s="764"/>
      <c r="I256" s="764" t="s">
        <v>112</v>
      </c>
      <c r="J256" s="764"/>
      <c r="K256" s="91"/>
      <c r="L256" s="91"/>
      <c r="M256" s="91"/>
      <c r="P256" s="114"/>
    </row>
    <row r="257" spans="2:16" s="27" customFormat="1" ht="12">
      <c r="B257" s="98"/>
      <c r="C257" s="506"/>
      <c r="D257" s="513" t="s">
        <v>63</v>
      </c>
      <c r="E257" s="513" t="s">
        <v>64</v>
      </c>
      <c r="F257" s="406" t="s">
        <v>110</v>
      </c>
      <c r="G257" s="406" t="s">
        <v>75</v>
      </c>
      <c r="H257" s="406" t="s">
        <v>29</v>
      </c>
      <c r="I257" s="406" t="s">
        <v>75</v>
      </c>
      <c r="J257" s="406" t="s">
        <v>29</v>
      </c>
      <c r="K257" s="91"/>
      <c r="L257" s="91"/>
      <c r="M257" s="91"/>
      <c r="P257" s="114"/>
    </row>
    <row r="258" spans="2:16" s="27" customFormat="1" ht="12">
      <c r="B258" s="98"/>
      <c r="C258" s="352" t="s">
        <v>4</v>
      </c>
      <c r="D258" s="362">
        <v>41.085500000000003</v>
      </c>
      <c r="E258" s="362">
        <v>115.0553</v>
      </c>
      <c r="F258" s="362">
        <f>D258+E258</f>
        <v>156.14080000000001</v>
      </c>
      <c r="G258" s="393">
        <v>287.66071526820002</v>
      </c>
      <c r="H258" s="393">
        <v>116.6376608726744</v>
      </c>
      <c r="I258" s="393">
        <v>67.94</v>
      </c>
      <c r="J258" s="393">
        <v>18.5510356080914</v>
      </c>
      <c r="K258" s="86"/>
      <c r="L258" s="91"/>
      <c r="M258" s="91"/>
      <c r="P258" s="114"/>
    </row>
    <row r="259" spans="2:16" s="27" customFormat="1" ht="12">
      <c r="B259" s="98"/>
      <c r="C259" s="352" t="s">
        <v>5</v>
      </c>
      <c r="D259" s="362">
        <v>57.402200000000001</v>
      </c>
      <c r="E259" s="362">
        <v>66.941100000000006</v>
      </c>
      <c r="F259" s="362">
        <f t="shared" ref="F259:F269" si="11">D259+E259</f>
        <v>124.3433</v>
      </c>
      <c r="G259" s="393">
        <v>340</v>
      </c>
      <c r="H259" s="393">
        <v>122.6624760670768</v>
      </c>
      <c r="I259" s="393">
        <v>52.06</v>
      </c>
      <c r="J259" s="393">
        <v>16.099756005628631</v>
      </c>
      <c r="K259" s="86"/>
      <c r="L259" s="91"/>
      <c r="M259" s="91"/>
      <c r="P259" s="114"/>
    </row>
    <row r="260" spans="2:16" s="27" customFormat="1" ht="12">
      <c r="B260" s="98"/>
      <c r="C260" s="352" t="s">
        <v>0</v>
      </c>
      <c r="D260" s="362">
        <v>50.013800000000003</v>
      </c>
      <c r="E260" s="362">
        <v>169.85570000000001</v>
      </c>
      <c r="F260" s="362">
        <f t="shared" si="11"/>
        <v>219.86950000000002</v>
      </c>
      <c r="G260" s="393">
        <v>368.72866666670001</v>
      </c>
      <c r="H260" s="393">
        <v>105.28207891039111</v>
      </c>
      <c r="I260" s="393">
        <v>50.16</v>
      </c>
      <c r="J260" s="393">
        <v>17.59087785373972</v>
      </c>
      <c r="K260" s="86"/>
      <c r="L260" s="91"/>
      <c r="M260" s="91"/>
      <c r="P260" s="114"/>
    </row>
    <row r="261" spans="2:16" s="27" customFormat="1" ht="12">
      <c r="B261" s="98"/>
      <c r="C261" s="352" t="s">
        <v>2</v>
      </c>
      <c r="D261" s="362">
        <v>59.450199999999995</v>
      </c>
      <c r="E261" s="362">
        <v>127.9278</v>
      </c>
      <c r="F261" s="362">
        <f t="shared" si="11"/>
        <v>187.37799999999999</v>
      </c>
      <c r="G261" s="393">
        <v>1328.1387999999999</v>
      </c>
      <c r="H261" s="393">
        <v>105.42552548120599</v>
      </c>
      <c r="I261" s="393">
        <v>50.870422535199999</v>
      </c>
      <c r="J261" s="393">
        <v>15.78214398929827</v>
      </c>
      <c r="K261" s="86"/>
      <c r="L261" s="91"/>
      <c r="M261" s="91"/>
      <c r="P261" s="114"/>
    </row>
    <row r="262" spans="2:16" s="27" customFormat="1" ht="12">
      <c r="B262" s="98"/>
      <c r="C262" s="352" t="s">
        <v>6</v>
      </c>
      <c r="D262" s="362">
        <v>45.261899999999997</v>
      </c>
      <c r="E262" s="362">
        <v>149.6146</v>
      </c>
      <c r="F262" s="362">
        <f t="shared" si="11"/>
        <v>194.87649999999999</v>
      </c>
      <c r="G262" s="393">
        <v>340</v>
      </c>
      <c r="H262" s="393">
        <v>93.271564263690564</v>
      </c>
      <c r="I262" s="393">
        <v>45.015567282299997</v>
      </c>
      <c r="J262" s="393">
        <v>17.18853691470326</v>
      </c>
      <c r="K262" s="86"/>
      <c r="L262" s="91"/>
      <c r="M262" s="91"/>
      <c r="P262" s="114"/>
    </row>
    <row r="263" spans="2:16" s="27" customFormat="1" ht="12">
      <c r="B263" s="98"/>
      <c r="C263" s="352" t="s">
        <v>7</v>
      </c>
      <c r="D263" s="362">
        <v>46.436500000000002</v>
      </c>
      <c r="E263" s="362">
        <v>66.123499999999993</v>
      </c>
      <c r="F263" s="362">
        <f t="shared" si="11"/>
        <v>112.56</v>
      </c>
      <c r="G263" s="393">
        <v>250</v>
      </c>
      <c r="H263" s="393">
        <v>87.544165382063198</v>
      </c>
      <c r="I263" s="393">
        <v>60.7</v>
      </c>
      <c r="J263" s="393">
        <v>19.905521629414199</v>
      </c>
      <c r="K263" s="86"/>
      <c r="L263" s="91"/>
      <c r="M263" s="91"/>
      <c r="P263" s="114"/>
    </row>
    <row r="264" spans="2:16" s="27" customFormat="1" ht="12">
      <c r="B264" s="98"/>
      <c r="C264" s="352" t="s">
        <v>8</v>
      </c>
      <c r="D264" s="362">
        <v>54.671199999999999</v>
      </c>
      <c r="E264" s="362">
        <v>37.249199999999995</v>
      </c>
      <c r="F264" s="362">
        <f t="shared" si="11"/>
        <v>91.920400000000001</v>
      </c>
      <c r="G264" s="393">
        <v>13020</v>
      </c>
      <c r="H264" s="393">
        <v>102.0829285195347</v>
      </c>
      <c r="I264" s="393">
        <v>66.959999999999994</v>
      </c>
      <c r="J264" s="393">
        <v>34.446671193319929</v>
      </c>
      <c r="K264" s="86"/>
      <c r="L264" s="91"/>
      <c r="M264" s="91"/>
      <c r="P264" s="114"/>
    </row>
    <row r="265" spans="2:16" s="27" customFormat="1" ht="12">
      <c r="B265" s="98"/>
      <c r="C265" s="352" t="s">
        <v>9</v>
      </c>
      <c r="D265" s="362">
        <v>42.9146</v>
      </c>
      <c r="E265" s="362">
        <v>89.353499999999997</v>
      </c>
      <c r="F265" s="362">
        <f t="shared" si="11"/>
        <v>132.2681</v>
      </c>
      <c r="G265" s="393">
        <v>200.39577319590001</v>
      </c>
      <c r="H265" s="393">
        <v>88.897799305645648</v>
      </c>
      <c r="I265" s="393">
        <v>65.663197026000006</v>
      </c>
      <c r="J265" s="393">
        <v>21.111425788204649</v>
      </c>
      <c r="K265" s="86"/>
      <c r="L265" s="91"/>
      <c r="M265" s="91"/>
      <c r="P265" s="114"/>
    </row>
    <row r="266" spans="2:16" s="27" customFormat="1" ht="12">
      <c r="B266" s="98"/>
      <c r="C266" s="352" t="s">
        <v>10</v>
      </c>
      <c r="D266" s="362">
        <v>23.505299999999998</v>
      </c>
      <c r="E266" s="362">
        <v>92.138499999999993</v>
      </c>
      <c r="F266" s="362">
        <f t="shared" si="11"/>
        <v>115.6438</v>
      </c>
      <c r="G266" s="393">
        <v>180.3</v>
      </c>
      <c r="H266" s="393">
        <v>98.388380392290429</v>
      </c>
      <c r="I266" s="393">
        <v>56.610016882399997</v>
      </c>
      <c r="J266" s="393">
        <v>21.639906566946561</v>
      </c>
      <c r="K266" s="86"/>
      <c r="L266" s="91"/>
      <c r="M266" s="91"/>
      <c r="P266" s="114"/>
    </row>
    <row r="267" spans="2:16" s="27" customFormat="1" ht="12">
      <c r="B267" s="98"/>
      <c r="C267" s="352" t="s">
        <v>11</v>
      </c>
      <c r="D267" s="362">
        <v>35.333300000000001</v>
      </c>
      <c r="E267" s="362">
        <v>99.49560000000001</v>
      </c>
      <c r="F267" s="362">
        <f t="shared" si="11"/>
        <v>134.8289</v>
      </c>
      <c r="G267" s="393">
        <v>340</v>
      </c>
      <c r="H267" s="393">
        <v>99.86889623227556</v>
      </c>
      <c r="I267" s="393">
        <v>49.837499999999999</v>
      </c>
      <c r="J267" s="393">
        <v>19.43854748283335</v>
      </c>
      <c r="K267" s="86"/>
      <c r="L267" s="91"/>
      <c r="M267" s="91"/>
      <c r="P267" s="114"/>
    </row>
    <row r="268" spans="2:16" s="27" customFormat="1" ht="12">
      <c r="B268" s="98"/>
      <c r="C268" s="352" t="s">
        <v>12</v>
      </c>
      <c r="D268" s="362">
        <v>48.515300000000003</v>
      </c>
      <c r="E268" s="362">
        <v>67.919800000000009</v>
      </c>
      <c r="F268" s="362">
        <f t="shared" si="11"/>
        <v>116.43510000000001</v>
      </c>
      <c r="G268" s="393">
        <v>790</v>
      </c>
      <c r="H268" s="393">
        <v>115.92171817882971</v>
      </c>
      <c r="I268" s="393">
        <v>54.99</v>
      </c>
      <c r="J268" s="393">
        <v>20.619506340005412</v>
      </c>
      <c r="K268" s="86"/>
      <c r="L268" s="91"/>
      <c r="M268" s="91"/>
      <c r="P268" s="114"/>
    </row>
    <row r="269" spans="2:16" s="27" customFormat="1" ht="12">
      <c r="B269" s="98"/>
      <c r="C269" s="356" t="s">
        <v>13</v>
      </c>
      <c r="D269" s="364">
        <v>14.235799999999999</v>
      </c>
      <c r="E269" s="364">
        <v>69.89739999999999</v>
      </c>
      <c r="F269" s="509">
        <f t="shared" si="11"/>
        <v>84.133199999999988</v>
      </c>
      <c r="G269" s="399">
        <v>280</v>
      </c>
      <c r="H269" s="399">
        <v>109.6104662183216</v>
      </c>
      <c r="I269" s="399">
        <v>62.821212121199999</v>
      </c>
      <c r="J269" s="399">
        <v>21.488980650507479</v>
      </c>
      <c r="K269" s="86"/>
      <c r="L269" s="91"/>
      <c r="M269" s="91"/>
      <c r="P269" s="114"/>
    </row>
    <row r="270" spans="2:16" s="91" customFormat="1" ht="12">
      <c r="B270" s="102"/>
      <c r="C270" s="56"/>
      <c r="D270" s="688">
        <f>SUM(D258:D269)</f>
        <v>518.82560000000001</v>
      </c>
      <c r="E270" s="688">
        <f>SUM(E258:E269)</f>
        <v>1151.5719999999999</v>
      </c>
      <c r="F270" s="688">
        <f>SUM(F258:F269)</f>
        <v>1670.3976</v>
      </c>
      <c r="G270" s="691">
        <f>MAX(G258:G269)</f>
        <v>13020</v>
      </c>
      <c r="H270" s="691">
        <v>104.08729737030001</v>
      </c>
      <c r="I270" s="691">
        <f>MAX(I258:I269)</f>
        <v>67.94</v>
      </c>
      <c r="J270" s="691">
        <v>19.390592351399999</v>
      </c>
      <c r="P270" s="115"/>
    </row>
    <row r="271" spans="2:16" s="91" customFormat="1" ht="20.25" customHeight="1">
      <c r="B271" s="102"/>
      <c r="C271" s="56"/>
      <c r="D271" s="688"/>
      <c r="E271" s="688"/>
      <c r="F271" s="688"/>
      <c r="G271" s="691"/>
      <c r="H271" s="691"/>
      <c r="I271" s="689"/>
      <c r="J271" s="691"/>
      <c r="P271" s="115"/>
    </row>
    <row r="272" spans="2:16" s="91" customFormat="1" ht="11.25" customHeight="1">
      <c r="B272" s="102"/>
      <c r="C272" s="62" t="s">
        <v>26</v>
      </c>
      <c r="D272" s="62"/>
      <c r="E272" s="62"/>
      <c r="F272" s="27"/>
      <c r="G272" s="33"/>
      <c r="P272" s="115"/>
    </row>
    <row r="273" spans="2:16" s="91" customFormat="1" ht="11.25" customHeight="1">
      <c r="B273" s="102"/>
      <c r="C273" s="61" t="s">
        <v>145</v>
      </c>
      <c r="D273" s="61"/>
      <c r="E273" s="61"/>
      <c r="F273" s="150"/>
      <c r="G273" s="151"/>
      <c r="H273" s="56"/>
      <c r="I273" s="38"/>
      <c r="P273" s="115"/>
    </row>
    <row r="274" spans="2:16" s="91" customFormat="1" ht="17.25" customHeight="1">
      <c r="B274" s="102"/>
      <c r="C274" s="519"/>
      <c r="D274" s="755" t="s">
        <v>135</v>
      </c>
      <c r="E274" s="755" t="s">
        <v>136</v>
      </c>
      <c r="F274" s="755" t="s">
        <v>210</v>
      </c>
      <c r="G274" s="274"/>
      <c r="H274" s="672"/>
      <c r="I274" s="758" t="s">
        <v>171</v>
      </c>
      <c r="J274" s="765"/>
      <c r="N274" s="115"/>
    </row>
    <row r="275" spans="2:16" ht="17.25" customHeight="1">
      <c r="C275" s="520" t="s">
        <v>50</v>
      </c>
      <c r="D275" s="757"/>
      <c r="E275" s="757"/>
      <c r="F275" s="757"/>
      <c r="G275" s="274"/>
      <c r="H275" s="673"/>
      <c r="I275" s="758"/>
      <c r="J275" s="765"/>
      <c r="N275" s="38"/>
      <c r="P275" s="56"/>
    </row>
    <row r="276" spans="2:16" ht="11.25" customHeight="1">
      <c r="C276" s="521">
        <v>42005</v>
      </c>
      <c r="D276" s="522">
        <v>398.13600000000002</v>
      </c>
      <c r="E276" s="523">
        <v>46.7</v>
      </c>
      <c r="F276" s="523">
        <v>47.599962608583759</v>
      </c>
      <c r="G276" s="674" t="s">
        <v>88</v>
      </c>
      <c r="H276" s="672">
        <f>SUM(D276:D306)</f>
        <v>15445.416999999998</v>
      </c>
      <c r="I276" s="675">
        <f>SUMPRODUCT(D276:D306,E276:E306)/H276</f>
        <v>51.879360175902036</v>
      </c>
      <c r="J276" s="38"/>
      <c r="N276" s="38"/>
      <c r="P276" s="56"/>
    </row>
    <row r="277" spans="2:16" ht="11.25" customHeight="1">
      <c r="C277" s="521">
        <v>42006</v>
      </c>
      <c r="D277" s="522">
        <v>436.68299999999999</v>
      </c>
      <c r="E277" s="523">
        <v>54.32</v>
      </c>
      <c r="F277" s="523">
        <v>55.800292249118307</v>
      </c>
      <c r="G277" s="674" t="s">
        <v>89</v>
      </c>
      <c r="H277" s="672">
        <f>SUM(D307:D334)</f>
        <v>13966.109999999999</v>
      </c>
      <c r="I277" s="675">
        <f>SUMPRODUCT(D307:D334,E307:E334)/H277</f>
        <v>42.924565858352842</v>
      </c>
      <c r="J277" s="38"/>
      <c r="N277" s="38"/>
      <c r="P277" s="56"/>
    </row>
    <row r="278" spans="2:16" ht="11.25" customHeight="1">
      <c r="C278" s="521">
        <v>42007</v>
      </c>
      <c r="D278" s="522">
        <v>414.11900000000003</v>
      </c>
      <c r="E278" s="523">
        <v>53.77</v>
      </c>
      <c r="F278" s="523">
        <v>54.471188718244854</v>
      </c>
      <c r="G278" s="674" t="s">
        <v>90</v>
      </c>
      <c r="H278" s="672">
        <f>SUM(D335:D365)</f>
        <v>13742.722999999998</v>
      </c>
      <c r="I278" s="675">
        <f>SUMPRODUCT(D335:D365,E335:E365)/H278</f>
        <v>43.318980297427224</v>
      </c>
      <c r="J278" s="38"/>
      <c r="N278" s="38"/>
      <c r="P278" s="56"/>
    </row>
    <row r="279" spans="2:16" ht="11.25" customHeight="1">
      <c r="C279" s="521">
        <v>42008</v>
      </c>
      <c r="D279" s="522">
        <v>385.8</v>
      </c>
      <c r="E279" s="523">
        <v>45.76</v>
      </c>
      <c r="F279" s="523">
        <v>46.402068302000743</v>
      </c>
      <c r="G279" s="674" t="s">
        <v>91</v>
      </c>
      <c r="H279" s="672">
        <f>SUM(D366:D395)</f>
        <v>12814.653000000002</v>
      </c>
      <c r="I279" s="675">
        <f>SUMPRODUCT(D366:D395,E366:E395)/H279</f>
        <v>46.166338774838451</v>
      </c>
      <c r="J279" s="38"/>
      <c r="N279" s="38"/>
      <c r="P279" s="56"/>
    </row>
    <row r="280" spans="2:16" ht="11.25" customHeight="1">
      <c r="C280" s="521">
        <v>42009</v>
      </c>
      <c r="D280" s="522">
        <v>437.27800000000002</v>
      </c>
      <c r="E280" s="523">
        <v>59.78</v>
      </c>
      <c r="F280" s="523">
        <v>60.873726416453039</v>
      </c>
      <c r="G280" s="674" t="s">
        <v>92</v>
      </c>
      <c r="H280" s="672">
        <f>SUM(D396:D426)</f>
        <v>14107.125999999998</v>
      </c>
      <c r="I280" s="675">
        <f>SUMPRODUCT(D396:D426,E396:E426)/H280</f>
        <v>45.415268909485889</v>
      </c>
      <c r="J280" s="38"/>
      <c r="N280" s="38"/>
      <c r="P280" s="56"/>
    </row>
    <row r="281" spans="2:16" ht="11.25" customHeight="1">
      <c r="C281" s="521">
        <v>42010</v>
      </c>
      <c r="D281" s="522">
        <v>387.59199999999998</v>
      </c>
      <c r="E281" s="523">
        <v>53.42</v>
      </c>
      <c r="F281" s="523">
        <v>53.998141395055818</v>
      </c>
      <c r="G281" s="674" t="s">
        <v>93</v>
      </c>
      <c r="H281" s="672">
        <f>SUM(D427:D456)</f>
        <v>15171.593000000001</v>
      </c>
      <c r="I281" s="675">
        <f>SUMPRODUCT(D427:D456,E427:E456)/H281</f>
        <v>54.95506191406534</v>
      </c>
      <c r="J281" s="38"/>
      <c r="N281" s="38"/>
      <c r="P281" s="56"/>
    </row>
    <row r="282" spans="2:16" ht="11.25" customHeight="1">
      <c r="C282" s="521">
        <v>42011</v>
      </c>
      <c r="D282" s="522">
        <v>489.95800000000003</v>
      </c>
      <c r="E282" s="523">
        <v>64.400000000000006</v>
      </c>
      <c r="F282" s="523">
        <v>66.029483584337257</v>
      </c>
      <c r="G282" s="674" t="s">
        <v>94</v>
      </c>
      <c r="H282" s="672">
        <f>SUM(D457:D487)</f>
        <v>16951.819000000003</v>
      </c>
      <c r="I282" s="675">
        <f>SUMPRODUCT(D457:D487,E457:E487)/H282</f>
        <v>59.88436727350615</v>
      </c>
      <c r="J282" s="38"/>
      <c r="N282" s="38"/>
      <c r="P282" s="56"/>
    </row>
    <row r="283" spans="2:16" ht="11.25" customHeight="1">
      <c r="C283" s="521">
        <v>42012</v>
      </c>
      <c r="D283" s="522">
        <v>523.64800000000002</v>
      </c>
      <c r="E283" s="523">
        <v>65.72</v>
      </c>
      <c r="F283" s="523">
        <v>66.60785165379643</v>
      </c>
      <c r="G283" s="674" t="s">
        <v>95</v>
      </c>
      <c r="H283" s="672">
        <f>SUM(D488:D518)</f>
        <v>14892.160000000003</v>
      </c>
      <c r="I283" s="675">
        <f>SUMPRODUCT(D488:D518,E488:E518)/H283</f>
        <v>56.026346221770368</v>
      </c>
      <c r="J283" s="38"/>
      <c r="N283" s="38"/>
      <c r="P283" s="56"/>
    </row>
    <row r="284" spans="2:16" ht="11.25" customHeight="1">
      <c r="C284" s="521">
        <v>42013</v>
      </c>
      <c r="D284" s="522">
        <v>533.09199999999998</v>
      </c>
      <c r="E284" s="523">
        <v>63.6</v>
      </c>
      <c r="F284" s="523">
        <v>64.845826735832659</v>
      </c>
      <c r="G284" s="674" t="s">
        <v>96</v>
      </c>
      <c r="H284" s="672">
        <f>SUM(D519:D548)</f>
        <v>13666.614999999996</v>
      </c>
      <c r="I284" s="675">
        <f>SUMPRODUCT(D519:D548,E519:E548)/H284</f>
        <v>52.131046103954795</v>
      </c>
      <c r="J284" s="38"/>
      <c r="N284" s="38"/>
      <c r="P284" s="56"/>
    </row>
    <row r="285" spans="2:16" ht="11.25" customHeight="1">
      <c r="C285" s="521">
        <v>42014</v>
      </c>
      <c r="D285" s="522">
        <v>453.48500000000001</v>
      </c>
      <c r="E285" s="523">
        <v>56.75</v>
      </c>
      <c r="F285" s="523">
        <v>57.880269588245262</v>
      </c>
      <c r="G285" s="674" t="s">
        <v>97</v>
      </c>
      <c r="H285" s="672">
        <f>SUM(D549:D579)</f>
        <v>14410.009999999998</v>
      </c>
      <c r="I285" s="675">
        <f>SUMPRODUCT(D549:D579,E549:E579)/H285</f>
        <v>50.008802194446773</v>
      </c>
      <c r="J285" s="38"/>
      <c r="N285" s="38"/>
      <c r="P285" s="56"/>
    </row>
    <row r="286" spans="2:16" ht="11.25" customHeight="1">
      <c r="C286" s="521">
        <v>42015</v>
      </c>
      <c r="D286" s="522">
        <v>405.66899999999998</v>
      </c>
      <c r="E286" s="523">
        <v>46.52</v>
      </c>
      <c r="F286" s="523">
        <v>46.92509950093465</v>
      </c>
      <c r="G286" s="674" t="s">
        <v>98</v>
      </c>
      <c r="H286" s="672">
        <f>SUM(D580:D609)</f>
        <v>15041.115999999998</v>
      </c>
      <c r="I286" s="675">
        <f>SUMPRODUCT(D580:D609,E580:E609)/H286</f>
        <v>51.50776970006747</v>
      </c>
      <c r="J286" s="38"/>
      <c r="N286" s="38"/>
      <c r="P286" s="56"/>
    </row>
    <row r="287" spans="2:16" ht="11.25" customHeight="1">
      <c r="C287" s="521">
        <v>42016</v>
      </c>
      <c r="D287" s="522">
        <v>528.96500000000003</v>
      </c>
      <c r="E287" s="523">
        <v>58.2</v>
      </c>
      <c r="F287" s="523">
        <v>60.268425875116357</v>
      </c>
      <c r="G287" s="674" t="s">
        <v>99</v>
      </c>
      <c r="H287" s="672">
        <f>SUM(D610:D640)</f>
        <v>15758.63</v>
      </c>
      <c r="I287" s="675">
        <f>SUMPRODUCT(D610:D640,E610:E640)/H287</f>
        <v>53.314387703118882</v>
      </c>
      <c r="J287" s="38"/>
      <c r="N287" s="38"/>
      <c r="P287" s="56"/>
    </row>
    <row r="288" spans="2:16" ht="11.25" customHeight="1">
      <c r="C288" s="521">
        <v>42017</v>
      </c>
      <c r="D288" s="522">
        <v>545.20500000000004</v>
      </c>
      <c r="E288" s="523">
        <v>56.88</v>
      </c>
      <c r="F288" s="523">
        <v>58.472748883663741</v>
      </c>
      <c r="G288" s="274"/>
      <c r="H288" s="672">
        <f>SUM(H276:H287)</f>
        <v>175967.97200000001</v>
      </c>
      <c r="I288" s="676"/>
      <c r="J288" s="38"/>
      <c r="K288" s="64"/>
      <c r="L288" s="64"/>
      <c r="N288" s="38"/>
      <c r="P288" s="56"/>
    </row>
    <row r="289" spans="2:16" ht="11.25" customHeight="1">
      <c r="B289" s="99" t="s">
        <v>39</v>
      </c>
      <c r="C289" s="521">
        <v>42018</v>
      </c>
      <c r="D289" s="522">
        <v>544.13800000000003</v>
      </c>
      <c r="E289" s="523">
        <v>61.5</v>
      </c>
      <c r="F289" s="523">
        <v>63.271514107683032</v>
      </c>
      <c r="G289" s="676"/>
      <c r="H289" s="674"/>
      <c r="I289" s="674"/>
      <c r="K289" s="86"/>
      <c r="N289" s="38"/>
      <c r="P289" s="56"/>
    </row>
    <row r="290" spans="2:16" ht="11.25" customHeight="1">
      <c r="C290" s="521">
        <v>42019</v>
      </c>
      <c r="D290" s="522">
        <v>544.39</v>
      </c>
      <c r="E290" s="523">
        <v>47.66</v>
      </c>
      <c r="F290" s="523">
        <v>49.197006556507652</v>
      </c>
      <c r="G290" s="106"/>
      <c r="H290" s="92"/>
      <c r="I290" s="92"/>
      <c r="J290" s="294"/>
      <c r="K290" s="86"/>
      <c r="N290" s="38"/>
      <c r="P290" s="56"/>
    </row>
    <row r="291" spans="2:16" ht="11.25" customHeight="1">
      <c r="C291" s="521">
        <v>42020</v>
      </c>
      <c r="D291" s="522">
        <v>542.16399999999999</v>
      </c>
      <c r="E291" s="523">
        <v>52.64</v>
      </c>
      <c r="F291" s="523">
        <v>54.516776353645326</v>
      </c>
      <c r="G291" s="106"/>
      <c r="H291" s="92"/>
      <c r="I291" s="92"/>
      <c r="K291" s="86"/>
      <c r="N291" s="38"/>
      <c r="P291" s="56"/>
    </row>
    <row r="292" spans="2:16" ht="11.25" customHeight="1">
      <c r="C292" s="521">
        <v>42021</v>
      </c>
      <c r="D292" s="522">
        <v>452.13400000000001</v>
      </c>
      <c r="E292" s="523">
        <v>46.61</v>
      </c>
      <c r="F292" s="523">
        <v>47.651521805501432</v>
      </c>
      <c r="G292" s="106"/>
      <c r="H292" s="92"/>
      <c r="I292" s="92"/>
      <c r="K292" s="86"/>
      <c r="N292" s="38"/>
      <c r="P292" s="56"/>
    </row>
    <row r="293" spans="2:16" ht="11.25" customHeight="1">
      <c r="C293" s="521">
        <v>42022</v>
      </c>
      <c r="D293" s="522">
        <v>407.95499999999998</v>
      </c>
      <c r="E293" s="523">
        <v>42.8</v>
      </c>
      <c r="F293" s="523">
        <v>43.801467388504918</v>
      </c>
      <c r="G293" s="106"/>
      <c r="H293" s="92"/>
      <c r="I293" s="92"/>
      <c r="K293" s="86"/>
      <c r="N293" s="38"/>
      <c r="P293" s="56"/>
    </row>
    <row r="294" spans="2:16" ht="11.25" customHeight="1">
      <c r="C294" s="521">
        <v>42023</v>
      </c>
      <c r="D294" s="522">
        <v>553.34199999999998</v>
      </c>
      <c r="E294" s="523">
        <v>52.17</v>
      </c>
      <c r="F294" s="523">
        <v>54.586438189586332</v>
      </c>
      <c r="G294" s="106"/>
      <c r="H294" s="92"/>
      <c r="I294" s="92"/>
      <c r="K294" s="86"/>
      <c r="N294" s="38"/>
      <c r="P294" s="56"/>
    </row>
    <row r="295" spans="2:16" ht="11.25" customHeight="1">
      <c r="C295" s="521">
        <v>42024</v>
      </c>
      <c r="D295" s="522">
        <v>577.24300000000005</v>
      </c>
      <c r="E295" s="523">
        <v>60.57</v>
      </c>
      <c r="F295" s="523">
        <v>62.262659320523831</v>
      </c>
      <c r="G295" s="106"/>
      <c r="H295" s="92"/>
      <c r="I295" s="92"/>
      <c r="K295" s="86"/>
      <c r="N295" s="38"/>
      <c r="P295" s="56"/>
    </row>
    <row r="296" spans="2:16" ht="11.25" customHeight="1">
      <c r="C296" s="521">
        <v>42025</v>
      </c>
      <c r="D296" s="522">
        <v>591.30200000000002</v>
      </c>
      <c r="E296" s="523">
        <v>52.12</v>
      </c>
      <c r="F296" s="523">
        <v>53.057435389301652</v>
      </c>
      <c r="G296" s="106"/>
      <c r="H296" s="92"/>
      <c r="I296" s="92"/>
      <c r="K296" s="86"/>
      <c r="N296" s="38"/>
      <c r="P296" s="56"/>
    </row>
    <row r="297" spans="2:16" ht="11.25" customHeight="1">
      <c r="C297" s="521">
        <v>42026</v>
      </c>
      <c r="D297" s="522">
        <v>580.27300000000002</v>
      </c>
      <c r="E297" s="523">
        <v>50.64</v>
      </c>
      <c r="F297" s="523">
        <v>51.913621117213523</v>
      </c>
      <c r="G297" s="106"/>
      <c r="H297" s="92"/>
      <c r="I297" s="92"/>
      <c r="K297" s="86"/>
      <c r="N297" s="38"/>
      <c r="P297" s="56"/>
    </row>
    <row r="298" spans="2:16" ht="11.25" customHeight="1">
      <c r="C298" s="521">
        <v>42027</v>
      </c>
      <c r="D298" s="522">
        <v>556.64099999999996</v>
      </c>
      <c r="E298" s="523">
        <v>53.65</v>
      </c>
      <c r="F298" s="523">
        <v>55.119429640546301</v>
      </c>
      <c r="G298" s="106"/>
      <c r="H298" s="92"/>
      <c r="I298" s="92"/>
      <c r="K298" s="86"/>
      <c r="N298" s="38"/>
      <c r="P298" s="56"/>
    </row>
    <row r="299" spans="2:16" ht="11.25" customHeight="1">
      <c r="C299" s="521">
        <v>42028</v>
      </c>
      <c r="D299" s="522">
        <v>468.858</v>
      </c>
      <c r="E299" s="523">
        <v>46.94</v>
      </c>
      <c r="F299" s="523">
        <v>47.761219987765642</v>
      </c>
      <c r="G299" s="106"/>
      <c r="H299" s="92"/>
      <c r="I299" s="92"/>
      <c r="K299" s="86"/>
      <c r="N299" s="38"/>
      <c r="P299" s="56"/>
    </row>
    <row r="300" spans="2:16">
      <c r="C300" s="521">
        <v>42029</v>
      </c>
      <c r="D300" s="522">
        <v>416.08800000000002</v>
      </c>
      <c r="E300" s="523">
        <v>40.69</v>
      </c>
      <c r="F300" s="523">
        <v>41.286704600201382</v>
      </c>
      <c r="G300" s="106"/>
      <c r="H300" s="92"/>
      <c r="I300" s="92"/>
      <c r="K300" s="86"/>
      <c r="N300" s="38"/>
      <c r="P300" s="56"/>
    </row>
    <row r="301" spans="2:16">
      <c r="C301" s="521">
        <v>42030</v>
      </c>
      <c r="D301" s="522">
        <v>555.90300000000002</v>
      </c>
      <c r="E301" s="523">
        <v>57.59</v>
      </c>
      <c r="F301" s="523">
        <v>59.773179844753408</v>
      </c>
      <c r="G301" s="106"/>
      <c r="H301" s="92"/>
      <c r="I301" s="92"/>
      <c r="K301" s="86"/>
      <c r="N301" s="38"/>
      <c r="P301" s="56"/>
    </row>
    <row r="302" spans="2:16">
      <c r="C302" s="521">
        <v>42031</v>
      </c>
      <c r="D302" s="522">
        <v>563.30200000000002</v>
      </c>
      <c r="E302" s="523">
        <v>55.58</v>
      </c>
      <c r="F302" s="523">
        <v>57.14830699772353</v>
      </c>
      <c r="G302" s="106"/>
      <c r="H302" s="92"/>
      <c r="I302" s="92"/>
      <c r="K302" s="86"/>
      <c r="N302" s="38"/>
      <c r="P302" s="56"/>
    </row>
    <row r="303" spans="2:16">
      <c r="C303" s="521">
        <v>42032</v>
      </c>
      <c r="D303" s="522">
        <v>558.85400000000004</v>
      </c>
      <c r="E303" s="523">
        <v>57.45</v>
      </c>
      <c r="F303" s="523">
        <v>59.186816995057981</v>
      </c>
      <c r="G303" s="106"/>
      <c r="H303" s="92"/>
      <c r="I303" s="92"/>
      <c r="K303" s="86"/>
      <c r="N303" s="38"/>
      <c r="P303" s="56"/>
    </row>
    <row r="304" spans="2:16">
      <c r="C304" s="521">
        <v>42033</v>
      </c>
      <c r="D304" s="522">
        <v>546.08600000000001</v>
      </c>
      <c r="E304" s="523">
        <v>44.35</v>
      </c>
      <c r="F304" s="523">
        <v>45.029893256943943</v>
      </c>
      <c r="G304" s="106"/>
      <c r="H304" s="92"/>
      <c r="I304" s="92"/>
      <c r="K304" s="86"/>
      <c r="N304" s="38"/>
      <c r="P304" s="56"/>
    </row>
    <row r="305" spans="2:16">
      <c r="C305" s="521">
        <v>42034</v>
      </c>
      <c r="D305" s="522">
        <v>548.38499999999999</v>
      </c>
      <c r="E305" s="523">
        <v>33.56</v>
      </c>
      <c r="F305" s="523">
        <v>34.603145127353372</v>
      </c>
      <c r="G305" s="106"/>
      <c r="H305" s="92"/>
      <c r="I305" s="92"/>
      <c r="K305" s="86"/>
      <c r="N305" s="38"/>
      <c r="P305" s="56"/>
    </row>
    <row r="306" spans="2:16">
      <c r="C306" s="521">
        <v>42035</v>
      </c>
      <c r="D306" s="522">
        <v>498.72899999999998</v>
      </c>
      <c r="E306" s="523">
        <v>17.18</v>
      </c>
      <c r="F306" s="523">
        <v>16.78697562827367</v>
      </c>
      <c r="G306" s="106"/>
      <c r="H306" s="92"/>
      <c r="I306" s="92"/>
      <c r="K306" s="86"/>
      <c r="N306" s="38"/>
      <c r="P306" s="56"/>
    </row>
    <row r="307" spans="2:16">
      <c r="C307" s="521">
        <v>42036</v>
      </c>
      <c r="D307" s="522">
        <v>532.09699999999998</v>
      </c>
      <c r="E307" s="523">
        <v>16.53</v>
      </c>
      <c r="F307" s="523">
        <v>15.047656935791441</v>
      </c>
      <c r="G307" s="106"/>
      <c r="H307" s="92"/>
      <c r="I307" s="92"/>
      <c r="N307" s="38"/>
      <c r="P307" s="56"/>
    </row>
    <row r="308" spans="2:16">
      <c r="C308" s="521">
        <v>42037</v>
      </c>
      <c r="D308" s="522">
        <v>532.23900000000003</v>
      </c>
      <c r="E308" s="523">
        <v>48.26</v>
      </c>
      <c r="F308" s="523">
        <v>50.102698628621319</v>
      </c>
      <c r="G308" s="106"/>
      <c r="H308" s="92"/>
      <c r="I308" s="92"/>
      <c r="N308" s="38"/>
      <c r="P308" s="56"/>
    </row>
    <row r="309" spans="2:16">
      <c r="C309" s="521">
        <v>42038</v>
      </c>
      <c r="D309" s="522">
        <v>528.88099999999997</v>
      </c>
      <c r="E309" s="523">
        <v>43.39</v>
      </c>
      <c r="F309" s="523">
        <v>44.956265918861433</v>
      </c>
      <c r="G309" s="106"/>
      <c r="H309" s="92"/>
      <c r="I309" s="92"/>
      <c r="N309" s="38"/>
      <c r="P309" s="56"/>
    </row>
    <row r="310" spans="2:16">
      <c r="C310" s="521">
        <v>42039</v>
      </c>
      <c r="D310" s="522">
        <v>518.60900000000004</v>
      </c>
      <c r="E310" s="523">
        <v>39.520000000000003</v>
      </c>
      <c r="F310" s="523">
        <v>40.641012935478017</v>
      </c>
      <c r="G310" s="106"/>
      <c r="H310" s="92"/>
      <c r="I310" s="92"/>
      <c r="N310" s="38"/>
      <c r="P310" s="56"/>
    </row>
    <row r="311" spans="2:16">
      <c r="C311" s="521">
        <v>42040</v>
      </c>
      <c r="D311" s="522">
        <v>549.26300000000003</v>
      </c>
      <c r="E311" s="523">
        <v>42.65</v>
      </c>
      <c r="F311" s="523">
        <v>43.819392754730693</v>
      </c>
      <c r="G311" s="106"/>
      <c r="H311" s="92"/>
      <c r="I311" s="92"/>
      <c r="N311" s="38"/>
      <c r="P311" s="56"/>
    </row>
    <row r="312" spans="2:16">
      <c r="C312" s="521">
        <v>42041</v>
      </c>
      <c r="D312" s="522">
        <v>507.84</v>
      </c>
      <c r="E312" s="523">
        <v>46.12</v>
      </c>
      <c r="F312" s="523">
        <v>47.1050324397198</v>
      </c>
      <c r="G312" s="106"/>
      <c r="H312" s="92"/>
      <c r="I312" s="92"/>
      <c r="N312" s="38"/>
      <c r="P312" s="56"/>
    </row>
    <row r="313" spans="2:16">
      <c r="C313" s="521">
        <v>42042</v>
      </c>
      <c r="D313" s="522">
        <v>446.50299999999999</v>
      </c>
      <c r="E313" s="523">
        <v>53.09</v>
      </c>
      <c r="F313" s="523">
        <v>53.543515708356622</v>
      </c>
      <c r="G313" s="106"/>
      <c r="H313" s="92"/>
      <c r="I313" s="92"/>
      <c r="N313" s="38"/>
      <c r="P313" s="56"/>
    </row>
    <row r="314" spans="2:16">
      <c r="C314" s="521">
        <v>42043</v>
      </c>
      <c r="D314" s="522">
        <v>421.892</v>
      </c>
      <c r="E314" s="523">
        <v>40.22</v>
      </c>
      <c r="F314" s="523">
        <v>40.046350601619181</v>
      </c>
      <c r="G314" s="106"/>
      <c r="H314" s="92"/>
      <c r="I314" s="92"/>
      <c r="N314" s="38"/>
      <c r="P314" s="56"/>
    </row>
    <row r="315" spans="2:16">
      <c r="C315" s="521">
        <v>42044</v>
      </c>
      <c r="D315" s="522">
        <v>565.03700000000003</v>
      </c>
      <c r="E315" s="523">
        <v>51.6</v>
      </c>
      <c r="F315" s="523">
        <v>53.730134780998227</v>
      </c>
      <c r="G315" s="106"/>
      <c r="H315" s="92"/>
      <c r="I315" s="92"/>
      <c r="N315" s="38"/>
      <c r="P315" s="56"/>
    </row>
    <row r="316" spans="2:16">
      <c r="C316" s="521">
        <v>42045</v>
      </c>
      <c r="D316" s="522">
        <v>550.995</v>
      </c>
      <c r="E316" s="523">
        <v>60.21</v>
      </c>
      <c r="F316" s="523">
        <v>61.692056037027832</v>
      </c>
      <c r="G316" s="106"/>
      <c r="H316" s="92"/>
      <c r="I316" s="92"/>
      <c r="N316" s="38"/>
      <c r="P316" s="56"/>
    </row>
    <row r="317" spans="2:16">
      <c r="C317" s="521">
        <v>42046</v>
      </c>
      <c r="D317" s="522">
        <v>528.399</v>
      </c>
      <c r="E317" s="523">
        <v>63.7</v>
      </c>
      <c r="F317" s="523">
        <v>65.155797553175205</v>
      </c>
      <c r="G317" s="106"/>
      <c r="H317" s="92"/>
      <c r="I317" s="92"/>
      <c r="N317" s="38"/>
      <c r="P317" s="56"/>
    </row>
    <row r="318" spans="2:16">
      <c r="B318" s="99" t="s">
        <v>40</v>
      </c>
      <c r="C318" s="521">
        <v>42047</v>
      </c>
      <c r="D318" s="522">
        <v>525.94100000000003</v>
      </c>
      <c r="E318" s="523">
        <v>65.34</v>
      </c>
      <c r="F318" s="523">
        <v>66.591096633829622</v>
      </c>
      <c r="G318" s="106"/>
      <c r="H318" s="92"/>
      <c r="I318" s="92"/>
      <c r="N318" s="38"/>
      <c r="P318" s="56"/>
    </row>
    <row r="319" spans="2:16">
      <c r="C319" s="521">
        <v>42048</v>
      </c>
      <c r="D319" s="522">
        <v>512.38599999999997</v>
      </c>
      <c r="E319" s="523">
        <v>51.47</v>
      </c>
      <c r="F319" s="523">
        <v>52.073880305299163</v>
      </c>
      <c r="G319" s="106"/>
      <c r="H319" s="92"/>
      <c r="I319" s="92"/>
      <c r="N319" s="38"/>
      <c r="P319" s="56"/>
    </row>
    <row r="320" spans="2:16">
      <c r="C320" s="521">
        <v>42049</v>
      </c>
      <c r="D320" s="522">
        <v>460.59699999999998</v>
      </c>
      <c r="E320" s="523">
        <v>39.020000000000003</v>
      </c>
      <c r="F320" s="523">
        <v>39.419588923453382</v>
      </c>
      <c r="G320" s="106"/>
      <c r="H320" s="92"/>
      <c r="I320" s="92"/>
      <c r="N320" s="38"/>
      <c r="P320" s="56"/>
    </row>
    <row r="321" spans="3:16">
      <c r="C321" s="521">
        <v>42050</v>
      </c>
      <c r="D321" s="522">
        <v>416.62599999999998</v>
      </c>
      <c r="E321" s="523">
        <v>28.9</v>
      </c>
      <c r="F321" s="523">
        <v>29.141701813802321</v>
      </c>
      <c r="G321" s="106"/>
      <c r="H321" s="92"/>
      <c r="I321" s="92"/>
      <c r="N321" s="38"/>
      <c r="P321" s="56"/>
    </row>
    <row r="322" spans="3:16">
      <c r="C322" s="521">
        <v>42051</v>
      </c>
      <c r="D322" s="522">
        <v>495.37900000000002</v>
      </c>
      <c r="E322" s="523">
        <v>51.23</v>
      </c>
      <c r="F322" s="523">
        <v>52.886704823759572</v>
      </c>
      <c r="G322" s="106"/>
      <c r="H322" s="92"/>
      <c r="I322" s="92"/>
      <c r="N322" s="38"/>
      <c r="P322" s="56"/>
    </row>
    <row r="323" spans="3:16">
      <c r="C323" s="521">
        <v>42052</v>
      </c>
      <c r="D323" s="522">
        <v>525.24599999999998</v>
      </c>
      <c r="E323" s="523">
        <v>39.83</v>
      </c>
      <c r="F323" s="523">
        <v>40.690702039928183</v>
      </c>
      <c r="G323" s="106"/>
      <c r="H323" s="92"/>
      <c r="I323" s="92"/>
      <c r="N323" s="38"/>
      <c r="P323" s="56"/>
    </row>
    <row r="324" spans="3:16">
      <c r="C324" s="521">
        <v>42053</v>
      </c>
      <c r="D324" s="522">
        <v>520.83500000000004</v>
      </c>
      <c r="E324" s="523">
        <v>45.82</v>
      </c>
      <c r="F324" s="523">
        <v>47.221693467494958</v>
      </c>
      <c r="G324" s="106"/>
      <c r="H324" s="92"/>
      <c r="I324" s="92"/>
      <c r="N324" s="38"/>
      <c r="P324" s="56"/>
    </row>
    <row r="325" spans="3:16">
      <c r="C325" s="521">
        <v>42054</v>
      </c>
      <c r="D325" s="522">
        <v>503.57799999999997</v>
      </c>
      <c r="E325" s="523">
        <v>56.27</v>
      </c>
      <c r="F325" s="523">
        <v>57.39568694888716</v>
      </c>
      <c r="G325" s="106"/>
      <c r="H325" s="92"/>
      <c r="I325" s="92"/>
      <c r="N325" s="38"/>
      <c r="P325" s="56"/>
    </row>
    <row r="326" spans="3:16">
      <c r="C326" s="521">
        <v>42055</v>
      </c>
      <c r="D326" s="522">
        <v>484.108</v>
      </c>
      <c r="E326" s="523">
        <v>52.01</v>
      </c>
      <c r="F326" s="523">
        <v>52.708188581134259</v>
      </c>
      <c r="G326" s="106"/>
      <c r="H326" s="92"/>
      <c r="I326" s="92"/>
      <c r="N326" s="38"/>
      <c r="P326" s="56"/>
    </row>
    <row r="327" spans="3:16">
      <c r="C327" s="521">
        <v>42056</v>
      </c>
      <c r="D327" s="522">
        <v>447.49400000000003</v>
      </c>
      <c r="E327" s="523">
        <v>35.4</v>
      </c>
      <c r="F327" s="523">
        <v>34.619136621852022</v>
      </c>
      <c r="G327" s="106"/>
      <c r="H327" s="92"/>
      <c r="I327" s="92"/>
      <c r="N327" s="38"/>
      <c r="P327" s="56"/>
    </row>
    <row r="328" spans="3:16">
      <c r="C328" s="521">
        <v>42057</v>
      </c>
      <c r="D328" s="522">
        <v>429.19499999999999</v>
      </c>
      <c r="E328" s="523">
        <v>16.350000000000001</v>
      </c>
      <c r="F328" s="523">
        <v>16.488386258028751</v>
      </c>
      <c r="G328" s="106"/>
      <c r="H328" s="92"/>
      <c r="I328" s="92"/>
      <c r="N328" s="38"/>
      <c r="P328" s="56"/>
    </row>
    <row r="329" spans="3:16">
      <c r="C329" s="521">
        <v>42058</v>
      </c>
      <c r="D329" s="522">
        <v>520.91099999999994</v>
      </c>
      <c r="E329" s="523">
        <v>29.65</v>
      </c>
      <c r="F329" s="523">
        <v>31.28038314090713</v>
      </c>
      <c r="G329" s="106"/>
      <c r="H329" s="92"/>
      <c r="I329" s="92"/>
      <c r="N329" s="38"/>
      <c r="P329" s="56"/>
    </row>
    <row r="330" spans="3:16">
      <c r="C330" s="521">
        <v>42059</v>
      </c>
      <c r="D330" s="522">
        <v>528.66999999999996</v>
      </c>
      <c r="E330" s="523">
        <v>26.18</v>
      </c>
      <c r="F330" s="523">
        <v>27.107198030721619</v>
      </c>
      <c r="G330" s="106"/>
      <c r="H330" s="92"/>
      <c r="I330" s="92"/>
      <c r="N330" s="38"/>
      <c r="P330" s="56"/>
    </row>
    <row r="331" spans="3:16">
      <c r="C331" s="521">
        <v>42060</v>
      </c>
      <c r="D331" s="522">
        <v>517.03599999999994</v>
      </c>
      <c r="E331" s="523">
        <v>34.020000000000003</v>
      </c>
      <c r="F331" s="523">
        <v>34.917727620507769</v>
      </c>
      <c r="G331" s="106"/>
      <c r="H331" s="92"/>
      <c r="I331" s="92"/>
      <c r="N331" s="38"/>
      <c r="P331" s="56"/>
    </row>
    <row r="332" spans="3:16">
      <c r="C332" s="521">
        <v>42061</v>
      </c>
      <c r="D332" s="522">
        <v>505.18700000000001</v>
      </c>
      <c r="E332" s="523">
        <v>40.5</v>
      </c>
      <c r="F332" s="523">
        <v>41.438272828254881</v>
      </c>
      <c r="G332" s="106"/>
      <c r="H332" s="92"/>
      <c r="I332" s="92"/>
      <c r="N332" s="38"/>
      <c r="P332" s="56"/>
    </row>
    <row r="333" spans="3:16">
      <c r="C333" s="521">
        <v>42062</v>
      </c>
      <c r="D333" s="522">
        <v>483.52600000000001</v>
      </c>
      <c r="E333" s="523">
        <v>39.64</v>
      </c>
      <c r="F333" s="523">
        <v>40.232490316647322</v>
      </c>
      <c r="G333" s="106"/>
      <c r="H333" s="92"/>
      <c r="I333" s="92"/>
      <c r="N333" s="38"/>
      <c r="P333" s="56"/>
    </row>
    <row r="334" spans="3:16">
      <c r="C334" s="521">
        <v>42063</v>
      </c>
      <c r="D334" s="522">
        <v>407.64</v>
      </c>
      <c r="E334" s="523">
        <v>34.99</v>
      </c>
      <c r="F334" s="523">
        <v>35.343585663261507</v>
      </c>
      <c r="G334" s="106"/>
      <c r="H334" s="92"/>
      <c r="I334" s="92"/>
      <c r="N334" s="38"/>
      <c r="P334" s="56"/>
    </row>
    <row r="335" spans="3:16">
      <c r="C335" s="521">
        <v>42064</v>
      </c>
      <c r="D335" s="522">
        <v>386.87599999999998</v>
      </c>
      <c r="E335" s="523">
        <v>25.8</v>
      </c>
      <c r="F335" s="523">
        <v>25.896085810996119</v>
      </c>
      <c r="G335" s="106"/>
      <c r="H335" s="92"/>
      <c r="I335" s="92"/>
      <c r="N335" s="38"/>
      <c r="P335" s="56"/>
    </row>
    <row r="336" spans="3:16">
      <c r="C336" s="521">
        <v>42065</v>
      </c>
      <c r="D336" s="522">
        <v>463.95600000000002</v>
      </c>
      <c r="E336" s="523">
        <v>42.73</v>
      </c>
      <c r="F336" s="523">
        <v>43.938135559785117</v>
      </c>
      <c r="G336" s="106"/>
      <c r="H336" s="92"/>
      <c r="I336" s="92"/>
      <c r="N336" s="38"/>
      <c r="P336" s="56"/>
    </row>
    <row r="337" spans="2:16">
      <c r="C337" s="521">
        <v>42066</v>
      </c>
      <c r="D337" s="522">
        <v>461.46300000000002</v>
      </c>
      <c r="E337" s="523">
        <v>54.6</v>
      </c>
      <c r="F337" s="523">
        <v>55.366117000137528</v>
      </c>
      <c r="G337" s="106"/>
      <c r="H337" s="92"/>
      <c r="I337" s="92"/>
      <c r="N337" s="38"/>
      <c r="P337" s="56"/>
    </row>
    <row r="338" spans="2:16">
      <c r="C338" s="521">
        <v>42067</v>
      </c>
      <c r="D338" s="522">
        <v>475.31900000000002</v>
      </c>
      <c r="E338" s="523">
        <v>35.159999999999997</v>
      </c>
      <c r="F338" s="523">
        <v>35.393773630766233</v>
      </c>
      <c r="G338" s="106"/>
      <c r="H338" s="92"/>
      <c r="I338" s="92"/>
      <c r="N338" s="38"/>
      <c r="P338" s="56"/>
    </row>
    <row r="339" spans="2:16">
      <c r="C339" s="521">
        <v>42068</v>
      </c>
      <c r="D339" s="522">
        <v>497.94099999999997</v>
      </c>
      <c r="E339" s="523">
        <v>26.5</v>
      </c>
      <c r="F339" s="523">
        <v>27.253313522474411</v>
      </c>
      <c r="G339" s="106"/>
      <c r="H339" s="92"/>
      <c r="I339" s="92"/>
      <c r="N339" s="38"/>
      <c r="P339" s="56"/>
    </row>
    <row r="340" spans="2:16">
      <c r="C340" s="521">
        <v>42069</v>
      </c>
      <c r="D340" s="522">
        <v>466.47</v>
      </c>
      <c r="E340" s="523">
        <v>47.91</v>
      </c>
      <c r="F340" s="523">
        <v>48.926411105820847</v>
      </c>
      <c r="G340" s="106"/>
      <c r="H340" s="92"/>
      <c r="I340" s="92"/>
      <c r="N340" s="38"/>
      <c r="P340" s="56"/>
    </row>
    <row r="341" spans="2:16">
      <c r="C341" s="521">
        <v>42070</v>
      </c>
      <c r="D341" s="522">
        <v>388.86799999999999</v>
      </c>
      <c r="E341" s="523">
        <v>45.49</v>
      </c>
      <c r="F341" s="523">
        <v>45.718122344304248</v>
      </c>
      <c r="G341" s="106"/>
      <c r="H341" s="92"/>
      <c r="I341" s="92"/>
      <c r="N341" s="38"/>
      <c r="P341" s="56"/>
    </row>
    <row r="342" spans="2:16">
      <c r="C342" s="521">
        <v>42071</v>
      </c>
      <c r="D342" s="522">
        <v>371.31700000000001</v>
      </c>
      <c r="E342" s="523">
        <v>37.6</v>
      </c>
      <c r="F342" s="523">
        <v>37.711078669799548</v>
      </c>
      <c r="G342" s="106"/>
      <c r="H342" s="92"/>
      <c r="I342" s="92"/>
      <c r="N342" s="38"/>
      <c r="P342" s="56"/>
    </row>
    <row r="343" spans="2:16">
      <c r="C343" s="521">
        <v>42072</v>
      </c>
      <c r="D343" s="522">
        <v>460.18099999999998</v>
      </c>
      <c r="E343" s="523">
        <v>46.28</v>
      </c>
      <c r="F343" s="523">
        <v>47.471395439212728</v>
      </c>
      <c r="G343" s="106"/>
      <c r="H343" s="92"/>
      <c r="I343" s="92"/>
      <c r="N343" s="38"/>
      <c r="P343" s="56"/>
    </row>
    <row r="344" spans="2:16">
      <c r="C344" s="521">
        <v>42073</v>
      </c>
      <c r="D344" s="522">
        <v>484.89400000000001</v>
      </c>
      <c r="E344" s="523">
        <v>53.5</v>
      </c>
      <c r="F344" s="523">
        <v>54.236963127788457</v>
      </c>
      <c r="G344" s="106"/>
      <c r="H344" s="92"/>
      <c r="I344" s="92"/>
      <c r="N344" s="38"/>
      <c r="P344" s="56"/>
    </row>
    <row r="345" spans="2:16">
      <c r="C345" s="521">
        <v>42074</v>
      </c>
      <c r="D345" s="522">
        <v>468.43400000000003</v>
      </c>
      <c r="E345" s="523">
        <v>48.5</v>
      </c>
      <c r="F345" s="523">
        <v>49.057847550563437</v>
      </c>
      <c r="G345" s="106"/>
      <c r="H345" s="92"/>
      <c r="I345" s="92"/>
      <c r="N345" s="38"/>
      <c r="P345" s="56"/>
    </row>
    <row r="346" spans="2:16">
      <c r="C346" s="521">
        <v>42075</v>
      </c>
      <c r="D346" s="522">
        <v>455.23399999999998</v>
      </c>
      <c r="E346" s="523">
        <v>46.6</v>
      </c>
      <c r="F346" s="523">
        <v>46.963291905024718</v>
      </c>
      <c r="G346" s="106"/>
      <c r="H346" s="92"/>
      <c r="I346" s="92"/>
      <c r="N346" s="38"/>
      <c r="P346" s="56"/>
    </row>
    <row r="347" spans="2:16">
      <c r="B347" s="99" t="s">
        <v>41</v>
      </c>
      <c r="C347" s="521">
        <v>42076</v>
      </c>
      <c r="D347" s="522">
        <v>453.99200000000002</v>
      </c>
      <c r="E347" s="523">
        <v>41.82</v>
      </c>
      <c r="F347" s="523">
        <v>42.46700262239392</v>
      </c>
      <c r="G347" s="106"/>
      <c r="H347" s="92"/>
      <c r="I347" s="92"/>
      <c r="N347" s="38"/>
      <c r="P347" s="56"/>
    </row>
    <row r="348" spans="2:16">
      <c r="C348" s="521">
        <v>42077</v>
      </c>
      <c r="D348" s="522">
        <v>414.43099999999998</v>
      </c>
      <c r="E348" s="523">
        <v>40.81</v>
      </c>
      <c r="F348" s="523">
        <v>40.974010208281769</v>
      </c>
      <c r="G348" s="106"/>
      <c r="H348" s="92"/>
      <c r="I348" s="92"/>
      <c r="N348" s="38"/>
      <c r="P348" s="56"/>
    </row>
    <row r="349" spans="2:16">
      <c r="C349" s="521">
        <v>42078</v>
      </c>
      <c r="D349" s="522">
        <v>375.77199999999999</v>
      </c>
      <c r="E349" s="523">
        <v>41.3</v>
      </c>
      <c r="F349" s="523">
        <v>41.858464223919462</v>
      </c>
      <c r="G349" s="106"/>
      <c r="H349" s="92"/>
      <c r="I349" s="92"/>
      <c r="N349" s="38"/>
      <c r="P349" s="56"/>
    </row>
    <row r="350" spans="2:16">
      <c r="C350" s="521">
        <v>42079</v>
      </c>
      <c r="D350" s="522">
        <v>443.72</v>
      </c>
      <c r="E350" s="523">
        <v>54.16</v>
      </c>
      <c r="F350" s="523">
        <v>55.183841391872917</v>
      </c>
      <c r="G350" s="106"/>
      <c r="H350" s="92"/>
      <c r="I350" s="92"/>
      <c r="N350" s="38"/>
      <c r="P350" s="56"/>
    </row>
    <row r="351" spans="2:16">
      <c r="C351" s="521">
        <v>42080</v>
      </c>
      <c r="D351" s="522">
        <v>455.97300000000001</v>
      </c>
      <c r="E351" s="523">
        <v>46.59</v>
      </c>
      <c r="F351" s="523">
        <v>46.868030339035741</v>
      </c>
      <c r="G351" s="106"/>
      <c r="H351" s="92"/>
      <c r="I351" s="92"/>
      <c r="N351" s="38"/>
      <c r="P351" s="56"/>
    </row>
    <row r="352" spans="2:16">
      <c r="C352" s="521">
        <v>42081</v>
      </c>
      <c r="D352" s="522">
        <v>459.70499999999998</v>
      </c>
      <c r="E352" s="523">
        <v>46.7</v>
      </c>
      <c r="F352" s="523">
        <v>47.342558476722672</v>
      </c>
      <c r="G352" s="106"/>
      <c r="H352" s="92"/>
      <c r="I352" s="92"/>
      <c r="N352" s="38"/>
      <c r="P352" s="56"/>
    </row>
    <row r="353" spans="3:16">
      <c r="C353" s="521">
        <v>42082</v>
      </c>
      <c r="D353" s="522">
        <v>423.173</v>
      </c>
      <c r="E353" s="523">
        <v>38.56</v>
      </c>
      <c r="F353" s="523">
        <v>39.082856670543457</v>
      </c>
      <c r="G353" s="106"/>
      <c r="H353" s="92"/>
      <c r="I353" s="92"/>
      <c r="N353" s="38"/>
      <c r="P353" s="56"/>
    </row>
    <row r="354" spans="3:16">
      <c r="C354" s="521">
        <v>42083</v>
      </c>
      <c r="D354" s="522">
        <v>456.39800000000002</v>
      </c>
      <c r="E354" s="523">
        <v>39.11</v>
      </c>
      <c r="F354" s="523">
        <v>39.689217893482329</v>
      </c>
      <c r="G354" s="106"/>
      <c r="H354" s="92"/>
      <c r="I354" s="92"/>
      <c r="N354" s="38"/>
      <c r="P354" s="56"/>
    </row>
    <row r="355" spans="3:16">
      <c r="C355" s="521">
        <v>42084</v>
      </c>
      <c r="D355" s="522">
        <v>409.67899999999997</v>
      </c>
      <c r="E355" s="523">
        <v>43.31</v>
      </c>
      <c r="F355" s="523">
        <v>43.774189891179446</v>
      </c>
      <c r="G355" s="106"/>
      <c r="H355" s="92"/>
      <c r="I355" s="92"/>
      <c r="N355" s="38"/>
      <c r="P355" s="56"/>
    </row>
    <row r="356" spans="3:16">
      <c r="C356" s="521">
        <v>42085</v>
      </c>
      <c r="D356" s="522">
        <v>382.654</v>
      </c>
      <c r="E356" s="523">
        <v>40.53</v>
      </c>
      <c r="F356" s="523">
        <v>41.435292333221263</v>
      </c>
      <c r="G356" s="106"/>
      <c r="H356" s="92"/>
      <c r="I356" s="92"/>
      <c r="N356" s="38"/>
      <c r="P356" s="56"/>
    </row>
    <row r="357" spans="3:16">
      <c r="C357" s="521">
        <v>42086</v>
      </c>
      <c r="D357" s="522">
        <v>468.21199999999999</v>
      </c>
      <c r="E357" s="523">
        <v>53.39</v>
      </c>
      <c r="F357" s="523">
        <v>54.264239107311248</v>
      </c>
      <c r="G357" s="106"/>
      <c r="H357" s="92"/>
      <c r="I357" s="92"/>
      <c r="N357" s="38"/>
      <c r="P357" s="56"/>
    </row>
    <row r="358" spans="3:16">
      <c r="C358" s="521">
        <v>42087</v>
      </c>
      <c r="D358" s="522">
        <v>483.48099999999999</v>
      </c>
      <c r="E358" s="523">
        <v>45.91</v>
      </c>
      <c r="F358" s="523">
        <v>46.997417718057299</v>
      </c>
      <c r="G358" s="106"/>
      <c r="H358" s="92"/>
      <c r="I358" s="92"/>
      <c r="N358" s="38"/>
      <c r="P358" s="56"/>
    </row>
    <row r="359" spans="3:16">
      <c r="C359" s="521">
        <v>42088</v>
      </c>
      <c r="D359" s="522">
        <v>493.74599999999998</v>
      </c>
      <c r="E359" s="523">
        <v>42.55</v>
      </c>
      <c r="F359" s="523">
        <v>43.168728420984451</v>
      </c>
      <c r="G359" s="106"/>
      <c r="H359" s="92"/>
      <c r="I359" s="92"/>
      <c r="N359" s="38"/>
      <c r="P359" s="56"/>
    </row>
    <row r="360" spans="3:16">
      <c r="C360" s="521">
        <v>42089</v>
      </c>
      <c r="D360" s="522">
        <v>477.68700000000001</v>
      </c>
      <c r="E360" s="523">
        <v>45.08</v>
      </c>
      <c r="F360" s="523">
        <v>45.828187486326847</v>
      </c>
      <c r="G360" s="106"/>
      <c r="H360" s="92"/>
      <c r="I360" s="92"/>
      <c r="N360" s="38"/>
      <c r="P360" s="56"/>
    </row>
    <row r="361" spans="3:16">
      <c r="C361" s="521">
        <v>42090</v>
      </c>
      <c r="D361" s="522">
        <v>475.15699999999998</v>
      </c>
      <c r="E361" s="523">
        <v>45.82</v>
      </c>
      <c r="F361" s="523">
        <v>46.731588338071766</v>
      </c>
      <c r="G361" s="106"/>
      <c r="H361" s="92"/>
      <c r="I361" s="92"/>
      <c r="N361" s="38"/>
      <c r="P361" s="56"/>
    </row>
    <row r="362" spans="3:16">
      <c r="C362" s="521">
        <v>42091</v>
      </c>
      <c r="D362" s="522">
        <v>423.78800000000001</v>
      </c>
      <c r="E362" s="523">
        <v>44.07</v>
      </c>
      <c r="F362" s="523">
        <v>44.56628795607481</v>
      </c>
      <c r="G362" s="106"/>
      <c r="H362" s="92"/>
      <c r="I362" s="92"/>
      <c r="N362" s="38"/>
      <c r="P362" s="56"/>
    </row>
    <row r="363" spans="3:16">
      <c r="C363" s="521">
        <v>42092</v>
      </c>
      <c r="D363" s="522">
        <v>377.49299999999999</v>
      </c>
      <c r="E363" s="523">
        <v>30.97</v>
      </c>
      <c r="F363" s="523">
        <v>30.637871342498279</v>
      </c>
      <c r="G363" s="106"/>
      <c r="H363" s="92"/>
      <c r="I363" s="92"/>
      <c r="N363" s="38"/>
      <c r="P363" s="56"/>
    </row>
    <row r="364" spans="3:16">
      <c r="C364" s="521">
        <v>42093</v>
      </c>
      <c r="D364" s="522">
        <v>441.66</v>
      </c>
      <c r="E364" s="523">
        <v>41.71</v>
      </c>
      <c r="F364" s="523">
        <v>42.699849203210043</v>
      </c>
      <c r="G364" s="106"/>
      <c r="H364" s="92"/>
      <c r="I364" s="92"/>
      <c r="N364" s="38"/>
      <c r="P364" s="56"/>
    </row>
    <row r="365" spans="3:16">
      <c r="C365" s="521">
        <v>42094</v>
      </c>
      <c r="D365" s="522">
        <v>445.04899999999998</v>
      </c>
      <c r="E365" s="523">
        <v>43.5</v>
      </c>
      <c r="F365" s="523">
        <v>44.278656426600087</v>
      </c>
      <c r="G365" s="106"/>
      <c r="H365" s="92"/>
      <c r="I365" s="92"/>
      <c r="N365" s="38"/>
      <c r="P365" s="56"/>
    </row>
    <row r="366" spans="3:16">
      <c r="C366" s="521">
        <v>42095</v>
      </c>
      <c r="D366" s="522">
        <v>415.48899999999998</v>
      </c>
      <c r="E366" s="523">
        <v>29.87</v>
      </c>
      <c r="F366" s="523">
        <v>30.277929876824359</v>
      </c>
      <c r="G366" s="106"/>
      <c r="H366" s="92"/>
      <c r="I366" s="92"/>
      <c r="N366" s="38"/>
      <c r="P366" s="56"/>
    </row>
    <row r="367" spans="3:16">
      <c r="C367" s="521">
        <v>42096</v>
      </c>
      <c r="D367" s="522">
        <v>377.26</v>
      </c>
      <c r="E367" s="523">
        <v>37.72</v>
      </c>
      <c r="F367" s="523">
        <v>38.127811807387047</v>
      </c>
      <c r="G367" s="106"/>
      <c r="H367" s="92"/>
      <c r="I367" s="92"/>
      <c r="N367" s="38"/>
      <c r="P367" s="56"/>
    </row>
    <row r="368" spans="3:16">
      <c r="C368" s="521">
        <v>42097</v>
      </c>
      <c r="D368" s="522">
        <v>314.19400000000002</v>
      </c>
      <c r="E368" s="523">
        <v>35.82</v>
      </c>
      <c r="F368" s="523">
        <v>36.057920509839207</v>
      </c>
      <c r="G368" s="106"/>
      <c r="H368" s="92"/>
      <c r="I368" s="92"/>
      <c r="N368" s="38"/>
      <c r="P368" s="56"/>
    </row>
    <row r="369" spans="2:16">
      <c r="C369" s="521">
        <v>42098</v>
      </c>
      <c r="D369" s="522">
        <v>354.87099999999998</v>
      </c>
      <c r="E369" s="523">
        <v>25.37</v>
      </c>
      <c r="F369" s="523">
        <v>25.372706155701181</v>
      </c>
      <c r="G369" s="106"/>
      <c r="H369" s="92"/>
      <c r="I369" s="92"/>
      <c r="N369" s="38"/>
      <c r="P369" s="56"/>
    </row>
    <row r="370" spans="2:16">
      <c r="C370" s="521">
        <v>42099</v>
      </c>
      <c r="D370" s="522">
        <v>345.38900000000001</v>
      </c>
      <c r="E370" s="523">
        <v>23.62</v>
      </c>
      <c r="F370" s="523">
        <v>23.839088947238931</v>
      </c>
      <c r="G370" s="106"/>
      <c r="H370" s="92"/>
      <c r="I370" s="92"/>
      <c r="N370" s="38"/>
      <c r="P370" s="56"/>
    </row>
    <row r="371" spans="2:16">
      <c r="C371" s="521">
        <v>42100</v>
      </c>
      <c r="D371" s="522">
        <v>364.40699999999998</v>
      </c>
      <c r="E371" s="523">
        <v>37.58</v>
      </c>
      <c r="F371" s="523">
        <v>37.948234774611322</v>
      </c>
      <c r="G371" s="106"/>
      <c r="H371" s="92"/>
      <c r="I371" s="92"/>
      <c r="N371" s="38"/>
      <c r="P371" s="56"/>
    </row>
    <row r="372" spans="2:16">
      <c r="C372" s="521">
        <v>42101</v>
      </c>
      <c r="D372" s="522">
        <v>427.61599999999999</v>
      </c>
      <c r="E372" s="523">
        <v>44.51</v>
      </c>
      <c r="F372" s="523">
        <v>45.416841043339367</v>
      </c>
      <c r="G372" s="106"/>
      <c r="H372" s="92"/>
      <c r="I372" s="92"/>
      <c r="N372" s="38"/>
      <c r="P372" s="56"/>
    </row>
    <row r="373" spans="2:16">
      <c r="C373" s="521">
        <v>42102</v>
      </c>
      <c r="D373" s="522">
        <v>437.572</v>
      </c>
      <c r="E373" s="523">
        <v>41.47</v>
      </c>
      <c r="F373" s="523">
        <v>42.074443228827732</v>
      </c>
      <c r="G373" s="106"/>
      <c r="H373" s="92"/>
      <c r="I373" s="92"/>
      <c r="N373" s="38"/>
      <c r="P373" s="56"/>
    </row>
    <row r="374" spans="2:16">
      <c r="C374" s="521">
        <v>42103</v>
      </c>
      <c r="D374" s="522">
        <v>434.846</v>
      </c>
      <c r="E374" s="523">
        <v>51.32</v>
      </c>
      <c r="F374" s="523">
        <v>52.104135670243139</v>
      </c>
      <c r="G374" s="106"/>
      <c r="H374" s="92"/>
      <c r="I374" s="92"/>
      <c r="N374" s="38"/>
      <c r="P374" s="56"/>
    </row>
    <row r="375" spans="2:16">
      <c r="C375" s="521">
        <v>42104</v>
      </c>
      <c r="D375" s="522">
        <v>453.83800000000002</v>
      </c>
      <c r="E375" s="523">
        <v>56.1</v>
      </c>
      <c r="F375" s="523">
        <v>56.71237642887985</v>
      </c>
      <c r="G375" s="106"/>
      <c r="H375" s="92"/>
      <c r="I375" s="92"/>
      <c r="N375" s="38"/>
      <c r="P375" s="56"/>
    </row>
    <row r="376" spans="2:16">
      <c r="C376" s="521">
        <v>42105</v>
      </c>
      <c r="D376" s="522">
        <v>388.96199999999999</v>
      </c>
      <c r="E376" s="523">
        <v>49.83</v>
      </c>
      <c r="F376" s="523">
        <v>50.150288303740957</v>
      </c>
      <c r="G376" s="106"/>
      <c r="H376" s="92"/>
      <c r="I376" s="92"/>
      <c r="N376" s="38"/>
      <c r="P376" s="56"/>
    </row>
    <row r="377" spans="2:16">
      <c r="C377" s="521">
        <v>42106</v>
      </c>
      <c r="D377" s="522">
        <v>361.58499999999998</v>
      </c>
      <c r="E377" s="523">
        <v>33.26</v>
      </c>
      <c r="F377" s="523">
        <v>32.681538583124564</v>
      </c>
      <c r="G377" s="106"/>
      <c r="H377" s="92"/>
      <c r="I377" s="92"/>
      <c r="N377" s="38"/>
      <c r="P377" s="56"/>
    </row>
    <row r="378" spans="2:16">
      <c r="B378" s="99" t="s">
        <v>42</v>
      </c>
      <c r="C378" s="521">
        <v>42107</v>
      </c>
      <c r="D378" s="522">
        <v>430.69400000000002</v>
      </c>
      <c r="E378" s="523">
        <v>47.15</v>
      </c>
      <c r="F378" s="523">
        <v>48.056276933521318</v>
      </c>
      <c r="G378" s="106"/>
      <c r="H378" s="92"/>
      <c r="I378" s="92"/>
      <c r="N378" s="38"/>
      <c r="P378" s="56"/>
    </row>
    <row r="379" spans="2:16">
      <c r="C379" s="521">
        <v>42108</v>
      </c>
      <c r="D379" s="522">
        <v>446.94099999999997</v>
      </c>
      <c r="E379" s="523">
        <v>43.01</v>
      </c>
      <c r="F379" s="523">
        <v>43.679641670139709</v>
      </c>
      <c r="G379" s="106"/>
      <c r="H379" s="92"/>
      <c r="I379" s="92"/>
      <c r="N379" s="38"/>
      <c r="P379" s="56"/>
    </row>
    <row r="380" spans="2:16">
      <c r="C380" s="521">
        <v>42109</v>
      </c>
      <c r="D380" s="522">
        <v>456.78300000000002</v>
      </c>
      <c r="E380" s="523">
        <v>48.95</v>
      </c>
      <c r="F380" s="523">
        <v>49.777200046009654</v>
      </c>
      <c r="G380" s="106"/>
      <c r="H380" s="92"/>
      <c r="I380" s="92"/>
      <c r="N380" s="38"/>
      <c r="P380" s="56"/>
    </row>
    <row r="381" spans="2:16">
      <c r="C381" s="521">
        <v>42110</v>
      </c>
      <c r="D381" s="522">
        <v>468.28199999999998</v>
      </c>
      <c r="E381" s="523">
        <v>50.91</v>
      </c>
      <c r="F381" s="523">
        <v>51.052200176205957</v>
      </c>
      <c r="G381" s="106"/>
      <c r="H381" s="92"/>
      <c r="I381" s="92"/>
      <c r="N381" s="38"/>
      <c r="P381" s="56"/>
    </row>
    <row r="382" spans="2:16">
      <c r="C382" s="521">
        <v>42111</v>
      </c>
      <c r="D382" s="522">
        <v>461.94799999999998</v>
      </c>
      <c r="E382" s="523">
        <v>56.3</v>
      </c>
      <c r="F382" s="523">
        <v>56.867657740957263</v>
      </c>
      <c r="G382" s="106"/>
      <c r="H382" s="92"/>
      <c r="I382" s="92"/>
      <c r="N382" s="38"/>
      <c r="P382" s="56"/>
    </row>
    <row r="383" spans="2:16">
      <c r="C383" s="521">
        <v>42112</v>
      </c>
      <c r="D383" s="522">
        <v>419.32299999999998</v>
      </c>
      <c r="E383" s="523">
        <v>48.12</v>
      </c>
      <c r="F383" s="523">
        <v>47.784614626102552</v>
      </c>
      <c r="G383" s="106"/>
      <c r="H383" s="92"/>
      <c r="I383" s="92"/>
      <c r="N383" s="38"/>
      <c r="P383" s="56"/>
    </row>
    <row r="384" spans="2:16">
      <c r="C384" s="521">
        <v>42113</v>
      </c>
      <c r="D384" s="522">
        <v>358.90300000000002</v>
      </c>
      <c r="E384" s="523">
        <v>40.74</v>
      </c>
      <c r="F384" s="523">
        <v>40.957948262675458</v>
      </c>
      <c r="G384" s="106"/>
      <c r="H384" s="92"/>
      <c r="I384" s="92"/>
      <c r="N384" s="38"/>
      <c r="P384" s="56"/>
    </row>
    <row r="385" spans="3:16">
      <c r="C385" s="521">
        <v>42114</v>
      </c>
      <c r="D385" s="522">
        <v>437.36599999999999</v>
      </c>
      <c r="E385" s="523">
        <v>55.29</v>
      </c>
      <c r="F385" s="523">
        <v>55.822112506685507</v>
      </c>
      <c r="G385" s="106"/>
      <c r="H385" s="92"/>
      <c r="I385" s="92"/>
      <c r="N385" s="38"/>
      <c r="P385" s="56"/>
    </row>
    <row r="386" spans="3:16">
      <c r="C386" s="521">
        <v>42115</v>
      </c>
      <c r="D386" s="522">
        <v>468.072</v>
      </c>
      <c r="E386" s="523">
        <v>48.42</v>
      </c>
      <c r="F386" s="523">
        <v>49.040962817468383</v>
      </c>
      <c r="G386" s="106"/>
      <c r="H386" s="92"/>
      <c r="I386" s="92"/>
      <c r="N386" s="38"/>
      <c r="P386" s="56"/>
    </row>
    <row r="387" spans="3:16">
      <c r="C387" s="521">
        <v>42116</v>
      </c>
      <c r="D387" s="522">
        <v>475.92899999999997</v>
      </c>
      <c r="E387" s="523">
        <v>49.49</v>
      </c>
      <c r="F387" s="523">
        <v>50.010548927948882</v>
      </c>
      <c r="G387" s="106"/>
      <c r="H387" s="92"/>
      <c r="I387" s="92"/>
      <c r="N387" s="38"/>
      <c r="P387" s="56"/>
    </row>
    <row r="388" spans="3:16">
      <c r="C388" s="521">
        <v>42117</v>
      </c>
      <c r="D388" s="522">
        <v>466.89600000000002</v>
      </c>
      <c r="E388" s="523">
        <v>61.63</v>
      </c>
      <c r="F388" s="523">
        <v>62.005839021996913</v>
      </c>
      <c r="G388" s="106"/>
      <c r="H388" s="92"/>
      <c r="I388" s="92"/>
      <c r="N388" s="38"/>
      <c r="P388" s="56"/>
    </row>
    <row r="389" spans="3:16">
      <c r="C389" s="521">
        <v>42118</v>
      </c>
      <c r="D389" s="522">
        <v>498.94799999999998</v>
      </c>
      <c r="E389" s="523">
        <v>56.22</v>
      </c>
      <c r="F389" s="523">
        <v>56.303239614067998</v>
      </c>
      <c r="G389" s="106"/>
      <c r="H389" s="92"/>
      <c r="I389" s="92"/>
      <c r="N389" s="38"/>
      <c r="P389" s="56"/>
    </row>
    <row r="390" spans="3:16">
      <c r="C390" s="521">
        <v>42119</v>
      </c>
      <c r="D390" s="522">
        <v>430.20299999999997</v>
      </c>
      <c r="E390" s="523">
        <v>44.27</v>
      </c>
      <c r="F390" s="523">
        <v>44.843186790393503</v>
      </c>
      <c r="G390" s="106"/>
      <c r="H390" s="92"/>
      <c r="I390" s="92"/>
      <c r="N390" s="38"/>
      <c r="P390" s="56"/>
    </row>
    <row r="391" spans="3:16">
      <c r="C391" s="521">
        <v>42120</v>
      </c>
      <c r="D391" s="522">
        <v>414.29199999999997</v>
      </c>
      <c r="E391" s="523">
        <v>31.6</v>
      </c>
      <c r="F391" s="523">
        <v>32.40132437721855</v>
      </c>
      <c r="G391" s="106"/>
      <c r="H391" s="92"/>
      <c r="I391" s="92"/>
      <c r="N391" s="38"/>
      <c r="P391" s="56"/>
    </row>
    <row r="392" spans="3:16">
      <c r="C392" s="521">
        <v>42121</v>
      </c>
      <c r="D392" s="522">
        <v>486.56099999999998</v>
      </c>
      <c r="E392" s="523">
        <v>43.02</v>
      </c>
      <c r="F392" s="523">
        <v>43.743758013262671</v>
      </c>
      <c r="G392" s="106"/>
      <c r="H392" s="92"/>
      <c r="I392" s="92"/>
      <c r="N392" s="38"/>
      <c r="P392" s="56"/>
    </row>
    <row r="393" spans="3:16">
      <c r="C393" s="521">
        <v>42122</v>
      </c>
      <c r="D393" s="522">
        <v>471.589</v>
      </c>
      <c r="E393" s="523">
        <v>55.52</v>
      </c>
      <c r="F393" s="523">
        <v>56.079908607712142</v>
      </c>
      <c r="G393" s="106"/>
      <c r="H393" s="92"/>
      <c r="I393" s="92"/>
      <c r="N393" s="38"/>
      <c r="P393" s="56"/>
    </row>
    <row r="394" spans="3:16">
      <c r="C394" s="521">
        <v>42123</v>
      </c>
      <c r="D394" s="522">
        <v>475.649</v>
      </c>
      <c r="E394" s="523">
        <v>59.27</v>
      </c>
      <c r="F394" s="523">
        <v>59.429658190078307</v>
      </c>
      <c r="G394" s="106"/>
      <c r="H394" s="92"/>
      <c r="I394" s="92"/>
      <c r="N394" s="38"/>
      <c r="P394" s="56"/>
    </row>
    <row r="395" spans="3:16">
      <c r="C395" s="521">
        <v>42124</v>
      </c>
      <c r="D395" s="522">
        <v>470.245</v>
      </c>
      <c r="E395" s="523">
        <v>53.77</v>
      </c>
      <c r="F395" s="523">
        <v>53.555318079587103</v>
      </c>
      <c r="G395" s="106"/>
      <c r="H395" s="92"/>
      <c r="I395" s="92"/>
      <c r="N395" s="38"/>
      <c r="P395" s="56"/>
    </row>
    <row r="396" spans="3:16">
      <c r="C396" s="521">
        <v>42125</v>
      </c>
      <c r="D396" s="522">
        <v>392.584</v>
      </c>
      <c r="E396" s="523">
        <v>38.81</v>
      </c>
      <c r="F396" s="523">
        <v>38.84803746775264</v>
      </c>
      <c r="G396" s="106"/>
      <c r="H396" s="92"/>
      <c r="I396" s="92"/>
      <c r="N396" s="38"/>
      <c r="P396" s="56"/>
    </row>
    <row r="397" spans="3:16">
      <c r="C397" s="521">
        <v>42126</v>
      </c>
      <c r="D397" s="522">
        <v>388.42200000000003</v>
      </c>
      <c r="E397" s="523">
        <v>40.39</v>
      </c>
      <c r="F397" s="523">
        <v>40.38428452438999</v>
      </c>
      <c r="G397" s="106"/>
      <c r="H397" s="92"/>
      <c r="I397" s="92"/>
      <c r="N397" s="38"/>
      <c r="P397" s="56"/>
    </row>
    <row r="398" spans="3:16">
      <c r="C398" s="521">
        <v>42127</v>
      </c>
      <c r="D398" s="522">
        <v>385.35</v>
      </c>
      <c r="E398" s="523">
        <v>38.409999999999997</v>
      </c>
      <c r="F398" s="523">
        <v>38.864193500485847</v>
      </c>
      <c r="G398" s="106"/>
      <c r="H398" s="92"/>
      <c r="I398" s="92"/>
      <c r="N398" s="38"/>
      <c r="P398" s="56"/>
    </row>
    <row r="399" spans="3:16">
      <c r="C399" s="521">
        <v>42128</v>
      </c>
      <c r="D399" s="522">
        <v>501.221</v>
      </c>
      <c r="E399" s="523">
        <v>44.89</v>
      </c>
      <c r="F399" s="523">
        <v>44.61512474366284</v>
      </c>
      <c r="G399" s="106"/>
      <c r="H399" s="92"/>
      <c r="I399" s="92"/>
      <c r="N399" s="38"/>
      <c r="P399" s="56"/>
    </row>
    <row r="400" spans="3:16">
      <c r="C400" s="521">
        <v>42129</v>
      </c>
      <c r="D400" s="522">
        <v>524.11500000000001</v>
      </c>
      <c r="E400" s="523">
        <v>44.33</v>
      </c>
      <c r="F400" s="523">
        <v>45.164949605108482</v>
      </c>
      <c r="G400" s="106"/>
      <c r="H400" s="92"/>
      <c r="I400" s="92"/>
      <c r="N400" s="38"/>
      <c r="P400" s="56"/>
    </row>
    <row r="401" spans="2:16">
      <c r="C401" s="521">
        <v>42130</v>
      </c>
      <c r="D401" s="522">
        <v>447.40600000000001</v>
      </c>
      <c r="E401" s="523">
        <v>59.78</v>
      </c>
      <c r="F401" s="523">
        <v>60.108414128913829</v>
      </c>
      <c r="G401" s="106"/>
      <c r="H401" s="92"/>
      <c r="I401" s="92"/>
      <c r="N401" s="38"/>
      <c r="P401" s="56"/>
    </row>
    <row r="402" spans="2:16">
      <c r="C402" s="521">
        <v>42131</v>
      </c>
      <c r="D402" s="522">
        <v>499.95699999999999</v>
      </c>
      <c r="E402" s="523">
        <v>49.46</v>
      </c>
      <c r="F402" s="523">
        <v>49.411826926524213</v>
      </c>
      <c r="G402" s="106"/>
      <c r="H402" s="92"/>
      <c r="I402" s="92"/>
      <c r="N402" s="38"/>
      <c r="P402" s="56"/>
    </row>
    <row r="403" spans="2:16">
      <c r="C403" s="521">
        <v>42132</v>
      </c>
      <c r="D403" s="522">
        <v>476.767</v>
      </c>
      <c r="E403" s="523">
        <v>38.35</v>
      </c>
      <c r="F403" s="523">
        <v>38.589775309950873</v>
      </c>
      <c r="G403" s="106"/>
      <c r="H403" s="92"/>
      <c r="I403" s="92"/>
      <c r="N403" s="38"/>
      <c r="P403" s="56"/>
    </row>
    <row r="404" spans="2:16">
      <c r="C404" s="521">
        <v>42133</v>
      </c>
      <c r="D404" s="522">
        <v>395.654</v>
      </c>
      <c r="E404" s="523">
        <v>52.8</v>
      </c>
      <c r="F404" s="523">
        <v>52.943291078053562</v>
      </c>
      <c r="G404" s="106"/>
      <c r="H404" s="92"/>
      <c r="I404" s="92"/>
      <c r="N404" s="38"/>
      <c r="P404" s="56"/>
    </row>
    <row r="405" spans="2:16">
      <c r="C405" s="521">
        <v>42134</v>
      </c>
      <c r="D405" s="522">
        <v>360.28800000000001</v>
      </c>
      <c r="E405" s="523">
        <v>42.1</v>
      </c>
      <c r="F405" s="523">
        <v>42.176088405236591</v>
      </c>
      <c r="G405" s="106"/>
      <c r="H405" s="92"/>
      <c r="I405" s="92"/>
      <c r="N405" s="38"/>
      <c r="P405" s="56"/>
    </row>
    <row r="406" spans="2:16">
      <c r="C406" s="521">
        <v>42135</v>
      </c>
      <c r="D406" s="522">
        <v>452.505</v>
      </c>
      <c r="E406" s="523">
        <v>52.39</v>
      </c>
      <c r="F406" s="523">
        <v>52.833401455801848</v>
      </c>
      <c r="G406" s="106"/>
      <c r="H406" s="92"/>
      <c r="I406" s="92"/>
      <c r="N406" s="38"/>
      <c r="P406" s="56"/>
    </row>
    <row r="407" spans="2:16">
      <c r="C407" s="521">
        <v>42136</v>
      </c>
      <c r="D407" s="522">
        <v>477.05200000000002</v>
      </c>
      <c r="E407" s="523">
        <v>52.64</v>
      </c>
      <c r="F407" s="523">
        <v>52.927437029030642</v>
      </c>
      <c r="G407" s="106"/>
      <c r="H407" s="92"/>
      <c r="I407" s="92"/>
      <c r="N407" s="38"/>
      <c r="P407" s="56"/>
    </row>
    <row r="408" spans="2:16">
      <c r="B408" s="99" t="s">
        <v>41</v>
      </c>
      <c r="C408" s="521">
        <v>42137</v>
      </c>
      <c r="D408" s="522">
        <v>489.12099999999998</v>
      </c>
      <c r="E408" s="523">
        <v>48.98</v>
      </c>
      <c r="F408" s="523">
        <v>49.181148323629188</v>
      </c>
      <c r="G408" s="106"/>
      <c r="H408" s="92"/>
      <c r="I408" s="92"/>
      <c r="N408" s="38"/>
      <c r="P408" s="56"/>
    </row>
    <row r="409" spans="2:16">
      <c r="C409" s="521">
        <v>42138</v>
      </c>
      <c r="D409" s="522">
        <v>507.00099999999998</v>
      </c>
      <c r="E409" s="523">
        <v>44.68</v>
      </c>
      <c r="F409" s="523">
        <v>44.323232648353383</v>
      </c>
      <c r="G409" s="106"/>
      <c r="H409" s="92"/>
      <c r="I409" s="92"/>
      <c r="N409" s="38"/>
      <c r="P409" s="56"/>
    </row>
    <row r="410" spans="2:16">
      <c r="C410" s="521">
        <v>42139</v>
      </c>
      <c r="D410" s="522">
        <v>479.07499999999999</v>
      </c>
      <c r="E410" s="523">
        <v>43.28</v>
      </c>
      <c r="F410" s="523">
        <v>44.12270105080907</v>
      </c>
      <c r="G410" s="106"/>
      <c r="H410" s="92"/>
      <c r="I410" s="92"/>
      <c r="N410" s="38"/>
      <c r="P410" s="56"/>
    </row>
    <row r="411" spans="2:16">
      <c r="C411" s="521">
        <v>42140</v>
      </c>
      <c r="D411" s="522">
        <v>428.70499999999998</v>
      </c>
      <c r="E411" s="523">
        <v>34.01</v>
      </c>
      <c r="F411" s="523">
        <v>34.099440770527757</v>
      </c>
      <c r="G411" s="106"/>
      <c r="H411" s="92"/>
      <c r="I411" s="92"/>
      <c r="N411" s="38"/>
      <c r="P411" s="56"/>
    </row>
    <row r="412" spans="2:16">
      <c r="C412" s="521">
        <v>42141</v>
      </c>
      <c r="D412" s="522">
        <v>406.12599999999998</v>
      </c>
      <c r="E412" s="523">
        <v>29.36</v>
      </c>
      <c r="F412" s="523">
        <v>29.751033191963291</v>
      </c>
      <c r="G412" s="106"/>
      <c r="H412" s="92"/>
      <c r="I412" s="92"/>
      <c r="N412" s="38"/>
      <c r="P412" s="56"/>
    </row>
    <row r="413" spans="2:16">
      <c r="C413" s="521">
        <v>42142</v>
      </c>
      <c r="D413" s="522">
        <v>466.29500000000002</v>
      </c>
      <c r="E413" s="523">
        <v>51.82</v>
      </c>
      <c r="F413" s="523">
        <v>52.376629521135392</v>
      </c>
      <c r="G413" s="106"/>
      <c r="H413" s="92"/>
      <c r="I413" s="92"/>
      <c r="N413" s="38"/>
      <c r="P413" s="56"/>
    </row>
    <row r="414" spans="2:16">
      <c r="C414" s="521">
        <v>42143</v>
      </c>
      <c r="D414" s="522">
        <v>477.32299999999998</v>
      </c>
      <c r="E414" s="523">
        <v>42.19</v>
      </c>
      <c r="F414" s="523">
        <v>42.805556937044159</v>
      </c>
      <c r="G414" s="106"/>
      <c r="H414" s="92"/>
      <c r="I414" s="92"/>
      <c r="N414" s="38"/>
      <c r="P414" s="56"/>
    </row>
    <row r="415" spans="2:16">
      <c r="C415" s="521">
        <v>42144</v>
      </c>
      <c r="D415" s="522">
        <v>486.88400000000001</v>
      </c>
      <c r="E415" s="523">
        <v>45.93</v>
      </c>
      <c r="F415" s="523">
        <v>46.255639777118503</v>
      </c>
      <c r="G415" s="106"/>
      <c r="H415" s="92"/>
      <c r="I415" s="92"/>
      <c r="N415" s="38"/>
      <c r="P415" s="56"/>
    </row>
    <row r="416" spans="2:16">
      <c r="C416" s="521">
        <v>42145</v>
      </c>
      <c r="D416" s="522">
        <v>488.79300000000001</v>
      </c>
      <c r="E416" s="523">
        <v>43.68</v>
      </c>
      <c r="F416" s="523">
        <v>44.320943633900519</v>
      </c>
      <c r="G416" s="106"/>
      <c r="H416" s="92"/>
      <c r="I416" s="92"/>
      <c r="N416" s="38"/>
      <c r="P416" s="56"/>
    </row>
    <row r="417" spans="3:16">
      <c r="C417" s="521">
        <v>42146</v>
      </c>
      <c r="D417" s="522">
        <v>473.47</v>
      </c>
      <c r="E417" s="523">
        <v>44.21</v>
      </c>
      <c r="F417" s="523">
        <v>44.579136627124072</v>
      </c>
      <c r="G417" s="106"/>
      <c r="H417" s="92"/>
      <c r="I417" s="92"/>
      <c r="N417" s="38"/>
      <c r="P417" s="56"/>
    </row>
    <row r="418" spans="3:16">
      <c r="C418" s="521">
        <v>42147</v>
      </c>
      <c r="D418" s="522">
        <v>424.50099999999998</v>
      </c>
      <c r="E418" s="523">
        <v>34.380000000000003</v>
      </c>
      <c r="F418" s="523">
        <v>34.792438107644053</v>
      </c>
      <c r="G418" s="106"/>
      <c r="H418" s="92"/>
      <c r="I418" s="92"/>
      <c r="N418" s="38"/>
      <c r="P418" s="56"/>
    </row>
    <row r="419" spans="3:16">
      <c r="C419" s="521">
        <v>42148</v>
      </c>
      <c r="D419" s="522">
        <v>382.286</v>
      </c>
      <c r="E419" s="523">
        <v>31.64</v>
      </c>
      <c r="F419" s="523">
        <v>32.111153423772933</v>
      </c>
      <c r="G419" s="106"/>
      <c r="H419" s="92"/>
      <c r="I419" s="92"/>
      <c r="N419" s="38"/>
      <c r="P419" s="56"/>
    </row>
    <row r="420" spans="3:16">
      <c r="C420" s="521">
        <v>42149</v>
      </c>
      <c r="D420" s="522">
        <v>459.75700000000001</v>
      </c>
      <c r="E420" s="523">
        <v>48.23</v>
      </c>
      <c r="F420" s="523">
        <v>49.135239915042327</v>
      </c>
      <c r="G420" s="106"/>
      <c r="H420" s="92"/>
      <c r="I420" s="92"/>
      <c r="N420" s="38"/>
      <c r="P420" s="56"/>
    </row>
    <row r="421" spans="3:16">
      <c r="C421" s="521">
        <v>42150</v>
      </c>
      <c r="D421" s="522">
        <v>488.96100000000001</v>
      </c>
      <c r="E421" s="523">
        <v>47.58</v>
      </c>
      <c r="F421" s="523">
        <v>47.993907164033793</v>
      </c>
      <c r="G421" s="106"/>
      <c r="H421" s="92"/>
      <c r="I421" s="92"/>
      <c r="N421" s="38"/>
      <c r="P421" s="56"/>
    </row>
    <row r="422" spans="3:16">
      <c r="C422" s="521">
        <v>42151</v>
      </c>
      <c r="D422" s="522">
        <v>499.86099999999999</v>
      </c>
      <c r="E422" s="523">
        <v>48.55</v>
      </c>
      <c r="F422" s="523">
        <v>49.263423365410162</v>
      </c>
      <c r="G422" s="106"/>
      <c r="H422" s="92"/>
      <c r="I422" s="92"/>
      <c r="N422" s="38"/>
      <c r="P422" s="56"/>
    </row>
    <row r="423" spans="3:16">
      <c r="C423" s="521">
        <v>42152</v>
      </c>
      <c r="D423" s="522">
        <v>499.065</v>
      </c>
      <c r="E423" s="523">
        <v>52.67</v>
      </c>
      <c r="F423" s="523">
        <v>53.060646308535773</v>
      </c>
      <c r="G423" s="106"/>
      <c r="H423" s="92"/>
      <c r="I423" s="92"/>
      <c r="N423" s="38"/>
      <c r="P423" s="56"/>
    </row>
    <row r="424" spans="3:16">
      <c r="C424" s="521">
        <v>42153</v>
      </c>
      <c r="D424" s="522">
        <v>487.43799999999999</v>
      </c>
      <c r="E424" s="523">
        <v>54.62</v>
      </c>
      <c r="F424" s="523">
        <v>54.973926511906292</v>
      </c>
      <c r="G424" s="106"/>
      <c r="H424" s="92"/>
      <c r="I424" s="92"/>
      <c r="N424" s="38"/>
      <c r="P424" s="56"/>
    </row>
    <row r="425" spans="3:16">
      <c r="C425" s="521">
        <v>42154</v>
      </c>
      <c r="D425" s="522">
        <v>439.60300000000001</v>
      </c>
      <c r="E425" s="523">
        <v>50.84</v>
      </c>
      <c r="F425" s="523">
        <v>50.889641053989394</v>
      </c>
      <c r="G425" s="106"/>
      <c r="H425" s="92"/>
      <c r="I425" s="92"/>
      <c r="N425" s="38"/>
      <c r="P425" s="56"/>
    </row>
    <row r="426" spans="3:16">
      <c r="C426" s="521">
        <v>42155</v>
      </c>
      <c r="D426" s="522">
        <v>421.54</v>
      </c>
      <c r="E426" s="523">
        <v>47.76</v>
      </c>
      <c r="F426" s="523">
        <v>48.015156836475391</v>
      </c>
      <c r="G426" s="106"/>
      <c r="H426" s="92"/>
      <c r="I426" s="92"/>
      <c r="N426" s="38"/>
      <c r="P426" s="56"/>
    </row>
    <row r="427" spans="3:16">
      <c r="C427" s="521">
        <v>42156</v>
      </c>
      <c r="D427" s="522">
        <v>534.61699999999996</v>
      </c>
      <c r="E427" s="523">
        <v>55.78</v>
      </c>
      <c r="F427" s="523">
        <v>56.675260941918133</v>
      </c>
      <c r="G427" s="106"/>
      <c r="H427" s="92"/>
      <c r="I427" s="92"/>
      <c r="N427" s="38"/>
      <c r="P427" s="56"/>
    </row>
    <row r="428" spans="3:16">
      <c r="C428" s="521">
        <v>42157</v>
      </c>
      <c r="D428" s="522">
        <v>506.82499999999999</v>
      </c>
      <c r="E428" s="523">
        <v>56.21</v>
      </c>
      <c r="F428" s="523">
        <v>56.639404361780883</v>
      </c>
      <c r="G428" s="106"/>
      <c r="H428" s="92"/>
      <c r="I428" s="92"/>
      <c r="N428" s="38"/>
      <c r="P428" s="56"/>
    </row>
    <row r="429" spans="3:16">
      <c r="C429" s="521">
        <v>42158</v>
      </c>
      <c r="D429" s="522">
        <v>514.13599999999997</v>
      </c>
      <c r="E429" s="523">
        <v>55.38</v>
      </c>
      <c r="F429" s="523">
        <v>55.876943144676268</v>
      </c>
      <c r="G429" s="106"/>
      <c r="H429" s="92"/>
      <c r="I429" s="92"/>
      <c r="N429" s="38"/>
      <c r="P429" s="56"/>
    </row>
    <row r="430" spans="3:16">
      <c r="C430" s="521">
        <v>42159</v>
      </c>
      <c r="D430" s="522">
        <v>509.25799999999998</v>
      </c>
      <c r="E430" s="523">
        <v>56.41</v>
      </c>
      <c r="F430" s="523">
        <v>56.813740010462247</v>
      </c>
      <c r="G430" s="106"/>
      <c r="H430" s="92"/>
      <c r="I430" s="92"/>
      <c r="N430" s="38"/>
      <c r="P430" s="56"/>
    </row>
    <row r="431" spans="3:16">
      <c r="C431" s="521">
        <v>42160</v>
      </c>
      <c r="D431" s="522">
        <v>550.47699999999998</v>
      </c>
      <c r="E431" s="523">
        <v>55.77</v>
      </c>
      <c r="F431" s="523">
        <v>56.461375253368473</v>
      </c>
      <c r="G431" s="106"/>
      <c r="H431" s="92"/>
      <c r="I431" s="92"/>
      <c r="N431" s="38"/>
      <c r="P431" s="56"/>
    </row>
    <row r="432" spans="3:16">
      <c r="C432" s="521">
        <v>42161</v>
      </c>
      <c r="D432" s="522">
        <v>497.97199999999998</v>
      </c>
      <c r="E432" s="523">
        <v>48.44</v>
      </c>
      <c r="F432" s="523">
        <v>48.907112031825307</v>
      </c>
      <c r="G432" s="106"/>
      <c r="H432" s="92"/>
      <c r="I432" s="92"/>
      <c r="N432" s="38"/>
      <c r="P432" s="56"/>
    </row>
    <row r="433" spans="2:16">
      <c r="C433" s="521">
        <v>42162</v>
      </c>
      <c r="D433" s="522">
        <v>429.755</v>
      </c>
      <c r="E433" s="523">
        <v>46.16</v>
      </c>
      <c r="F433" s="523">
        <v>46.723920460504587</v>
      </c>
      <c r="G433" s="106"/>
      <c r="H433" s="92"/>
      <c r="I433" s="92"/>
      <c r="N433" s="38"/>
      <c r="P433" s="56"/>
    </row>
    <row r="434" spans="2:16">
      <c r="C434" s="521">
        <v>42163</v>
      </c>
      <c r="D434" s="522">
        <v>535.11099999999999</v>
      </c>
      <c r="E434" s="523">
        <v>55.87</v>
      </c>
      <c r="F434" s="523">
        <v>56.964801668942172</v>
      </c>
      <c r="G434" s="106"/>
      <c r="H434" s="92"/>
      <c r="I434" s="92"/>
      <c r="N434" s="38"/>
      <c r="P434" s="56"/>
    </row>
    <row r="435" spans="2:16">
      <c r="C435" s="521">
        <v>42164</v>
      </c>
      <c r="D435" s="522">
        <v>556.48099999999999</v>
      </c>
      <c r="E435" s="523">
        <v>57.19</v>
      </c>
      <c r="F435" s="523">
        <v>57.923911760942083</v>
      </c>
      <c r="G435" s="106"/>
      <c r="H435" s="92"/>
      <c r="I435" s="92"/>
      <c r="N435" s="38"/>
      <c r="P435" s="56"/>
    </row>
    <row r="436" spans="2:16">
      <c r="C436" s="521">
        <v>42165</v>
      </c>
      <c r="D436" s="522">
        <v>556.18600000000004</v>
      </c>
      <c r="E436" s="523">
        <v>57.1</v>
      </c>
      <c r="F436" s="523">
        <v>57.460952184877627</v>
      </c>
      <c r="G436" s="106"/>
      <c r="H436" s="92"/>
      <c r="I436" s="92"/>
      <c r="N436" s="38"/>
      <c r="P436" s="56"/>
    </row>
    <row r="437" spans="2:16">
      <c r="C437" s="521">
        <v>42166</v>
      </c>
      <c r="D437" s="522">
        <v>546.32299999999998</v>
      </c>
      <c r="E437" s="523">
        <v>60.77</v>
      </c>
      <c r="F437" s="523">
        <v>61.221252242627479</v>
      </c>
      <c r="G437" s="106"/>
      <c r="H437" s="92"/>
      <c r="I437" s="92"/>
      <c r="N437" s="38"/>
      <c r="P437" s="56"/>
    </row>
    <row r="438" spans="2:16">
      <c r="C438" s="521">
        <v>42167</v>
      </c>
      <c r="D438" s="522">
        <v>539.798</v>
      </c>
      <c r="E438" s="523">
        <v>58.21</v>
      </c>
      <c r="F438" s="523">
        <v>58.435590275612249</v>
      </c>
      <c r="G438" s="106"/>
      <c r="H438" s="92"/>
      <c r="I438" s="92"/>
      <c r="N438" s="38"/>
      <c r="P438" s="56"/>
    </row>
    <row r="439" spans="2:16">
      <c r="B439" s="99" t="s">
        <v>43</v>
      </c>
      <c r="C439" s="521">
        <v>42168</v>
      </c>
      <c r="D439" s="522">
        <v>472.28899999999999</v>
      </c>
      <c r="E439" s="523">
        <v>56.37</v>
      </c>
      <c r="F439" s="523">
        <v>56.560600667944357</v>
      </c>
      <c r="G439" s="106"/>
      <c r="H439" s="92"/>
      <c r="I439" s="92"/>
      <c r="N439" s="38"/>
      <c r="P439" s="56"/>
    </row>
    <row r="440" spans="2:16">
      <c r="C440" s="521">
        <v>42169</v>
      </c>
      <c r="D440" s="522">
        <v>416.21699999999998</v>
      </c>
      <c r="E440" s="523">
        <v>50.87</v>
      </c>
      <c r="F440" s="523">
        <v>51.380860739204721</v>
      </c>
      <c r="G440" s="106"/>
      <c r="H440" s="92"/>
      <c r="I440" s="92"/>
      <c r="N440" s="38"/>
      <c r="P440" s="56"/>
    </row>
    <row r="441" spans="2:16">
      <c r="C441" s="521">
        <v>42170</v>
      </c>
      <c r="D441" s="522">
        <v>515.78499999999997</v>
      </c>
      <c r="E441" s="523">
        <v>55.8</v>
      </c>
      <c r="F441" s="523">
        <v>56.7543590654277</v>
      </c>
      <c r="G441" s="106"/>
      <c r="H441" s="92"/>
      <c r="I441" s="92"/>
      <c r="N441" s="38"/>
      <c r="P441" s="56"/>
    </row>
    <row r="442" spans="2:16">
      <c r="C442" s="521">
        <v>42171</v>
      </c>
      <c r="D442" s="522">
        <v>516.95500000000004</v>
      </c>
      <c r="E442" s="523">
        <v>53.52</v>
      </c>
      <c r="F442" s="523">
        <v>54.177950895064498</v>
      </c>
      <c r="G442" s="106"/>
      <c r="H442" s="92"/>
      <c r="I442" s="92"/>
      <c r="N442" s="38"/>
      <c r="P442" s="56"/>
    </row>
    <row r="443" spans="2:16">
      <c r="C443" s="521">
        <v>42172</v>
      </c>
      <c r="D443" s="522">
        <v>517.87599999999998</v>
      </c>
      <c r="E443" s="523">
        <v>48.55</v>
      </c>
      <c r="F443" s="523">
        <v>49.237318558339922</v>
      </c>
      <c r="G443" s="106"/>
      <c r="H443" s="92"/>
      <c r="I443" s="92"/>
      <c r="N443" s="38"/>
      <c r="P443" s="56"/>
    </row>
    <row r="444" spans="2:16">
      <c r="C444" s="521">
        <v>42173</v>
      </c>
      <c r="D444" s="522">
        <v>522.98199999999997</v>
      </c>
      <c r="E444" s="523">
        <v>45.69</v>
      </c>
      <c r="F444" s="523">
        <v>46.752103227289041</v>
      </c>
      <c r="G444" s="106"/>
      <c r="H444" s="92"/>
      <c r="I444" s="92"/>
      <c r="N444" s="38"/>
      <c r="P444" s="56"/>
    </row>
    <row r="445" spans="2:16">
      <c r="C445" s="521">
        <v>42174</v>
      </c>
      <c r="D445" s="522">
        <v>524.89</v>
      </c>
      <c r="E445" s="523">
        <v>48.48</v>
      </c>
      <c r="F445" s="523">
        <v>49.415119262396651</v>
      </c>
      <c r="G445" s="106"/>
      <c r="H445" s="92"/>
      <c r="I445" s="92"/>
      <c r="N445" s="38"/>
      <c r="P445" s="56"/>
    </row>
    <row r="446" spans="2:16">
      <c r="C446" s="521">
        <v>42175</v>
      </c>
      <c r="D446" s="522">
        <v>467.40300000000002</v>
      </c>
      <c r="E446" s="523">
        <v>46.13</v>
      </c>
      <c r="F446" s="523">
        <v>46.637019367420862</v>
      </c>
      <c r="G446" s="106"/>
      <c r="H446" s="92"/>
      <c r="I446" s="92"/>
      <c r="N446" s="38"/>
      <c r="P446" s="56"/>
    </row>
    <row r="447" spans="2:16">
      <c r="C447" s="521">
        <v>42176</v>
      </c>
      <c r="D447" s="522">
        <v>406.99400000000003</v>
      </c>
      <c r="E447" s="523">
        <v>47.35</v>
      </c>
      <c r="F447" s="523">
        <v>47.810121171336853</v>
      </c>
      <c r="G447" s="106"/>
      <c r="H447" s="92"/>
      <c r="I447" s="92"/>
      <c r="N447" s="38"/>
      <c r="P447" s="56"/>
    </row>
    <row r="448" spans="2:16">
      <c r="C448" s="521">
        <v>42177</v>
      </c>
      <c r="D448" s="522">
        <v>509.74</v>
      </c>
      <c r="E448" s="523">
        <v>60.77</v>
      </c>
      <c r="F448" s="523">
        <v>61.344295125508509</v>
      </c>
      <c r="G448" s="106"/>
      <c r="H448" s="92"/>
      <c r="I448" s="92"/>
      <c r="N448" s="38"/>
      <c r="P448" s="56"/>
    </row>
    <row r="449" spans="3:16">
      <c r="C449" s="521">
        <v>42178</v>
      </c>
      <c r="D449" s="522">
        <v>537.92399999999998</v>
      </c>
      <c r="E449" s="523">
        <v>58.54</v>
      </c>
      <c r="F449" s="523">
        <v>58.75627742261215</v>
      </c>
      <c r="G449" s="106"/>
      <c r="H449" s="92"/>
      <c r="I449" s="92"/>
      <c r="N449" s="38"/>
      <c r="P449" s="56"/>
    </row>
    <row r="450" spans="3:16">
      <c r="C450" s="521">
        <v>42179</v>
      </c>
      <c r="D450" s="522">
        <v>504.98200000000003</v>
      </c>
      <c r="E450" s="523">
        <v>59.46</v>
      </c>
      <c r="F450" s="523">
        <v>59.831201251511096</v>
      </c>
      <c r="G450" s="106"/>
      <c r="H450" s="92"/>
      <c r="I450" s="92"/>
      <c r="N450" s="38"/>
      <c r="P450" s="56"/>
    </row>
    <row r="451" spans="3:16">
      <c r="C451" s="521">
        <v>42180</v>
      </c>
      <c r="D451" s="522">
        <v>512.68200000000002</v>
      </c>
      <c r="E451" s="523">
        <v>60.94</v>
      </c>
      <c r="F451" s="523">
        <v>61.239354047425913</v>
      </c>
      <c r="G451" s="106"/>
      <c r="H451" s="92"/>
      <c r="I451" s="92"/>
      <c r="N451" s="38"/>
      <c r="P451" s="56"/>
    </row>
    <row r="452" spans="3:16">
      <c r="C452" s="521">
        <v>42181</v>
      </c>
      <c r="D452" s="522">
        <v>526.54899999999998</v>
      </c>
      <c r="E452" s="523">
        <v>62.51</v>
      </c>
      <c r="F452" s="523">
        <v>62.708729768493093</v>
      </c>
      <c r="G452" s="106"/>
      <c r="H452" s="92"/>
      <c r="I452" s="92"/>
      <c r="N452" s="38"/>
      <c r="P452" s="56"/>
    </row>
    <row r="453" spans="3:16">
      <c r="C453" s="521">
        <v>42182</v>
      </c>
      <c r="D453" s="522">
        <v>458.79</v>
      </c>
      <c r="E453" s="523">
        <v>56.04</v>
      </c>
      <c r="F453" s="523">
        <v>56.677471784597977</v>
      </c>
      <c r="G453" s="106"/>
      <c r="H453" s="92"/>
      <c r="I453" s="92"/>
      <c r="N453" s="38"/>
      <c r="P453" s="56"/>
    </row>
    <row r="454" spans="3:16">
      <c r="C454" s="521">
        <v>42183</v>
      </c>
      <c r="D454" s="522">
        <v>414.27199999999999</v>
      </c>
      <c r="E454" s="523">
        <v>49.56</v>
      </c>
      <c r="F454" s="523">
        <v>49.869286763720758</v>
      </c>
      <c r="G454" s="106"/>
      <c r="H454" s="92"/>
      <c r="I454" s="92"/>
      <c r="N454" s="38"/>
      <c r="P454" s="56"/>
    </row>
    <row r="455" spans="3:16">
      <c r="C455" s="521">
        <v>42184</v>
      </c>
      <c r="D455" s="522">
        <v>527.47699999999998</v>
      </c>
      <c r="E455" s="523">
        <v>58.98</v>
      </c>
      <c r="F455" s="523">
        <v>59.864248896385043</v>
      </c>
      <c r="G455" s="106"/>
      <c r="H455" s="92"/>
      <c r="I455" s="92"/>
      <c r="N455" s="38"/>
      <c r="P455" s="56"/>
    </row>
    <row r="456" spans="3:16">
      <c r="C456" s="521">
        <v>42185</v>
      </c>
      <c r="D456" s="522">
        <v>540.84699999999998</v>
      </c>
      <c r="E456" s="523">
        <v>59.02</v>
      </c>
      <c r="F456" s="523">
        <v>59.541725608227168</v>
      </c>
      <c r="G456" s="106"/>
      <c r="H456" s="92"/>
      <c r="I456" s="92"/>
      <c r="N456" s="38"/>
      <c r="P456" s="56"/>
    </row>
    <row r="457" spans="3:16">
      <c r="C457" s="521">
        <v>42186</v>
      </c>
      <c r="D457" s="522">
        <v>555.36800000000005</v>
      </c>
      <c r="E457" s="523">
        <v>59.47</v>
      </c>
      <c r="F457" s="523">
        <v>60.077442455425611</v>
      </c>
      <c r="G457" s="106"/>
      <c r="H457" s="92"/>
      <c r="I457" s="92"/>
      <c r="N457" s="38"/>
      <c r="P457" s="56"/>
    </row>
    <row r="458" spans="3:16">
      <c r="C458" s="521">
        <v>42187</v>
      </c>
      <c r="D458" s="522">
        <v>587.67399999999998</v>
      </c>
      <c r="E458" s="523">
        <v>63.98</v>
      </c>
      <c r="F458" s="523">
        <v>64.689103305854132</v>
      </c>
      <c r="G458" s="106"/>
      <c r="H458" s="92"/>
      <c r="I458" s="92"/>
      <c r="N458" s="38"/>
      <c r="P458" s="56"/>
    </row>
    <row r="459" spans="3:16">
      <c r="C459" s="521">
        <v>42188</v>
      </c>
      <c r="D459" s="522">
        <v>558.47299999999996</v>
      </c>
      <c r="E459" s="523">
        <v>60.18</v>
      </c>
      <c r="F459" s="523">
        <v>60.152486754807512</v>
      </c>
      <c r="G459" s="106"/>
      <c r="H459" s="92"/>
      <c r="I459" s="92"/>
      <c r="N459" s="38"/>
      <c r="P459" s="56"/>
    </row>
    <row r="460" spans="3:16">
      <c r="C460" s="521">
        <v>42189</v>
      </c>
      <c r="D460" s="522">
        <v>489.15300000000002</v>
      </c>
      <c r="E460" s="523">
        <v>56.61</v>
      </c>
      <c r="F460" s="523">
        <v>56.973899487336567</v>
      </c>
      <c r="G460" s="106"/>
      <c r="H460" s="92"/>
      <c r="I460" s="92"/>
      <c r="N460" s="38"/>
      <c r="P460" s="56"/>
    </row>
    <row r="461" spans="3:16">
      <c r="C461" s="521">
        <v>42190</v>
      </c>
      <c r="D461" s="522">
        <v>428.685</v>
      </c>
      <c r="E461" s="523">
        <v>50.3</v>
      </c>
      <c r="F461" s="523">
        <v>50.718969997580928</v>
      </c>
      <c r="G461" s="106"/>
      <c r="H461" s="92"/>
      <c r="I461" s="92"/>
      <c r="N461" s="38"/>
      <c r="P461" s="56"/>
    </row>
    <row r="462" spans="3:16">
      <c r="C462" s="521">
        <v>42191</v>
      </c>
      <c r="D462" s="522">
        <v>562.58199999999999</v>
      </c>
      <c r="E462" s="523">
        <v>59.48</v>
      </c>
      <c r="F462" s="523">
        <v>60.549292688262909</v>
      </c>
      <c r="G462" s="106"/>
      <c r="H462" s="92"/>
      <c r="I462" s="92"/>
      <c r="N462" s="38"/>
      <c r="P462" s="56"/>
    </row>
    <row r="463" spans="3:16">
      <c r="C463" s="521">
        <v>42192</v>
      </c>
      <c r="D463" s="522">
        <v>582.29200000000003</v>
      </c>
      <c r="E463" s="523">
        <v>61.06</v>
      </c>
      <c r="F463" s="523">
        <v>61.541625037496622</v>
      </c>
      <c r="G463" s="106"/>
      <c r="H463" s="92"/>
      <c r="I463" s="92"/>
      <c r="N463" s="38"/>
      <c r="P463" s="56"/>
    </row>
    <row r="464" spans="3:16">
      <c r="C464" s="521">
        <v>42193</v>
      </c>
      <c r="D464" s="522">
        <v>590.65899999999999</v>
      </c>
      <c r="E464" s="523">
        <v>59.26</v>
      </c>
      <c r="F464" s="523">
        <v>60.154949569440191</v>
      </c>
      <c r="G464" s="106"/>
      <c r="H464" s="92"/>
      <c r="I464" s="92"/>
      <c r="N464" s="38"/>
      <c r="P464" s="56"/>
    </row>
    <row r="465" spans="2:16">
      <c r="C465" s="521">
        <v>42194</v>
      </c>
      <c r="D465" s="522">
        <v>606.99599999999998</v>
      </c>
      <c r="E465" s="523">
        <v>59.73</v>
      </c>
      <c r="F465" s="523">
        <v>60.828514273727777</v>
      </c>
      <c r="G465" s="106"/>
      <c r="H465" s="92"/>
      <c r="I465" s="92"/>
      <c r="N465" s="38"/>
      <c r="P465" s="56"/>
    </row>
    <row r="466" spans="2:16">
      <c r="C466" s="521">
        <v>42195</v>
      </c>
      <c r="D466" s="522">
        <v>592.53700000000003</v>
      </c>
      <c r="E466" s="523">
        <v>62.95</v>
      </c>
      <c r="F466" s="523">
        <v>63.111647794907569</v>
      </c>
      <c r="G466" s="106"/>
      <c r="H466" s="92"/>
      <c r="I466" s="92"/>
      <c r="N466" s="38"/>
      <c r="P466" s="56"/>
    </row>
    <row r="467" spans="2:16">
      <c r="C467" s="521">
        <v>42196</v>
      </c>
      <c r="D467" s="522">
        <v>504.089</v>
      </c>
      <c r="E467" s="523">
        <v>55.93</v>
      </c>
      <c r="F467" s="523">
        <v>56.586903025408731</v>
      </c>
      <c r="G467" s="106"/>
      <c r="H467" s="92"/>
      <c r="I467" s="92"/>
      <c r="N467" s="38"/>
      <c r="P467" s="56"/>
    </row>
    <row r="468" spans="2:16">
      <c r="C468" s="521">
        <v>42197</v>
      </c>
      <c r="D468" s="522">
        <v>463.5</v>
      </c>
      <c r="E468" s="523">
        <v>52.43</v>
      </c>
      <c r="F468" s="523">
        <v>52.91977071017962</v>
      </c>
      <c r="G468" s="106"/>
      <c r="H468" s="92"/>
      <c r="I468" s="92"/>
      <c r="N468" s="38"/>
      <c r="P468" s="56"/>
    </row>
    <row r="469" spans="2:16">
      <c r="B469" s="99" t="s">
        <v>43</v>
      </c>
      <c r="C469" s="521">
        <v>42198</v>
      </c>
      <c r="D469" s="522">
        <v>587.81500000000005</v>
      </c>
      <c r="E469" s="523">
        <v>62.51</v>
      </c>
      <c r="F469" s="523">
        <v>63.730975370996291</v>
      </c>
      <c r="G469" s="106"/>
      <c r="H469" s="92"/>
      <c r="I469" s="92"/>
      <c r="N469" s="38"/>
      <c r="P469" s="56"/>
    </row>
    <row r="470" spans="2:16">
      <c r="C470" s="521">
        <v>42199</v>
      </c>
      <c r="D470" s="522">
        <v>606.04399999999998</v>
      </c>
      <c r="E470" s="523">
        <v>60.42</v>
      </c>
      <c r="F470" s="523">
        <v>61.391328411819273</v>
      </c>
      <c r="G470" s="106"/>
      <c r="H470" s="92"/>
      <c r="I470" s="92"/>
      <c r="N470" s="38"/>
      <c r="P470" s="56"/>
    </row>
    <row r="471" spans="2:16">
      <c r="C471" s="521">
        <v>42200</v>
      </c>
      <c r="D471" s="522">
        <v>599.98199999999997</v>
      </c>
      <c r="E471" s="523">
        <v>61.59</v>
      </c>
      <c r="F471" s="523">
        <v>62.429323341074152</v>
      </c>
      <c r="G471" s="106"/>
      <c r="H471" s="92"/>
      <c r="I471" s="92"/>
      <c r="N471" s="38"/>
      <c r="P471" s="56"/>
    </row>
    <row r="472" spans="2:16">
      <c r="C472" s="521">
        <v>42201</v>
      </c>
      <c r="D472" s="522">
        <v>600.53899999999999</v>
      </c>
      <c r="E472" s="523">
        <v>64.25</v>
      </c>
      <c r="F472" s="523">
        <v>65.066267535076619</v>
      </c>
      <c r="G472" s="106"/>
      <c r="H472" s="92"/>
      <c r="I472" s="92"/>
      <c r="N472" s="38"/>
      <c r="P472" s="56"/>
    </row>
    <row r="473" spans="2:16">
      <c r="C473" s="521">
        <v>42202</v>
      </c>
      <c r="D473" s="522">
        <v>566.77700000000004</v>
      </c>
      <c r="E473" s="523">
        <v>63.49</v>
      </c>
      <c r="F473" s="523">
        <v>64.342080935461865</v>
      </c>
      <c r="G473" s="106"/>
      <c r="H473" s="92"/>
      <c r="I473" s="92"/>
      <c r="N473" s="38"/>
      <c r="P473" s="56"/>
    </row>
    <row r="474" spans="2:16">
      <c r="C474" s="521">
        <v>42203</v>
      </c>
      <c r="D474" s="522">
        <v>479.83600000000001</v>
      </c>
      <c r="E474" s="523">
        <v>61.93</v>
      </c>
      <c r="F474" s="523">
        <v>62.19431336615424</v>
      </c>
      <c r="G474" s="106"/>
      <c r="H474" s="92"/>
      <c r="I474" s="92"/>
      <c r="N474" s="38"/>
      <c r="P474" s="56"/>
    </row>
    <row r="475" spans="2:16">
      <c r="C475" s="521">
        <v>42204</v>
      </c>
      <c r="D475" s="522">
        <v>433.673</v>
      </c>
      <c r="E475" s="523">
        <v>56.23</v>
      </c>
      <c r="F475" s="523">
        <v>56.711304981605721</v>
      </c>
      <c r="G475" s="106"/>
      <c r="H475" s="92"/>
      <c r="I475" s="92"/>
      <c r="N475" s="38"/>
      <c r="P475" s="56"/>
    </row>
    <row r="476" spans="2:16">
      <c r="C476" s="521">
        <v>42205</v>
      </c>
      <c r="D476" s="522">
        <v>569.69500000000005</v>
      </c>
      <c r="E476" s="523">
        <v>63.87</v>
      </c>
      <c r="F476" s="523">
        <v>65.354048616126789</v>
      </c>
      <c r="G476" s="106"/>
      <c r="H476" s="92"/>
      <c r="I476" s="92"/>
      <c r="N476" s="38"/>
      <c r="P476" s="56"/>
    </row>
    <row r="477" spans="2:16">
      <c r="C477" s="521">
        <v>42206</v>
      </c>
      <c r="D477" s="522">
        <v>581.71400000000006</v>
      </c>
      <c r="E477" s="523">
        <v>65.25</v>
      </c>
      <c r="F477" s="523">
        <v>66.111215373633883</v>
      </c>
      <c r="G477" s="106"/>
      <c r="H477" s="92"/>
      <c r="I477" s="92"/>
      <c r="N477" s="38"/>
      <c r="P477" s="56"/>
    </row>
    <row r="478" spans="2:16">
      <c r="C478" s="521">
        <v>42207</v>
      </c>
      <c r="D478" s="522">
        <v>578.154</v>
      </c>
      <c r="E478" s="523">
        <v>64.03</v>
      </c>
      <c r="F478" s="523">
        <v>64.957417601197534</v>
      </c>
      <c r="G478" s="106"/>
      <c r="H478" s="92"/>
      <c r="I478" s="92"/>
      <c r="N478" s="38"/>
      <c r="P478" s="56"/>
    </row>
    <row r="479" spans="2:16">
      <c r="C479" s="521">
        <v>42208</v>
      </c>
      <c r="D479" s="522">
        <v>581.28300000000002</v>
      </c>
      <c r="E479" s="523">
        <v>64.5</v>
      </c>
      <c r="F479" s="523">
        <v>65.378621759400488</v>
      </c>
      <c r="G479" s="106"/>
      <c r="H479" s="92"/>
      <c r="I479" s="92"/>
      <c r="N479" s="38"/>
      <c r="P479" s="56"/>
    </row>
    <row r="480" spans="2:16">
      <c r="C480" s="521">
        <v>42209</v>
      </c>
      <c r="D480" s="522">
        <v>570.02499999999998</v>
      </c>
      <c r="E480" s="523">
        <v>59.71</v>
      </c>
      <c r="F480" s="523">
        <v>60.491184985784422</v>
      </c>
      <c r="G480" s="106"/>
      <c r="H480" s="92"/>
      <c r="I480" s="92"/>
      <c r="N480" s="38"/>
      <c r="P480" s="56"/>
    </row>
    <row r="481" spans="3:16">
      <c r="C481" s="521">
        <v>42210</v>
      </c>
      <c r="D481" s="522">
        <v>485.32400000000001</v>
      </c>
      <c r="E481" s="523">
        <v>51.58</v>
      </c>
      <c r="F481" s="523">
        <v>52.214496701816493</v>
      </c>
      <c r="G481" s="106"/>
      <c r="H481" s="92"/>
      <c r="I481" s="92"/>
      <c r="N481" s="38"/>
      <c r="P481" s="56"/>
    </row>
    <row r="482" spans="3:16">
      <c r="C482" s="521">
        <v>42211</v>
      </c>
      <c r="D482" s="522">
        <v>425.34199999999998</v>
      </c>
      <c r="E482" s="523">
        <v>49.39</v>
      </c>
      <c r="F482" s="523">
        <v>49.527618186600911</v>
      </c>
      <c r="G482" s="106"/>
      <c r="H482" s="92"/>
      <c r="I482" s="92"/>
      <c r="N482" s="38"/>
      <c r="P482" s="56"/>
    </row>
    <row r="483" spans="3:16">
      <c r="C483" s="521">
        <v>42212</v>
      </c>
      <c r="D483" s="522">
        <v>558.44200000000001</v>
      </c>
      <c r="E483" s="523">
        <v>60.65</v>
      </c>
      <c r="F483" s="523">
        <v>62.628126775743013</v>
      </c>
      <c r="G483" s="106"/>
      <c r="H483" s="92"/>
      <c r="I483" s="92"/>
      <c r="N483" s="38"/>
      <c r="P483" s="56"/>
    </row>
    <row r="484" spans="3:16">
      <c r="C484" s="521">
        <v>42213</v>
      </c>
      <c r="D484" s="522">
        <v>564.05700000000002</v>
      </c>
      <c r="E484" s="523">
        <v>62.74</v>
      </c>
      <c r="F484" s="523">
        <v>63.758814215867503</v>
      </c>
      <c r="G484" s="106"/>
      <c r="H484" s="92"/>
      <c r="I484" s="92"/>
      <c r="N484" s="38"/>
      <c r="P484" s="56"/>
    </row>
    <row r="485" spans="3:16">
      <c r="C485" s="521">
        <v>42214</v>
      </c>
      <c r="D485" s="522">
        <v>563.60299999999995</v>
      </c>
      <c r="E485" s="523">
        <v>60.47</v>
      </c>
      <c r="F485" s="523">
        <v>61.348987490461838</v>
      </c>
      <c r="G485" s="106"/>
      <c r="H485" s="92"/>
      <c r="I485" s="92"/>
      <c r="N485" s="38"/>
      <c r="P485" s="56"/>
    </row>
    <row r="486" spans="3:16">
      <c r="C486" s="521">
        <v>42215</v>
      </c>
      <c r="D486" s="522">
        <v>549.41300000000001</v>
      </c>
      <c r="E486" s="523">
        <v>56.33</v>
      </c>
      <c r="F486" s="523">
        <v>57.361901089905857</v>
      </c>
      <c r="G486" s="106"/>
      <c r="H486" s="92"/>
      <c r="I486" s="92"/>
      <c r="N486" s="38"/>
      <c r="P486" s="56"/>
    </row>
    <row r="487" spans="3:16">
      <c r="C487" s="521">
        <v>42216</v>
      </c>
      <c r="D487" s="522">
        <v>528.09299999999996</v>
      </c>
      <c r="E487" s="523">
        <v>55.64</v>
      </c>
      <c r="F487" s="523">
        <v>56.279176177265178</v>
      </c>
      <c r="G487" s="106"/>
      <c r="H487" s="92"/>
      <c r="I487" s="92"/>
      <c r="N487" s="38"/>
      <c r="P487" s="56"/>
    </row>
    <row r="488" spans="3:16">
      <c r="C488" s="521">
        <v>42217</v>
      </c>
      <c r="D488" s="522">
        <v>463.33600000000001</v>
      </c>
      <c r="E488" s="523">
        <v>53.47</v>
      </c>
      <c r="F488" s="523">
        <v>54.052581425187121</v>
      </c>
      <c r="G488" s="106"/>
      <c r="H488" s="92"/>
      <c r="I488" s="92"/>
      <c r="N488" s="38"/>
      <c r="P488" s="56"/>
    </row>
    <row r="489" spans="3:16">
      <c r="C489" s="521">
        <v>42218</v>
      </c>
      <c r="D489" s="522">
        <v>414.38</v>
      </c>
      <c r="E489" s="523">
        <v>45.79</v>
      </c>
      <c r="F489" s="523">
        <v>45.890602732188611</v>
      </c>
      <c r="G489" s="106"/>
      <c r="H489" s="92"/>
      <c r="I489" s="92"/>
      <c r="N489" s="38"/>
      <c r="P489" s="56"/>
    </row>
    <row r="490" spans="3:16">
      <c r="C490" s="521">
        <v>42219</v>
      </c>
      <c r="D490" s="522">
        <v>508.71600000000001</v>
      </c>
      <c r="E490" s="523">
        <v>61.34</v>
      </c>
      <c r="F490" s="523">
        <v>62.441748768000132</v>
      </c>
      <c r="G490" s="106"/>
      <c r="H490" s="92"/>
      <c r="I490" s="92"/>
      <c r="N490" s="38"/>
      <c r="P490" s="56"/>
    </row>
    <row r="491" spans="3:16">
      <c r="C491" s="521">
        <v>42220</v>
      </c>
      <c r="D491" s="522">
        <v>523.57000000000005</v>
      </c>
      <c r="E491" s="523">
        <v>61.71</v>
      </c>
      <c r="F491" s="523">
        <v>62.875121528095526</v>
      </c>
      <c r="G491" s="106"/>
      <c r="H491" s="92"/>
      <c r="I491" s="92"/>
      <c r="N491" s="38"/>
      <c r="P491" s="56"/>
    </row>
    <row r="492" spans="3:16">
      <c r="C492" s="521">
        <v>42221</v>
      </c>
      <c r="D492" s="522">
        <v>525.16600000000005</v>
      </c>
      <c r="E492" s="523">
        <v>61.44</v>
      </c>
      <c r="F492" s="523">
        <v>62.151601768032457</v>
      </c>
      <c r="G492" s="106"/>
      <c r="H492" s="92"/>
      <c r="I492" s="92"/>
      <c r="N492" s="38"/>
      <c r="P492" s="56"/>
    </row>
    <row r="493" spans="3:16">
      <c r="C493" s="521">
        <v>42222</v>
      </c>
      <c r="D493" s="522">
        <v>520.30600000000004</v>
      </c>
      <c r="E493" s="523">
        <v>62.49</v>
      </c>
      <c r="F493" s="523">
        <v>63.157181041172237</v>
      </c>
      <c r="G493" s="106"/>
      <c r="H493" s="92"/>
      <c r="I493" s="92"/>
      <c r="N493" s="38"/>
      <c r="P493" s="56"/>
    </row>
    <row r="494" spans="3:16">
      <c r="C494" s="521">
        <v>42223</v>
      </c>
      <c r="D494" s="522">
        <v>532.10699999999997</v>
      </c>
      <c r="E494" s="523">
        <v>62.83</v>
      </c>
      <c r="F494" s="523">
        <v>63.79377662298392</v>
      </c>
      <c r="G494" s="106"/>
      <c r="H494" s="92"/>
      <c r="I494" s="92"/>
      <c r="N494" s="38"/>
      <c r="P494" s="56"/>
    </row>
    <row r="495" spans="3:16">
      <c r="C495" s="521">
        <v>42224</v>
      </c>
      <c r="D495" s="522">
        <v>442.11</v>
      </c>
      <c r="E495" s="523">
        <v>54.93</v>
      </c>
      <c r="F495" s="523">
        <v>55.807411330850798</v>
      </c>
      <c r="G495" s="106"/>
      <c r="H495" s="92"/>
      <c r="I495" s="92"/>
      <c r="N495" s="38"/>
      <c r="P495" s="56"/>
    </row>
    <row r="496" spans="3:16">
      <c r="C496" s="521">
        <v>42225</v>
      </c>
      <c r="D496" s="522">
        <v>415.75799999999998</v>
      </c>
      <c r="E496" s="523">
        <v>46.46</v>
      </c>
      <c r="F496" s="523">
        <v>46.949703581953052</v>
      </c>
      <c r="G496" s="106"/>
      <c r="H496" s="92"/>
      <c r="I496" s="92"/>
      <c r="N496" s="38"/>
      <c r="P496" s="56"/>
    </row>
    <row r="497" spans="2:16">
      <c r="C497" s="521">
        <v>42226</v>
      </c>
      <c r="D497" s="522">
        <v>497.38900000000001</v>
      </c>
      <c r="E497" s="523">
        <v>60.28</v>
      </c>
      <c r="F497" s="523">
        <v>61.412593301427897</v>
      </c>
      <c r="G497" s="106"/>
      <c r="H497" s="92"/>
      <c r="I497" s="92"/>
      <c r="N497" s="38"/>
      <c r="P497" s="56"/>
    </row>
    <row r="498" spans="2:16">
      <c r="C498" s="521">
        <v>42227</v>
      </c>
      <c r="D498" s="522">
        <v>513.71799999999996</v>
      </c>
      <c r="E498" s="523">
        <v>62.11</v>
      </c>
      <c r="F498" s="523">
        <v>62.97870557263051</v>
      </c>
      <c r="G498" s="106"/>
      <c r="H498" s="92"/>
      <c r="I498" s="92"/>
      <c r="N498" s="38"/>
      <c r="P498" s="56"/>
    </row>
    <row r="499" spans="2:16">
      <c r="C499" s="521">
        <v>42228</v>
      </c>
      <c r="D499" s="522">
        <v>512.21</v>
      </c>
      <c r="E499" s="523">
        <v>59.5</v>
      </c>
      <c r="F499" s="523">
        <v>60.10922774140149</v>
      </c>
      <c r="G499" s="106"/>
      <c r="H499" s="92"/>
      <c r="I499" s="92"/>
      <c r="N499" s="38"/>
      <c r="P499" s="56"/>
    </row>
    <row r="500" spans="2:16">
      <c r="B500" s="99" t="s">
        <v>42</v>
      </c>
      <c r="C500" s="521">
        <v>42229</v>
      </c>
      <c r="D500" s="522">
        <v>525.774</v>
      </c>
      <c r="E500" s="523">
        <v>52.27</v>
      </c>
      <c r="F500" s="523">
        <v>52.712616798023113</v>
      </c>
      <c r="G500" s="106"/>
      <c r="H500" s="92"/>
      <c r="I500" s="92"/>
      <c r="N500" s="38"/>
      <c r="P500" s="56"/>
    </row>
    <row r="501" spans="2:16">
      <c r="C501" s="521">
        <v>42230</v>
      </c>
      <c r="D501" s="522">
        <v>497.11799999999999</v>
      </c>
      <c r="E501" s="523">
        <v>55.22</v>
      </c>
      <c r="F501" s="523">
        <v>56.480553915725586</v>
      </c>
      <c r="G501" s="106"/>
      <c r="H501" s="92"/>
      <c r="I501" s="92"/>
      <c r="N501" s="38"/>
      <c r="P501" s="56"/>
    </row>
    <row r="502" spans="2:16">
      <c r="C502" s="521">
        <v>42231</v>
      </c>
      <c r="D502" s="522">
        <v>398.702</v>
      </c>
      <c r="E502" s="523">
        <v>49.14</v>
      </c>
      <c r="F502" s="523">
        <v>49.36436081307081</v>
      </c>
      <c r="G502" s="106"/>
      <c r="H502" s="92"/>
      <c r="I502" s="92"/>
      <c r="N502" s="38"/>
      <c r="P502" s="56"/>
    </row>
    <row r="503" spans="2:16">
      <c r="C503" s="521">
        <v>42232</v>
      </c>
      <c r="D503" s="522">
        <v>376.46800000000002</v>
      </c>
      <c r="E503" s="523">
        <v>52.05</v>
      </c>
      <c r="F503" s="523">
        <v>52.386093307154269</v>
      </c>
      <c r="G503" s="106"/>
      <c r="H503" s="92"/>
      <c r="I503" s="92"/>
      <c r="N503" s="38"/>
      <c r="P503" s="56"/>
    </row>
    <row r="504" spans="2:16">
      <c r="C504" s="521">
        <v>42233</v>
      </c>
      <c r="D504" s="522">
        <v>485.23700000000002</v>
      </c>
      <c r="E504" s="523">
        <v>60.01</v>
      </c>
      <c r="F504" s="523">
        <v>61.30126298268442</v>
      </c>
      <c r="G504" s="106"/>
      <c r="H504" s="92"/>
      <c r="I504" s="92"/>
      <c r="N504" s="38"/>
      <c r="P504" s="56"/>
    </row>
    <row r="505" spans="2:16">
      <c r="C505" s="521">
        <v>42234</v>
      </c>
      <c r="D505" s="522">
        <v>494.34199999999998</v>
      </c>
      <c r="E505" s="523">
        <v>55.93</v>
      </c>
      <c r="F505" s="523">
        <v>56.996182083630593</v>
      </c>
      <c r="G505" s="106"/>
      <c r="H505" s="92"/>
      <c r="I505" s="92"/>
      <c r="N505" s="38"/>
      <c r="P505" s="56"/>
    </row>
    <row r="506" spans="2:16">
      <c r="C506" s="521">
        <v>42235</v>
      </c>
      <c r="D506" s="522">
        <v>491.803</v>
      </c>
      <c r="E506" s="523">
        <v>57.34</v>
      </c>
      <c r="F506" s="523">
        <v>58.517936354709782</v>
      </c>
      <c r="G506" s="106"/>
      <c r="H506" s="92"/>
      <c r="I506" s="92"/>
      <c r="N506" s="38"/>
      <c r="P506" s="56"/>
    </row>
    <row r="507" spans="2:16">
      <c r="C507" s="521">
        <v>42236</v>
      </c>
      <c r="D507" s="522">
        <v>474.23599999999999</v>
      </c>
      <c r="E507" s="523">
        <v>57.73</v>
      </c>
      <c r="F507" s="523">
        <v>58.568067917477563</v>
      </c>
      <c r="G507" s="106"/>
      <c r="H507" s="92"/>
      <c r="I507" s="92"/>
      <c r="N507" s="38"/>
      <c r="P507" s="56"/>
    </row>
    <row r="508" spans="2:16">
      <c r="C508" s="521">
        <v>42237</v>
      </c>
      <c r="D508" s="522">
        <v>493.69299999999998</v>
      </c>
      <c r="E508" s="523">
        <v>61.87</v>
      </c>
      <c r="F508" s="523">
        <v>62.627915005029259</v>
      </c>
      <c r="G508" s="106"/>
      <c r="H508" s="92"/>
      <c r="I508" s="92"/>
      <c r="N508" s="38"/>
      <c r="P508" s="56"/>
    </row>
    <row r="509" spans="2:16">
      <c r="C509" s="521">
        <v>42238</v>
      </c>
      <c r="D509" s="522">
        <v>435.91399999999999</v>
      </c>
      <c r="E509" s="523">
        <v>53.87</v>
      </c>
      <c r="F509" s="523">
        <v>54.087551815367199</v>
      </c>
      <c r="G509" s="106"/>
      <c r="H509" s="92"/>
      <c r="I509" s="92"/>
      <c r="N509" s="38"/>
      <c r="P509" s="56"/>
    </row>
    <row r="510" spans="2:16">
      <c r="C510" s="521">
        <v>42239</v>
      </c>
      <c r="D510" s="522">
        <v>424.19200000000001</v>
      </c>
      <c r="E510" s="523">
        <v>32.68</v>
      </c>
      <c r="F510" s="523">
        <v>31.226052004211532</v>
      </c>
      <c r="G510" s="106"/>
      <c r="H510" s="92"/>
      <c r="I510" s="92"/>
      <c r="N510" s="38"/>
      <c r="P510" s="56"/>
    </row>
    <row r="511" spans="2:16">
      <c r="C511" s="521">
        <v>42240</v>
      </c>
      <c r="D511" s="522">
        <v>520.29399999999998</v>
      </c>
      <c r="E511" s="523">
        <v>53.01</v>
      </c>
      <c r="F511" s="523">
        <v>54.695202862294103</v>
      </c>
      <c r="G511" s="106"/>
      <c r="H511" s="92"/>
      <c r="I511" s="92"/>
      <c r="N511" s="38"/>
      <c r="P511" s="56"/>
    </row>
    <row r="512" spans="2:16">
      <c r="C512" s="521">
        <v>42241</v>
      </c>
      <c r="D512" s="522">
        <v>514.76199999999994</v>
      </c>
      <c r="E512" s="523">
        <v>60.41</v>
      </c>
      <c r="F512" s="523">
        <v>61.25372592412937</v>
      </c>
      <c r="G512" s="106"/>
      <c r="H512" s="92"/>
      <c r="I512" s="92"/>
      <c r="N512" s="38"/>
      <c r="P512" s="56"/>
    </row>
    <row r="513" spans="3:16">
      <c r="C513" s="521">
        <v>42242</v>
      </c>
      <c r="D513" s="522">
        <v>508.78399999999999</v>
      </c>
      <c r="E513" s="523">
        <v>54.95</v>
      </c>
      <c r="F513" s="523">
        <v>55.919433446632901</v>
      </c>
      <c r="G513" s="106"/>
      <c r="H513" s="92"/>
      <c r="I513" s="92"/>
      <c r="N513" s="38"/>
      <c r="P513" s="56"/>
    </row>
    <row r="514" spans="3:16">
      <c r="C514" s="521">
        <v>42243</v>
      </c>
      <c r="D514" s="522">
        <v>500.53199999999998</v>
      </c>
      <c r="E514" s="523">
        <v>51.28</v>
      </c>
      <c r="F514" s="523">
        <v>51.481875143569603</v>
      </c>
      <c r="G514" s="106"/>
      <c r="H514" s="92"/>
      <c r="I514" s="92"/>
      <c r="N514" s="38"/>
      <c r="P514" s="56"/>
    </row>
    <row r="515" spans="3:16">
      <c r="C515" s="521">
        <v>42244</v>
      </c>
      <c r="D515" s="522">
        <v>515.88800000000003</v>
      </c>
      <c r="E515" s="523">
        <v>60.31</v>
      </c>
      <c r="F515" s="523">
        <v>61.009595254304571</v>
      </c>
      <c r="G515" s="106"/>
      <c r="H515" s="92"/>
      <c r="I515" s="92"/>
      <c r="N515" s="38"/>
      <c r="P515" s="56"/>
    </row>
    <row r="516" spans="3:16">
      <c r="C516" s="521">
        <v>42245</v>
      </c>
      <c r="D516" s="522">
        <v>442.75900000000001</v>
      </c>
      <c r="E516" s="523">
        <v>52.4</v>
      </c>
      <c r="F516" s="523">
        <v>52.622932148063747</v>
      </c>
      <c r="G516" s="106"/>
      <c r="H516" s="92"/>
      <c r="I516" s="92"/>
      <c r="N516" s="38"/>
      <c r="P516" s="56"/>
    </row>
    <row r="517" spans="3:16">
      <c r="C517" s="521">
        <v>42246</v>
      </c>
      <c r="D517" s="522">
        <v>400.24099999999999</v>
      </c>
      <c r="E517" s="523">
        <v>46.82</v>
      </c>
      <c r="F517" s="523">
        <v>47.200596289040092</v>
      </c>
      <c r="G517" s="106"/>
      <c r="H517" s="92"/>
      <c r="I517" s="92"/>
      <c r="N517" s="38"/>
      <c r="P517" s="56"/>
    </row>
    <row r="518" spans="3:16">
      <c r="C518" s="521">
        <v>42247</v>
      </c>
      <c r="D518" s="522">
        <v>522.65499999999997</v>
      </c>
      <c r="E518" s="523">
        <v>63.52</v>
      </c>
      <c r="F518" s="523">
        <v>64.746008879655037</v>
      </c>
      <c r="G518" s="106"/>
      <c r="H518" s="92"/>
      <c r="I518" s="92"/>
      <c r="N518" s="38"/>
      <c r="P518" s="56"/>
    </row>
    <row r="519" spans="3:16">
      <c r="C519" s="521">
        <v>42248</v>
      </c>
      <c r="D519" s="522">
        <v>516.85900000000004</v>
      </c>
      <c r="E519" s="523">
        <v>57.97</v>
      </c>
      <c r="F519" s="523">
        <v>58.811982396052457</v>
      </c>
      <c r="G519" s="106"/>
      <c r="H519" s="92"/>
      <c r="I519" s="92"/>
      <c r="N519" s="38"/>
      <c r="P519" s="56"/>
    </row>
    <row r="520" spans="3:16">
      <c r="C520" s="521">
        <v>42249</v>
      </c>
      <c r="D520" s="522">
        <v>523.73199999999997</v>
      </c>
      <c r="E520" s="523">
        <v>58.19</v>
      </c>
      <c r="F520" s="523">
        <v>58.997647736412667</v>
      </c>
      <c r="G520" s="106"/>
      <c r="H520" s="92"/>
      <c r="I520" s="92"/>
      <c r="N520" s="38"/>
      <c r="P520" s="56"/>
    </row>
    <row r="521" spans="3:16">
      <c r="C521" s="521">
        <v>42250</v>
      </c>
      <c r="D521" s="522">
        <v>503.98899999999998</v>
      </c>
      <c r="E521" s="523">
        <v>54.74</v>
      </c>
      <c r="F521" s="523">
        <v>55.629270845465747</v>
      </c>
      <c r="G521" s="106"/>
      <c r="H521" s="92"/>
      <c r="I521" s="92"/>
      <c r="N521" s="38"/>
      <c r="P521" s="56"/>
    </row>
    <row r="522" spans="3:16">
      <c r="C522" s="521">
        <v>42251</v>
      </c>
      <c r="D522" s="522">
        <v>505.096</v>
      </c>
      <c r="E522" s="523">
        <v>54.79</v>
      </c>
      <c r="F522" s="523">
        <v>55.700377331186907</v>
      </c>
      <c r="G522" s="106"/>
      <c r="H522" s="92"/>
      <c r="I522" s="92"/>
      <c r="N522" s="38"/>
      <c r="P522" s="56"/>
    </row>
    <row r="523" spans="3:16">
      <c r="C523" s="521">
        <v>42252</v>
      </c>
      <c r="D523" s="522">
        <v>437.75</v>
      </c>
      <c r="E523" s="523">
        <v>51.89</v>
      </c>
      <c r="F523" s="523">
        <v>52.625921212228889</v>
      </c>
      <c r="G523" s="106"/>
      <c r="H523" s="92"/>
      <c r="I523" s="92"/>
      <c r="N523" s="38"/>
      <c r="P523" s="56"/>
    </row>
    <row r="524" spans="3:16">
      <c r="C524" s="521">
        <v>42253</v>
      </c>
      <c r="D524" s="522">
        <v>385.18799999999999</v>
      </c>
      <c r="E524" s="523">
        <v>51.07</v>
      </c>
      <c r="F524" s="523">
        <v>51.760586726860517</v>
      </c>
      <c r="G524" s="106"/>
      <c r="H524" s="92"/>
      <c r="I524" s="92"/>
      <c r="N524" s="38"/>
      <c r="P524" s="56"/>
    </row>
    <row r="525" spans="3:16">
      <c r="C525" s="521">
        <v>42254</v>
      </c>
      <c r="D525" s="522">
        <v>493.69299999999998</v>
      </c>
      <c r="E525" s="523">
        <v>59.04</v>
      </c>
      <c r="F525" s="523">
        <v>60.282154388391369</v>
      </c>
      <c r="G525" s="106"/>
      <c r="H525" s="92"/>
      <c r="I525" s="92"/>
      <c r="N525" s="38"/>
      <c r="P525" s="56"/>
    </row>
    <row r="526" spans="3:16">
      <c r="C526" s="521">
        <v>42255</v>
      </c>
      <c r="D526" s="522">
        <v>487.476</v>
      </c>
      <c r="E526" s="523">
        <v>61.28</v>
      </c>
      <c r="F526" s="523">
        <v>61.709100756509521</v>
      </c>
      <c r="G526" s="106"/>
      <c r="H526" s="92"/>
      <c r="I526" s="92"/>
      <c r="N526" s="38"/>
      <c r="P526" s="56"/>
    </row>
    <row r="527" spans="3:16">
      <c r="C527" s="521">
        <v>42256</v>
      </c>
      <c r="D527" s="522">
        <v>494.04700000000003</v>
      </c>
      <c r="E527" s="523">
        <v>60.97</v>
      </c>
      <c r="F527" s="523">
        <v>61.237235339055161</v>
      </c>
      <c r="G527" s="106"/>
      <c r="H527" s="92"/>
      <c r="I527" s="92"/>
      <c r="N527" s="38"/>
      <c r="P527" s="56"/>
    </row>
    <row r="528" spans="3:16">
      <c r="C528" s="521">
        <v>42257</v>
      </c>
      <c r="D528" s="522">
        <v>489.99400000000003</v>
      </c>
      <c r="E528" s="523">
        <v>59.65</v>
      </c>
      <c r="F528" s="523">
        <v>60.003045817860077</v>
      </c>
      <c r="G528" s="106"/>
      <c r="H528" s="92"/>
      <c r="I528" s="92"/>
      <c r="N528" s="38"/>
      <c r="P528" s="56"/>
    </row>
    <row r="529" spans="2:16">
      <c r="C529" s="521">
        <v>42258</v>
      </c>
      <c r="D529" s="522">
        <v>464.91399999999999</v>
      </c>
      <c r="E529" s="523">
        <v>55.7</v>
      </c>
      <c r="F529" s="523">
        <v>55.521989514288329</v>
      </c>
      <c r="G529" s="106"/>
      <c r="H529" s="92"/>
      <c r="I529" s="92"/>
      <c r="N529" s="38"/>
      <c r="P529" s="56"/>
    </row>
    <row r="530" spans="2:16">
      <c r="C530" s="521">
        <v>42259</v>
      </c>
      <c r="D530" s="522">
        <v>404.53699999999998</v>
      </c>
      <c r="E530" s="523">
        <v>51.63</v>
      </c>
      <c r="F530" s="523">
        <v>51.856109669360123</v>
      </c>
      <c r="G530" s="106"/>
      <c r="H530" s="92"/>
      <c r="I530" s="92"/>
      <c r="N530" s="38"/>
      <c r="P530" s="56"/>
    </row>
    <row r="531" spans="2:16">
      <c r="B531" s="99" t="s">
        <v>44</v>
      </c>
      <c r="C531" s="521">
        <v>42260</v>
      </c>
      <c r="D531" s="522">
        <v>409.714</v>
      </c>
      <c r="E531" s="523">
        <v>35.92</v>
      </c>
      <c r="F531" s="523">
        <v>34.52506487924726</v>
      </c>
      <c r="G531" s="106"/>
      <c r="H531" s="92"/>
      <c r="I531" s="92"/>
      <c r="N531" s="38"/>
      <c r="P531" s="56"/>
    </row>
    <row r="532" spans="2:16">
      <c r="C532" s="521">
        <v>42261</v>
      </c>
      <c r="D532" s="522">
        <v>489.44400000000002</v>
      </c>
      <c r="E532" s="523">
        <v>49.66</v>
      </c>
      <c r="F532" s="523">
        <v>50.917271883626732</v>
      </c>
      <c r="G532" s="106"/>
      <c r="H532" s="92"/>
      <c r="I532" s="92"/>
      <c r="N532" s="38"/>
      <c r="P532" s="56"/>
    </row>
    <row r="533" spans="2:16">
      <c r="C533" s="521">
        <v>42262</v>
      </c>
      <c r="D533" s="522">
        <v>499.63400000000001</v>
      </c>
      <c r="E533" s="523">
        <v>46.95</v>
      </c>
      <c r="F533" s="523">
        <v>46.661975772485249</v>
      </c>
      <c r="G533" s="106"/>
      <c r="H533" s="92"/>
      <c r="I533" s="92"/>
      <c r="N533" s="38"/>
      <c r="P533" s="56"/>
    </row>
    <row r="534" spans="2:16">
      <c r="C534" s="521">
        <v>42263</v>
      </c>
      <c r="D534" s="522">
        <v>511.02499999999998</v>
      </c>
      <c r="E534" s="523">
        <v>34.659999999999997</v>
      </c>
      <c r="F534" s="523">
        <v>34.736189073145191</v>
      </c>
      <c r="G534" s="106"/>
      <c r="H534" s="92"/>
      <c r="I534" s="92"/>
      <c r="N534" s="38"/>
      <c r="P534" s="56"/>
    </row>
    <row r="535" spans="2:16">
      <c r="C535" s="521">
        <v>42264</v>
      </c>
      <c r="D535" s="522">
        <v>485.70499999999998</v>
      </c>
      <c r="E535" s="523">
        <v>48.24</v>
      </c>
      <c r="F535" s="523">
        <v>49.010687448335922</v>
      </c>
      <c r="G535" s="106"/>
      <c r="H535" s="92"/>
      <c r="I535" s="92"/>
      <c r="N535" s="38"/>
      <c r="P535" s="56"/>
    </row>
    <row r="536" spans="2:16">
      <c r="C536" s="521">
        <v>42265</v>
      </c>
      <c r="D536" s="522">
        <v>455.226</v>
      </c>
      <c r="E536" s="523">
        <v>53.85</v>
      </c>
      <c r="F536" s="523">
        <v>54.1902923134191</v>
      </c>
      <c r="G536" s="106"/>
      <c r="H536" s="92"/>
      <c r="I536" s="92"/>
      <c r="N536" s="38"/>
      <c r="P536" s="56"/>
    </row>
    <row r="537" spans="2:16">
      <c r="C537" s="521">
        <v>42266</v>
      </c>
      <c r="D537" s="522">
        <v>386.19499999999999</v>
      </c>
      <c r="E537" s="523">
        <v>47.3</v>
      </c>
      <c r="F537" s="523">
        <v>47.545051784906967</v>
      </c>
      <c r="G537" s="106"/>
      <c r="H537" s="92"/>
      <c r="I537" s="92"/>
      <c r="N537" s="38"/>
      <c r="P537" s="56"/>
    </row>
    <row r="538" spans="2:16">
      <c r="C538" s="521">
        <v>42267</v>
      </c>
      <c r="D538" s="522">
        <v>350.29399999999998</v>
      </c>
      <c r="E538" s="523">
        <v>46.22</v>
      </c>
      <c r="F538" s="523">
        <v>46.460932849580018</v>
      </c>
      <c r="G538" s="106"/>
      <c r="H538" s="92"/>
      <c r="I538" s="92"/>
      <c r="N538" s="38"/>
      <c r="P538" s="56"/>
    </row>
    <row r="539" spans="2:16">
      <c r="C539" s="521">
        <v>42268</v>
      </c>
      <c r="D539" s="522">
        <v>443.05200000000002</v>
      </c>
      <c r="E539" s="523">
        <v>54.52</v>
      </c>
      <c r="F539" s="523">
        <v>54.799668863654063</v>
      </c>
      <c r="G539" s="106"/>
      <c r="H539" s="92"/>
      <c r="I539" s="92"/>
      <c r="N539" s="38"/>
      <c r="P539" s="56"/>
    </row>
    <row r="540" spans="2:16">
      <c r="C540" s="521">
        <v>42269</v>
      </c>
      <c r="D540" s="522">
        <v>445.96899999999999</v>
      </c>
      <c r="E540" s="523">
        <v>48.81</v>
      </c>
      <c r="F540" s="523">
        <v>48.959393553306569</v>
      </c>
      <c r="G540" s="106"/>
      <c r="H540" s="92"/>
      <c r="I540" s="92"/>
      <c r="N540" s="38"/>
      <c r="P540" s="56"/>
    </row>
    <row r="541" spans="2:16">
      <c r="C541" s="521">
        <v>42270</v>
      </c>
      <c r="D541" s="522">
        <v>450.596</v>
      </c>
      <c r="E541" s="523">
        <v>49.83</v>
      </c>
      <c r="F541" s="523">
        <v>50.309964799286263</v>
      </c>
      <c r="G541" s="106"/>
      <c r="H541" s="92"/>
      <c r="I541" s="92"/>
      <c r="N541" s="38"/>
      <c r="P541" s="56"/>
    </row>
    <row r="542" spans="2:16">
      <c r="C542" s="521">
        <v>42271</v>
      </c>
      <c r="D542" s="522">
        <v>441.66500000000002</v>
      </c>
      <c r="E542" s="523">
        <v>52.49</v>
      </c>
      <c r="F542" s="523">
        <v>52.874909916485727</v>
      </c>
      <c r="G542" s="106"/>
      <c r="H542" s="92"/>
      <c r="I542" s="92"/>
      <c r="N542" s="38"/>
      <c r="P542" s="56"/>
    </row>
    <row r="543" spans="2:16">
      <c r="C543" s="521">
        <v>42272</v>
      </c>
      <c r="D543" s="522">
        <v>435.60300000000001</v>
      </c>
      <c r="E543" s="523">
        <v>52.37</v>
      </c>
      <c r="F543" s="523">
        <v>52.486597403817413</v>
      </c>
      <c r="G543" s="106"/>
      <c r="H543" s="92"/>
      <c r="I543" s="92"/>
      <c r="N543" s="38"/>
      <c r="P543" s="56"/>
    </row>
    <row r="544" spans="2:16">
      <c r="C544" s="521">
        <v>42273</v>
      </c>
      <c r="D544" s="522">
        <v>388.14299999999997</v>
      </c>
      <c r="E544" s="523">
        <v>50.82</v>
      </c>
      <c r="F544" s="523">
        <v>50.918977068572659</v>
      </c>
      <c r="G544" s="106"/>
      <c r="H544" s="92"/>
      <c r="I544" s="92"/>
      <c r="N544" s="38"/>
      <c r="P544" s="56"/>
    </row>
    <row r="545" spans="3:16">
      <c r="C545" s="521">
        <v>42274</v>
      </c>
      <c r="D545" s="522">
        <v>353.65800000000002</v>
      </c>
      <c r="E545" s="523">
        <v>46.09</v>
      </c>
      <c r="F545" s="523">
        <v>46.389557724544638</v>
      </c>
      <c r="G545" s="106"/>
      <c r="H545" s="92"/>
      <c r="I545" s="92"/>
      <c r="N545" s="38"/>
      <c r="P545" s="56"/>
    </row>
    <row r="546" spans="3:16">
      <c r="C546" s="521">
        <v>42275</v>
      </c>
      <c r="D546" s="522">
        <v>458.59199999999998</v>
      </c>
      <c r="E546" s="523">
        <v>51.44</v>
      </c>
      <c r="F546" s="523">
        <v>52.220993721498573</v>
      </c>
      <c r="G546" s="106"/>
      <c r="H546" s="92"/>
      <c r="I546" s="92"/>
      <c r="N546" s="38"/>
      <c r="P546" s="56"/>
    </row>
    <row r="547" spans="3:16">
      <c r="C547" s="521">
        <v>42276</v>
      </c>
      <c r="D547" s="522">
        <v>480.755</v>
      </c>
      <c r="E547" s="523">
        <v>54.25</v>
      </c>
      <c r="F547" s="523">
        <v>54.659214229176797</v>
      </c>
      <c r="G547" s="106"/>
      <c r="H547" s="92"/>
      <c r="I547" s="92"/>
      <c r="N547" s="38"/>
      <c r="P547" s="56"/>
    </row>
    <row r="548" spans="3:16">
      <c r="C548" s="521">
        <v>42277</v>
      </c>
      <c r="D548" s="522">
        <v>474.07</v>
      </c>
      <c r="E548" s="523">
        <v>56.01</v>
      </c>
      <c r="F548" s="523">
        <v>56.537131732471813</v>
      </c>
      <c r="G548" s="106"/>
      <c r="H548" s="92"/>
      <c r="I548" s="92"/>
      <c r="N548" s="38"/>
      <c r="P548" s="56"/>
    </row>
    <row r="549" spans="3:16">
      <c r="C549" s="521">
        <v>42278</v>
      </c>
      <c r="D549" s="522">
        <v>472.459</v>
      </c>
      <c r="E549" s="523">
        <v>57.38</v>
      </c>
      <c r="F549" s="523">
        <v>57.635627839664828</v>
      </c>
      <c r="G549" s="106"/>
      <c r="H549" s="92"/>
      <c r="I549" s="92"/>
      <c r="N549" s="38"/>
      <c r="P549" s="56"/>
    </row>
    <row r="550" spans="3:16">
      <c r="C550" s="521">
        <v>42279</v>
      </c>
      <c r="D550" s="522">
        <v>483.40800000000002</v>
      </c>
      <c r="E550" s="523">
        <v>57.59</v>
      </c>
      <c r="F550" s="523">
        <v>57.796004652465228</v>
      </c>
      <c r="G550" s="106"/>
      <c r="H550" s="92"/>
      <c r="I550" s="92"/>
      <c r="N550" s="38"/>
      <c r="P550" s="56"/>
    </row>
    <row r="551" spans="3:16">
      <c r="C551" s="521">
        <v>42280</v>
      </c>
      <c r="D551" s="522">
        <v>434.238</v>
      </c>
      <c r="E551" s="523">
        <v>50.4</v>
      </c>
      <c r="F551" s="523">
        <v>50.657368523628008</v>
      </c>
      <c r="G551" s="106"/>
      <c r="H551" s="92"/>
      <c r="I551" s="92"/>
      <c r="N551" s="38"/>
      <c r="P551" s="56"/>
    </row>
    <row r="552" spans="3:16">
      <c r="C552" s="521">
        <v>42281</v>
      </c>
      <c r="D552" s="522">
        <v>425.96600000000001</v>
      </c>
      <c r="E552" s="523">
        <v>37.64</v>
      </c>
      <c r="F552" s="523">
        <v>37.490644436297778</v>
      </c>
      <c r="G552" s="106"/>
      <c r="H552" s="92"/>
      <c r="I552" s="92"/>
      <c r="N552" s="38"/>
      <c r="P552" s="56"/>
    </row>
    <row r="553" spans="3:16">
      <c r="C553" s="521">
        <v>42282</v>
      </c>
      <c r="D553" s="522">
        <v>492.36</v>
      </c>
      <c r="E553" s="523">
        <v>41.3</v>
      </c>
      <c r="F553" s="523">
        <v>42.374541166423533</v>
      </c>
      <c r="G553" s="106"/>
      <c r="H553" s="92"/>
      <c r="I553" s="92"/>
      <c r="N553" s="38"/>
      <c r="P553" s="56"/>
    </row>
    <row r="554" spans="3:16">
      <c r="C554" s="521">
        <v>42283</v>
      </c>
      <c r="D554" s="522">
        <v>525.66</v>
      </c>
      <c r="E554" s="523">
        <v>44.53</v>
      </c>
      <c r="F554" s="523">
        <v>45.342585294958639</v>
      </c>
      <c r="G554" s="106"/>
      <c r="H554" s="92"/>
      <c r="I554" s="92"/>
      <c r="N554" s="38"/>
      <c r="P554" s="56"/>
    </row>
    <row r="555" spans="3:16">
      <c r="C555" s="521">
        <v>42284</v>
      </c>
      <c r="D555" s="522">
        <v>506.23500000000001</v>
      </c>
      <c r="E555" s="523">
        <v>58.88</v>
      </c>
      <c r="F555" s="523">
        <v>59.349177581593167</v>
      </c>
      <c r="G555" s="106"/>
      <c r="H555" s="92"/>
      <c r="I555" s="92"/>
      <c r="N555" s="38"/>
      <c r="P555" s="56"/>
    </row>
    <row r="556" spans="3:16">
      <c r="C556" s="521">
        <v>42285</v>
      </c>
      <c r="D556" s="522">
        <v>489.43400000000003</v>
      </c>
      <c r="E556" s="523">
        <v>56.6</v>
      </c>
      <c r="F556" s="523">
        <v>57.391298872040672</v>
      </c>
      <c r="G556" s="106"/>
      <c r="H556" s="92"/>
      <c r="I556" s="92"/>
      <c r="N556" s="38"/>
      <c r="P556" s="56"/>
    </row>
    <row r="557" spans="3:16">
      <c r="C557" s="521">
        <v>42286</v>
      </c>
      <c r="D557" s="522">
        <v>479.55900000000003</v>
      </c>
      <c r="E557" s="523">
        <v>56.02</v>
      </c>
      <c r="F557" s="523">
        <v>56.59110698216405</v>
      </c>
      <c r="G557" s="106"/>
      <c r="H557" s="92"/>
      <c r="I557" s="92"/>
      <c r="N557" s="38"/>
      <c r="P557" s="56"/>
    </row>
    <row r="558" spans="3:16">
      <c r="C558" s="521">
        <v>42287</v>
      </c>
      <c r="D558" s="522">
        <v>430.68099999999998</v>
      </c>
      <c r="E558" s="523">
        <v>48.57</v>
      </c>
      <c r="F558" s="523">
        <v>48.741408048098762</v>
      </c>
      <c r="G558" s="106"/>
      <c r="H558" s="92"/>
      <c r="I558" s="92"/>
      <c r="N558" s="38"/>
      <c r="P558" s="56"/>
    </row>
    <row r="559" spans="3:16">
      <c r="C559" s="521">
        <v>42288</v>
      </c>
      <c r="D559" s="522">
        <v>387.05500000000001</v>
      </c>
      <c r="E559" s="523">
        <v>47.02</v>
      </c>
      <c r="F559" s="523">
        <v>47.64354498731057</v>
      </c>
      <c r="G559" s="106"/>
      <c r="H559" s="92"/>
      <c r="I559" s="92"/>
      <c r="N559" s="38"/>
      <c r="P559" s="56"/>
    </row>
    <row r="560" spans="3:16">
      <c r="C560" s="521">
        <v>42289</v>
      </c>
      <c r="D560" s="522">
        <v>404.55200000000002</v>
      </c>
      <c r="E560" s="523">
        <v>47.93</v>
      </c>
      <c r="F560" s="523">
        <v>48.438639287156363</v>
      </c>
      <c r="G560" s="106"/>
      <c r="H560" s="92"/>
      <c r="I560" s="92"/>
      <c r="N560" s="38"/>
      <c r="P560" s="56"/>
    </row>
    <row r="561" spans="2:16">
      <c r="B561" s="99" t="s">
        <v>45</v>
      </c>
      <c r="C561" s="521">
        <v>42290</v>
      </c>
      <c r="D561" s="522">
        <v>481.71899999999999</v>
      </c>
      <c r="E561" s="523">
        <v>50.07</v>
      </c>
      <c r="F561" s="523">
        <v>51.150153989807812</v>
      </c>
      <c r="G561" s="106"/>
      <c r="H561" s="92"/>
      <c r="I561" s="92"/>
      <c r="N561" s="38"/>
      <c r="P561" s="56"/>
    </row>
    <row r="562" spans="2:16">
      <c r="C562" s="521">
        <v>42291</v>
      </c>
      <c r="D562" s="522">
        <v>485.76400000000001</v>
      </c>
      <c r="E562" s="523">
        <v>49.74</v>
      </c>
      <c r="F562" s="523">
        <v>50.580782386218303</v>
      </c>
      <c r="G562" s="106"/>
      <c r="H562" s="92"/>
      <c r="I562" s="92"/>
      <c r="N562" s="38"/>
      <c r="P562" s="56"/>
    </row>
    <row r="563" spans="2:16">
      <c r="C563" s="521">
        <v>42292</v>
      </c>
      <c r="D563" s="522">
        <v>472.28199999999998</v>
      </c>
      <c r="E563" s="523">
        <v>54.28</v>
      </c>
      <c r="F563" s="523">
        <v>55.148997783796098</v>
      </c>
      <c r="G563" s="106"/>
      <c r="H563" s="92"/>
      <c r="I563" s="92"/>
      <c r="N563" s="38"/>
      <c r="P563" s="56"/>
    </row>
    <row r="564" spans="2:16">
      <c r="C564" s="521">
        <v>42293</v>
      </c>
      <c r="D564" s="522">
        <v>479.899</v>
      </c>
      <c r="E564" s="523">
        <v>58</v>
      </c>
      <c r="F564" s="523">
        <v>58.416312644608183</v>
      </c>
      <c r="G564" s="106"/>
      <c r="H564" s="92"/>
      <c r="I564" s="92"/>
      <c r="N564" s="38"/>
      <c r="P564" s="56"/>
    </row>
    <row r="565" spans="2:16">
      <c r="C565" s="521">
        <v>42294</v>
      </c>
      <c r="D565" s="522">
        <v>426.714</v>
      </c>
      <c r="E565" s="523">
        <v>45.52</v>
      </c>
      <c r="F565" s="523">
        <v>45.657630509959709</v>
      </c>
      <c r="G565" s="106"/>
      <c r="H565" s="92"/>
      <c r="I565" s="92"/>
      <c r="N565" s="38"/>
      <c r="P565" s="56"/>
    </row>
    <row r="566" spans="2:16">
      <c r="C566" s="521">
        <v>42295</v>
      </c>
      <c r="D566" s="522">
        <v>377.697</v>
      </c>
      <c r="E566" s="523">
        <v>49.46</v>
      </c>
      <c r="F566" s="523">
        <v>50.314491251843073</v>
      </c>
      <c r="G566" s="106"/>
      <c r="H566" s="92"/>
      <c r="I566" s="92"/>
      <c r="N566" s="38"/>
      <c r="P566" s="56"/>
    </row>
    <row r="567" spans="2:16">
      <c r="C567" s="521">
        <v>42296</v>
      </c>
      <c r="D567" s="522">
        <v>484.55099999999999</v>
      </c>
      <c r="E567" s="523">
        <v>54.84</v>
      </c>
      <c r="F567" s="523">
        <v>56.097952687441492</v>
      </c>
      <c r="G567" s="106"/>
      <c r="H567" s="92"/>
      <c r="I567" s="92"/>
      <c r="N567" s="38"/>
      <c r="P567" s="56"/>
    </row>
    <row r="568" spans="2:16">
      <c r="C568" s="521">
        <v>42297</v>
      </c>
      <c r="D568" s="522">
        <v>506.85</v>
      </c>
      <c r="E568" s="523">
        <v>47.24</v>
      </c>
      <c r="F568" s="523">
        <v>48.00445033674071</v>
      </c>
      <c r="G568" s="106"/>
      <c r="H568" s="92"/>
      <c r="I568" s="92"/>
      <c r="N568" s="38"/>
      <c r="P568" s="56"/>
    </row>
    <row r="569" spans="2:16">
      <c r="C569" s="521">
        <v>42298</v>
      </c>
      <c r="D569" s="522">
        <v>505.24700000000001</v>
      </c>
      <c r="E569" s="523">
        <v>48.88</v>
      </c>
      <c r="F569" s="523">
        <v>49.681128444317089</v>
      </c>
      <c r="G569" s="106"/>
      <c r="H569" s="92"/>
      <c r="I569" s="92"/>
      <c r="N569" s="38"/>
      <c r="P569" s="56"/>
    </row>
    <row r="570" spans="2:16">
      <c r="C570" s="521">
        <v>42299</v>
      </c>
      <c r="D570" s="522">
        <v>499.82799999999997</v>
      </c>
      <c r="E570" s="523">
        <v>51.42</v>
      </c>
      <c r="F570" s="523">
        <v>52.167485719729868</v>
      </c>
      <c r="G570" s="106"/>
      <c r="H570" s="92"/>
      <c r="I570" s="92"/>
      <c r="N570" s="38"/>
      <c r="P570" s="56"/>
    </row>
    <row r="571" spans="2:16">
      <c r="C571" s="521">
        <v>42300</v>
      </c>
      <c r="D571" s="522">
        <v>460.56700000000001</v>
      </c>
      <c r="E571" s="523">
        <v>56.76</v>
      </c>
      <c r="F571" s="523">
        <v>57.435466084874342</v>
      </c>
      <c r="G571" s="106"/>
      <c r="H571" s="92"/>
      <c r="I571" s="92"/>
      <c r="N571" s="38"/>
      <c r="P571" s="56"/>
    </row>
    <row r="572" spans="2:16">
      <c r="C572" s="521">
        <v>42301</v>
      </c>
      <c r="D572" s="522">
        <v>413.42500000000001</v>
      </c>
      <c r="E572" s="523">
        <v>50.96</v>
      </c>
      <c r="F572" s="523">
        <v>51.480563772816232</v>
      </c>
      <c r="G572" s="106"/>
      <c r="H572" s="92"/>
      <c r="I572" s="92"/>
      <c r="N572" s="38"/>
      <c r="P572" s="56"/>
    </row>
    <row r="573" spans="2:16">
      <c r="C573" s="521">
        <v>42302</v>
      </c>
      <c r="D573" s="522">
        <v>397.28399999999999</v>
      </c>
      <c r="E573" s="523">
        <v>44.26</v>
      </c>
      <c r="F573" s="523">
        <v>44.628410205925988</v>
      </c>
      <c r="G573" s="106"/>
      <c r="H573" s="92"/>
      <c r="I573" s="92"/>
      <c r="N573" s="38"/>
      <c r="P573" s="56"/>
    </row>
    <row r="574" spans="2:16">
      <c r="C574" s="521">
        <v>42303</v>
      </c>
      <c r="D574" s="522">
        <v>476.92899999999997</v>
      </c>
      <c r="E574" s="523">
        <v>49.1</v>
      </c>
      <c r="F574" s="523">
        <v>50.395928436335808</v>
      </c>
      <c r="G574" s="106"/>
      <c r="H574" s="92"/>
      <c r="I574" s="92"/>
      <c r="N574" s="38"/>
      <c r="P574" s="56"/>
    </row>
    <row r="575" spans="2:16">
      <c r="C575" s="521">
        <v>42304</v>
      </c>
      <c r="D575" s="522">
        <v>493.31</v>
      </c>
      <c r="E575" s="523">
        <v>47.19</v>
      </c>
      <c r="F575" s="523">
        <v>48.308067088725771</v>
      </c>
      <c r="G575" s="106"/>
      <c r="H575" s="92"/>
      <c r="I575" s="92"/>
      <c r="N575" s="38"/>
      <c r="P575" s="56"/>
    </row>
    <row r="576" spans="2:16">
      <c r="C576" s="521">
        <v>42305</v>
      </c>
      <c r="D576" s="522">
        <v>488.01900000000001</v>
      </c>
      <c r="E576" s="523">
        <v>42.94</v>
      </c>
      <c r="F576" s="523">
        <v>43.857948268564812</v>
      </c>
      <c r="G576" s="106"/>
      <c r="H576" s="92"/>
      <c r="I576" s="92"/>
      <c r="N576" s="38"/>
      <c r="P576" s="56"/>
    </row>
    <row r="577" spans="2:16">
      <c r="C577" s="521">
        <v>42306</v>
      </c>
      <c r="D577" s="522">
        <v>491.60599999999999</v>
      </c>
      <c r="E577" s="523">
        <v>50.16</v>
      </c>
      <c r="F577" s="523">
        <v>51.16414595717638</v>
      </c>
      <c r="G577" s="106"/>
      <c r="H577" s="92"/>
      <c r="I577" s="92"/>
      <c r="N577" s="38"/>
      <c r="P577" s="56"/>
    </row>
    <row r="578" spans="2:16">
      <c r="C578" s="521">
        <v>42307</v>
      </c>
      <c r="D578" s="522">
        <v>490.065</v>
      </c>
      <c r="E578" s="523">
        <v>46.77</v>
      </c>
      <c r="F578" s="523">
        <v>47.524837770923227</v>
      </c>
      <c r="G578" s="106"/>
      <c r="H578" s="92"/>
      <c r="I578" s="92"/>
      <c r="N578" s="38"/>
      <c r="P578" s="56"/>
    </row>
    <row r="579" spans="2:16">
      <c r="C579" s="521">
        <v>42308</v>
      </c>
      <c r="D579" s="522">
        <v>446.64699999999999</v>
      </c>
      <c r="E579" s="523">
        <v>45.54</v>
      </c>
      <c r="F579" s="523">
        <v>46.226128860793757</v>
      </c>
      <c r="G579" s="106"/>
      <c r="H579" s="92"/>
      <c r="I579" s="92"/>
      <c r="N579" s="38"/>
      <c r="P579" s="56"/>
    </row>
    <row r="580" spans="2:16">
      <c r="C580" s="521">
        <v>42309</v>
      </c>
      <c r="D580" s="522">
        <v>427.56799999999998</v>
      </c>
      <c r="E580" s="523">
        <v>32.4</v>
      </c>
      <c r="F580" s="523">
        <v>32.398574981619412</v>
      </c>
      <c r="G580" s="106"/>
      <c r="H580" s="92"/>
      <c r="I580" s="92"/>
      <c r="N580" s="38"/>
      <c r="P580" s="56"/>
    </row>
    <row r="581" spans="2:16">
      <c r="C581" s="521">
        <v>42310</v>
      </c>
      <c r="D581" s="522">
        <v>517.89700000000005</v>
      </c>
      <c r="E581" s="523">
        <v>44.71</v>
      </c>
      <c r="F581" s="523">
        <v>45.855633868770717</v>
      </c>
      <c r="G581" s="106"/>
      <c r="H581" s="92"/>
      <c r="I581" s="92"/>
      <c r="N581" s="38"/>
      <c r="P581" s="56"/>
    </row>
    <row r="582" spans="2:16">
      <c r="C582" s="521">
        <v>42311</v>
      </c>
      <c r="D582" s="522">
        <v>527.64400000000001</v>
      </c>
      <c r="E582" s="523">
        <v>47.82</v>
      </c>
      <c r="F582" s="523">
        <v>49.001802317522703</v>
      </c>
      <c r="G582" s="106"/>
      <c r="H582" s="92"/>
      <c r="I582" s="92"/>
      <c r="N582" s="38"/>
      <c r="P582" s="56"/>
    </row>
    <row r="583" spans="2:16">
      <c r="C583" s="521">
        <v>42312</v>
      </c>
      <c r="D583" s="522">
        <v>516.50400000000002</v>
      </c>
      <c r="E583" s="523">
        <v>50.05</v>
      </c>
      <c r="F583" s="523">
        <v>51.207852681594758</v>
      </c>
      <c r="G583" s="106"/>
      <c r="H583" s="92"/>
      <c r="I583" s="92"/>
      <c r="N583" s="38"/>
      <c r="P583" s="56"/>
    </row>
    <row r="584" spans="2:16">
      <c r="C584" s="521">
        <v>42313</v>
      </c>
      <c r="D584" s="522">
        <v>506.55399999999997</v>
      </c>
      <c r="E584" s="523">
        <v>49.42</v>
      </c>
      <c r="F584" s="523">
        <v>50.264197318589957</v>
      </c>
      <c r="G584" s="106"/>
      <c r="H584" s="92"/>
      <c r="I584" s="92"/>
      <c r="N584" s="38"/>
      <c r="P584" s="56"/>
    </row>
    <row r="585" spans="2:16">
      <c r="C585" s="521">
        <v>42314</v>
      </c>
      <c r="D585" s="522">
        <v>515.16399999999999</v>
      </c>
      <c r="E585" s="523">
        <v>53.43</v>
      </c>
      <c r="F585" s="523">
        <v>54.18494552887784</v>
      </c>
      <c r="G585" s="106"/>
      <c r="H585" s="92"/>
      <c r="I585" s="92"/>
      <c r="N585" s="38"/>
      <c r="P585" s="56"/>
    </row>
    <row r="586" spans="2:16">
      <c r="C586" s="521">
        <v>42315</v>
      </c>
      <c r="D586" s="522">
        <v>465.28</v>
      </c>
      <c r="E586" s="523">
        <v>50.44</v>
      </c>
      <c r="F586" s="523">
        <v>50.935562504098257</v>
      </c>
      <c r="G586" s="106"/>
      <c r="H586" s="92"/>
      <c r="I586" s="92"/>
      <c r="N586" s="38"/>
      <c r="P586" s="56"/>
    </row>
    <row r="587" spans="2:16">
      <c r="C587" s="521">
        <v>42316</v>
      </c>
      <c r="D587" s="522">
        <v>434.95</v>
      </c>
      <c r="E587" s="523">
        <v>40.450000000000003</v>
      </c>
      <c r="F587" s="523">
        <v>40.895537589567788</v>
      </c>
      <c r="G587" s="106"/>
      <c r="H587" s="92"/>
      <c r="I587" s="92"/>
      <c r="N587" s="38"/>
      <c r="P587" s="56"/>
    </row>
    <row r="588" spans="2:16">
      <c r="C588" s="521">
        <v>42317</v>
      </c>
      <c r="D588" s="522">
        <v>490.44400000000002</v>
      </c>
      <c r="E588" s="523">
        <v>58.19</v>
      </c>
      <c r="F588" s="523">
        <v>58.896821066288787</v>
      </c>
      <c r="G588" s="106"/>
      <c r="H588" s="92"/>
      <c r="I588" s="92"/>
      <c r="N588" s="38"/>
      <c r="P588" s="56"/>
    </row>
    <row r="589" spans="2:16">
      <c r="C589" s="521">
        <v>42318</v>
      </c>
      <c r="D589" s="522">
        <v>499.37400000000002</v>
      </c>
      <c r="E589" s="523">
        <v>59.44</v>
      </c>
      <c r="F589" s="523">
        <v>59.984527081988503</v>
      </c>
      <c r="G589" s="106"/>
      <c r="H589" s="92"/>
      <c r="I589" s="92"/>
      <c r="N589" s="38"/>
      <c r="P589" s="56"/>
    </row>
    <row r="590" spans="2:16">
      <c r="C590" s="521">
        <v>42319</v>
      </c>
      <c r="D590" s="522">
        <v>497.13900000000001</v>
      </c>
      <c r="E590" s="523">
        <v>59.85</v>
      </c>
      <c r="F590" s="523">
        <v>60.384059364337141</v>
      </c>
      <c r="G590" s="106"/>
      <c r="H590" s="92"/>
      <c r="I590" s="92"/>
      <c r="N590" s="38"/>
      <c r="P590" s="56"/>
    </row>
    <row r="591" spans="2:16">
      <c r="C591" s="521">
        <v>42320</v>
      </c>
      <c r="D591" s="522">
        <v>501.19499999999999</v>
      </c>
      <c r="E591" s="523">
        <v>60.15</v>
      </c>
      <c r="F591" s="523">
        <v>60.528544483936273</v>
      </c>
      <c r="G591" s="106"/>
      <c r="H591" s="92"/>
      <c r="I591" s="92"/>
      <c r="N591" s="38"/>
      <c r="P591" s="56"/>
    </row>
    <row r="592" spans="2:16">
      <c r="B592" s="99" t="s">
        <v>46</v>
      </c>
      <c r="C592" s="521">
        <v>42321</v>
      </c>
      <c r="D592" s="522">
        <v>507.38</v>
      </c>
      <c r="E592" s="523">
        <v>55.11</v>
      </c>
      <c r="F592" s="523">
        <v>55.422655439886213</v>
      </c>
      <c r="G592" s="106"/>
      <c r="H592" s="92"/>
      <c r="I592" s="92"/>
      <c r="N592" s="38"/>
      <c r="P592" s="56"/>
    </row>
    <row r="593" spans="3:16">
      <c r="C593" s="521">
        <v>42322</v>
      </c>
      <c r="D593" s="522">
        <v>458.43799999999999</v>
      </c>
      <c r="E593" s="523">
        <v>50.23</v>
      </c>
      <c r="F593" s="523">
        <v>50.872316626326089</v>
      </c>
      <c r="G593" s="106"/>
      <c r="H593" s="92"/>
      <c r="I593" s="92"/>
      <c r="N593" s="38"/>
      <c r="P593" s="56"/>
    </row>
    <row r="594" spans="3:16">
      <c r="C594" s="521">
        <v>42323</v>
      </c>
      <c r="D594" s="522">
        <v>415.971</v>
      </c>
      <c r="E594" s="523">
        <v>48</v>
      </c>
      <c r="F594" s="523">
        <v>48.505881837866909</v>
      </c>
      <c r="G594" s="106"/>
      <c r="H594" s="92"/>
      <c r="I594" s="92"/>
      <c r="N594" s="38"/>
      <c r="P594" s="56"/>
    </row>
    <row r="595" spans="3:16">
      <c r="C595" s="521">
        <v>42324</v>
      </c>
      <c r="D595" s="522">
        <v>534.29499999999996</v>
      </c>
      <c r="E595" s="523">
        <v>56.83</v>
      </c>
      <c r="F595" s="523">
        <v>57.698035167948262</v>
      </c>
      <c r="G595" s="106"/>
      <c r="H595" s="92"/>
      <c r="I595" s="92"/>
      <c r="N595" s="38"/>
      <c r="P595" s="56"/>
    </row>
    <row r="596" spans="3:16">
      <c r="C596" s="521">
        <v>42325</v>
      </c>
      <c r="D596" s="522">
        <v>528.11199999999997</v>
      </c>
      <c r="E596" s="523">
        <v>56.36</v>
      </c>
      <c r="F596" s="523">
        <v>57.01776785640245</v>
      </c>
      <c r="G596" s="106"/>
      <c r="H596" s="92"/>
      <c r="I596" s="92"/>
      <c r="N596" s="38"/>
      <c r="P596" s="56"/>
    </row>
    <row r="597" spans="3:16">
      <c r="C597" s="521">
        <v>42326</v>
      </c>
      <c r="D597" s="522">
        <v>521.10599999999999</v>
      </c>
      <c r="E597" s="523">
        <v>58.14</v>
      </c>
      <c r="F597" s="523">
        <v>58.880561328785433</v>
      </c>
      <c r="G597" s="106"/>
      <c r="H597" s="92"/>
      <c r="I597" s="92"/>
      <c r="N597" s="38"/>
      <c r="P597" s="56"/>
    </row>
    <row r="598" spans="3:16">
      <c r="C598" s="521">
        <v>42327</v>
      </c>
      <c r="D598" s="522">
        <v>499.38900000000001</v>
      </c>
      <c r="E598" s="523">
        <v>58.16</v>
      </c>
      <c r="F598" s="523">
        <v>58.84418212023489</v>
      </c>
      <c r="G598" s="106"/>
      <c r="H598" s="92"/>
      <c r="I598" s="92"/>
      <c r="N598" s="38"/>
      <c r="P598" s="56"/>
    </row>
    <row r="599" spans="3:16">
      <c r="C599" s="521">
        <v>42328</v>
      </c>
      <c r="D599" s="522">
        <v>521.43399999999997</v>
      </c>
      <c r="E599" s="523">
        <v>49.53</v>
      </c>
      <c r="F599" s="523">
        <v>49.73323036400884</v>
      </c>
      <c r="G599" s="106"/>
      <c r="H599" s="92"/>
      <c r="I599" s="92"/>
      <c r="N599" s="38"/>
      <c r="P599" s="56"/>
    </row>
    <row r="600" spans="3:16">
      <c r="C600" s="521">
        <v>42329</v>
      </c>
      <c r="D600" s="522">
        <v>490.096</v>
      </c>
      <c r="E600" s="523">
        <v>28.43</v>
      </c>
      <c r="F600" s="523">
        <v>28.64371307071546</v>
      </c>
      <c r="G600" s="106"/>
      <c r="H600" s="92"/>
      <c r="I600" s="92"/>
      <c r="N600" s="38"/>
      <c r="P600" s="56"/>
    </row>
    <row r="601" spans="3:16">
      <c r="C601" s="521">
        <v>42330</v>
      </c>
      <c r="D601" s="522">
        <v>443.95800000000003</v>
      </c>
      <c r="E601" s="523">
        <v>38.31</v>
      </c>
      <c r="F601" s="523">
        <v>39.056231514312699</v>
      </c>
      <c r="G601" s="106"/>
      <c r="H601" s="92"/>
      <c r="I601" s="92"/>
      <c r="N601" s="38"/>
      <c r="P601" s="56"/>
    </row>
    <row r="602" spans="3:16">
      <c r="C602" s="521">
        <v>42331</v>
      </c>
      <c r="D602" s="522">
        <v>533.37400000000002</v>
      </c>
      <c r="E602" s="523">
        <v>58.52</v>
      </c>
      <c r="F602" s="523">
        <v>60.552633182781271</v>
      </c>
      <c r="G602" s="106"/>
      <c r="H602" s="92"/>
      <c r="I602" s="92"/>
      <c r="N602" s="38"/>
      <c r="P602" s="56"/>
    </row>
    <row r="603" spans="3:16">
      <c r="C603" s="521">
        <v>42332</v>
      </c>
      <c r="D603" s="522">
        <v>562.79700000000003</v>
      </c>
      <c r="E603" s="523">
        <v>59.62</v>
      </c>
      <c r="F603" s="523">
        <v>60.730438032680979</v>
      </c>
      <c r="G603" s="106"/>
      <c r="H603" s="92"/>
      <c r="I603" s="92"/>
      <c r="N603" s="38"/>
      <c r="P603" s="56"/>
    </row>
    <row r="604" spans="3:16">
      <c r="C604" s="521">
        <v>42333</v>
      </c>
      <c r="D604" s="522">
        <v>554.20600000000002</v>
      </c>
      <c r="E604" s="523">
        <v>50.92</v>
      </c>
      <c r="F604" s="523">
        <v>51.923457676504412</v>
      </c>
      <c r="G604" s="106"/>
      <c r="H604" s="92"/>
      <c r="I604" s="92"/>
      <c r="N604" s="38"/>
      <c r="P604" s="56"/>
    </row>
    <row r="605" spans="3:16">
      <c r="C605" s="521">
        <v>42334</v>
      </c>
      <c r="D605" s="522">
        <v>551.85799999999995</v>
      </c>
      <c r="E605" s="523">
        <v>50.03</v>
      </c>
      <c r="F605" s="523">
        <v>50.980511361309517</v>
      </c>
      <c r="G605" s="106"/>
      <c r="H605" s="92"/>
      <c r="I605" s="92"/>
      <c r="N605" s="38"/>
      <c r="P605" s="56"/>
    </row>
    <row r="606" spans="3:16">
      <c r="C606" s="521">
        <v>42335</v>
      </c>
      <c r="D606" s="522">
        <v>551.04499999999996</v>
      </c>
      <c r="E606" s="523">
        <v>54.6</v>
      </c>
      <c r="F606" s="523">
        <v>55.799348293443657</v>
      </c>
      <c r="G606" s="106"/>
      <c r="H606" s="92"/>
      <c r="I606" s="92"/>
      <c r="N606" s="38"/>
      <c r="P606" s="56"/>
    </row>
    <row r="607" spans="3:16">
      <c r="C607" s="521">
        <v>42336</v>
      </c>
      <c r="D607" s="522">
        <v>503.81400000000002</v>
      </c>
      <c r="E607" s="523">
        <v>47.05</v>
      </c>
      <c r="F607" s="523">
        <v>47.428457675556942</v>
      </c>
      <c r="G607" s="106"/>
      <c r="H607" s="92"/>
      <c r="I607" s="92"/>
      <c r="N607" s="38"/>
      <c r="P607" s="56"/>
    </row>
    <row r="608" spans="3:16">
      <c r="C608" s="521">
        <v>42337</v>
      </c>
      <c r="D608" s="522">
        <v>445.178</v>
      </c>
      <c r="E608" s="523">
        <v>49.45</v>
      </c>
      <c r="F608" s="523">
        <v>49.876524900106233</v>
      </c>
      <c r="G608" s="106"/>
      <c r="H608" s="92"/>
      <c r="I608" s="92"/>
      <c r="N608" s="38"/>
      <c r="P608" s="56"/>
    </row>
    <row r="609" spans="2:16">
      <c r="C609" s="521">
        <v>42338</v>
      </c>
      <c r="D609" s="522">
        <v>518.952</v>
      </c>
      <c r="E609" s="523">
        <v>60.32</v>
      </c>
      <c r="F609" s="523">
        <v>61.925597468958628</v>
      </c>
      <c r="G609" s="106"/>
      <c r="H609" s="92"/>
      <c r="I609" s="92"/>
      <c r="N609" s="38"/>
      <c r="P609" s="56"/>
    </row>
    <row r="610" spans="2:16">
      <c r="C610" s="521">
        <v>42339</v>
      </c>
      <c r="D610" s="522">
        <v>553.86500000000001</v>
      </c>
      <c r="E610" s="523">
        <v>65.36</v>
      </c>
      <c r="F610" s="523">
        <v>66.080957245912444</v>
      </c>
      <c r="G610" s="106"/>
      <c r="H610" s="92"/>
      <c r="I610" s="92"/>
      <c r="N610" s="38"/>
      <c r="P610" s="56"/>
    </row>
    <row r="611" spans="2:16">
      <c r="C611" s="521">
        <v>42340</v>
      </c>
      <c r="D611" s="522">
        <v>572.58199999999999</v>
      </c>
      <c r="E611" s="523">
        <v>66.41</v>
      </c>
      <c r="F611" s="523">
        <v>67.508283104279499</v>
      </c>
      <c r="G611" s="106"/>
      <c r="H611" s="92"/>
      <c r="I611" s="92"/>
      <c r="N611" s="38"/>
      <c r="P611" s="56"/>
    </row>
    <row r="612" spans="2:16">
      <c r="C612" s="521">
        <v>42341</v>
      </c>
      <c r="D612" s="522">
        <v>579.697</v>
      </c>
      <c r="E612" s="523">
        <v>61.91</v>
      </c>
      <c r="F612" s="523">
        <v>62.832711296248782</v>
      </c>
      <c r="G612" s="106"/>
      <c r="H612" s="92"/>
      <c r="I612" s="92"/>
      <c r="N612" s="38"/>
      <c r="P612" s="56"/>
    </row>
    <row r="613" spans="2:16">
      <c r="C613" s="521">
        <v>42342</v>
      </c>
      <c r="D613" s="522">
        <v>569.04600000000005</v>
      </c>
      <c r="E613" s="523">
        <v>64.23</v>
      </c>
      <c r="F613" s="523">
        <v>65.067625178238245</v>
      </c>
      <c r="G613" s="106"/>
      <c r="H613" s="92"/>
      <c r="I613" s="92"/>
      <c r="N613" s="38"/>
      <c r="P613" s="56"/>
    </row>
    <row r="614" spans="2:16">
      <c r="C614" s="521">
        <v>42343</v>
      </c>
      <c r="D614" s="522">
        <v>493.988</v>
      </c>
      <c r="E614" s="523">
        <v>59.77</v>
      </c>
      <c r="F614" s="523">
        <v>60.287912655296182</v>
      </c>
      <c r="G614" s="106"/>
      <c r="H614" s="92"/>
      <c r="I614" s="92"/>
      <c r="N614" s="38"/>
      <c r="P614" s="56"/>
    </row>
    <row r="615" spans="2:16">
      <c r="C615" s="521">
        <v>42344</v>
      </c>
      <c r="D615" s="522">
        <v>461.661</v>
      </c>
      <c r="E615" s="523">
        <v>50.34</v>
      </c>
      <c r="F615" s="523">
        <v>50.714736953238308</v>
      </c>
      <c r="G615" s="106"/>
      <c r="H615" s="92"/>
      <c r="I615" s="92"/>
      <c r="N615" s="38"/>
      <c r="P615" s="56"/>
    </row>
    <row r="616" spans="2:16">
      <c r="C616" s="521">
        <v>42345</v>
      </c>
      <c r="D616" s="522">
        <v>508.226</v>
      </c>
      <c r="E616" s="523">
        <v>47.47</v>
      </c>
      <c r="F616" s="523">
        <v>48.27997544191679</v>
      </c>
      <c r="G616" s="106"/>
      <c r="H616" s="92"/>
      <c r="I616" s="92"/>
      <c r="N616" s="38"/>
      <c r="P616" s="56"/>
    </row>
    <row r="617" spans="2:16">
      <c r="C617" s="521">
        <v>42346</v>
      </c>
      <c r="D617" s="522">
        <v>473.04599999999999</v>
      </c>
      <c r="E617" s="523">
        <v>53.83</v>
      </c>
      <c r="F617" s="523">
        <v>54.756995792219499</v>
      </c>
      <c r="G617" s="106"/>
      <c r="H617" s="92"/>
      <c r="I617" s="92"/>
      <c r="N617" s="38"/>
      <c r="P617" s="56"/>
    </row>
    <row r="618" spans="2:16">
      <c r="C618" s="521">
        <v>42347</v>
      </c>
      <c r="D618" s="522">
        <v>569.995</v>
      </c>
      <c r="E618" s="523">
        <v>60.23</v>
      </c>
      <c r="F618" s="523">
        <v>61.700166385822193</v>
      </c>
      <c r="G618" s="106"/>
      <c r="H618" s="92"/>
      <c r="I618" s="92"/>
      <c r="N618" s="38"/>
      <c r="P618" s="56"/>
    </row>
    <row r="619" spans="2:16">
      <c r="C619" s="521">
        <v>42348</v>
      </c>
      <c r="D619" s="522">
        <v>566.90200000000004</v>
      </c>
      <c r="E619" s="523">
        <v>64.02</v>
      </c>
      <c r="F619" s="523">
        <v>65.210215915881832</v>
      </c>
      <c r="G619" s="106"/>
      <c r="H619" s="92"/>
      <c r="I619" s="92"/>
      <c r="N619" s="38"/>
      <c r="P619" s="56"/>
    </row>
    <row r="620" spans="2:16">
      <c r="C620" s="521">
        <v>42349</v>
      </c>
      <c r="D620" s="522">
        <v>560.66399999999999</v>
      </c>
      <c r="E620" s="523">
        <v>62.8</v>
      </c>
      <c r="F620" s="523">
        <v>63.918151315856733</v>
      </c>
      <c r="G620" s="106"/>
      <c r="H620" s="92"/>
      <c r="I620" s="92"/>
      <c r="N620" s="38"/>
      <c r="P620" s="56"/>
    </row>
    <row r="621" spans="2:16">
      <c r="C621" s="521">
        <v>42350</v>
      </c>
      <c r="D621" s="522">
        <v>493.53699999999998</v>
      </c>
      <c r="E621" s="523">
        <v>60.48</v>
      </c>
      <c r="F621" s="523">
        <v>61.285589140566991</v>
      </c>
      <c r="G621" s="106"/>
      <c r="H621" s="92"/>
      <c r="I621" s="92"/>
      <c r="N621" s="38"/>
      <c r="P621" s="56"/>
    </row>
    <row r="622" spans="2:16">
      <c r="B622" s="99" t="s">
        <v>47</v>
      </c>
      <c r="C622" s="521">
        <v>42351</v>
      </c>
      <c r="D622" s="522">
        <v>463.22699999999998</v>
      </c>
      <c r="E622" s="523">
        <v>47.1</v>
      </c>
      <c r="F622" s="523">
        <v>47.574981616933648</v>
      </c>
      <c r="G622" s="106"/>
      <c r="H622" s="92"/>
      <c r="I622" s="92"/>
      <c r="N622" s="38"/>
      <c r="P622" s="56"/>
    </row>
    <row r="623" spans="2:16">
      <c r="C623" s="521">
        <v>42352</v>
      </c>
      <c r="D623" s="522">
        <v>572.21600000000001</v>
      </c>
      <c r="E623" s="523">
        <v>52.2</v>
      </c>
      <c r="F623" s="523">
        <v>54.249497347445697</v>
      </c>
      <c r="G623" s="106"/>
      <c r="H623" s="92"/>
      <c r="I623" s="92"/>
      <c r="N623" s="38"/>
      <c r="P623" s="56"/>
    </row>
    <row r="624" spans="2:16">
      <c r="C624" s="521">
        <v>42353</v>
      </c>
      <c r="D624" s="522">
        <v>563.30499999999995</v>
      </c>
      <c r="E624" s="523">
        <v>50.24</v>
      </c>
      <c r="F624" s="523">
        <v>51.559631652397037</v>
      </c>
      <c r="G624" s="106"/>
      <c r="H624" s="92"/>
      <c r="I624" s="92"/>
      <c r="N624" s="38"/>
      <c r="P624" s="56"/>
    </row>
    <row r="625" spans="3:16">
      <c r="C625" s="521">
        <v>42354</v>
      </c>
      <c r="D625" s="522">
        <v>567.23800000000006</v>
      </c>
      <c r="E625" s="523">
        <v>55.66</v>
      </c>
      <c r="F625" s="523">
        <v>57.203741954261879</v>
      </c>
      <c r="G625" s="106"/>
      <c r="H625" s="92"/>
      <c r="I625" s="92"/>
      <c r="N625" s="38"/>
      <c r="P625" s="56"/>
    </row>
    <row r="626" spans="3:16">
      <c r="C626" s="521">
        <v>42355</v>
      </c>
      <c r="D626" s="522">
        <v>550.90200000000004</v>
      </c>
      <c r="E626" s="523">
        <v>55.73</v>
      </c>
      <c r="F626" s="523">
        <v>57.200898777286923</v>
      </c>
      <c r="G626" s="106"/>
      <c r="H626" s="92"/>
      <c r="I626" s="92"/>
      <c r="N626" s="38"/>
      <c r="P626" s="56"/>
    </row>
    <row r="627" spans="3:16">
      <c r="C627" s="521">
        <v>42356</v>
      </c>
      <c r="D627" s="522">
        <v>541.12199999999996</v>
      </c>
      <c r="E627" s="523">
        <v>55.85</v>
      </c>
      <c r="F627" s="523">
        <v>57.154677600598539</v>
      </c>
      <c r="G627" s="106"/>
      <c r="H627" s="92"/>
      <c r="I627" s="92"/>
      <c r="N627" s="38"/>
      <c r="P627" s="56"/>
    </row>
    <row r="628" spans="3:16">
      <c r="C628" s="521">
        <v>42357</v>
      </c>
      <c r="D628" s="522">
        <v>505.53100000000001</v>
      </c>
      <c r="E628" s="523">
        <v>47.61</v>
      </c>
      <c r="F628" s="523">
        <v>48.263631492912531</v>
      </c>
      <c r="G628" s="106"/>
      <c r="H628" s="92"/>
      <c r="I628" s="92"/>
      <c r="N628" s="38"/>
      <c r="P628" s="56"/>
    </row>
    <row r="629" spans="3:16">
      <c r="C629" s="521">
        <v>42358</v>
      </c>
      <c r="D629" s="522">
        <v>459.30099999999999</v>
      </c>
      <c r="E629" s="523">
        <v>45.83</v>
      </c>
      <c r="F629" s="523">
        <v>46.753815158390189</v>
      </c>
      <c r="G629" s="106"/>
      <c r="H629" s="92"/>
      <c r="I629" s="92"/>
      <c r="N629" s="38"/>
      <c r="P629" s="56"/>
    </row>
    <row r="630" spans="3:16">
      <c r="C630" s="521">
        <v>42359</v>
      </c>
      <c r="D630" s="522">
        <v>547.29300000000001</v>
      </c>
      <c r="E630" s="523">
        <v>56.86</v>
      </c>
      <c r="F630" s="523">
        <v>58.271290539140651</v>
      </c>
      <c r="G630" s="106"/>
      <c r="H630" s="92"/>
      <c r="I630" s="92"/>
      <c r="N630" s="38"/>
      <c r="P630" s="56"/>
    </row>
    <row r="631" spans="3:16">
      <c r="C631" s="521">
        <v>42360</v>
      </c>
      <c r="D631" s="522">
        <v>551.755</v>
      </c>
      <c r="E631" s="523">
        <v>55.01</v>
      </c>
      <c r="F631" s="523">
        <v>56.175991570215032</v>
      </c>
      <c r="G631" s="106"/>
      <c r="H631" s="92"/>
      <c r="I631" s="92"/>
      <c r="N631" s="38"/>
      <c r="P631" s="56"/>
    </row>
    <row r="632" spans="3:16">
      <c r="C632" s="521">
        <v>42361</v>
      </c>
      <c r="D632" s="522">
        <v>494.49799999999999</v>
      </c>
      <c r="E632" s="523">
        <v>57.07</v>
      </c>
      <c r="F632" s="523">
        <v>58.098898624145683</v>
      </c>
      <c r="G632" s="106"/>
      <c r="H632" s="92"/>
      <c r="I632" s="92"/>
      <c r="N632" s="38"/>
      <c r="P632" s="56"/>
    </row>
    <row r="633" spans="3:16">
      <c r="C633" s="521">
        <v>42362</v>
      </c>
      <c r="D633" s="522">
        <v>457.35199999999998</v>
      </c>
      <c r="E633" s="523">
        <v>48.42</v>
      </c>
      <c r="F633" s="523">
        <v>49.051671321848609</v>
      </c>
      <c r="G633" s="106"/>
      <c r="H633" s="92"/>
      <c r="I633" s="92"/>
      <c r="N633" s="38"/>
      <c r="P633" s="56"/>
    </row>
    <row r="634" spans="3:16">
      <c r="C634" s="521">
        <v>42363</v>
      </c>
      <c r="D634" s="522">
        <v>372.88200000000001</v>
      </c>
      <c r="E634" s="523">
        <v>45.33</v>
      </c>
      <c r="F634" s="523">
        <v>46.168541043867222</v>
      </c>
      <c r="G634" s="106"/>
      <c r="H634" s="92"/>
      <c r="I634" s="92"/>
      <c r="N634" s="38"/>
      <c r="P634" s="56"/>
    </row>
    <row r="635" spans="3:16">
      <c r="C635" s="521">
        <v>42364</v>
      </c>
      <c r="D635" s="522">
        <v>413.50200000000001</v>
      </c>
      <c r="E635" s="523">
        <v>41.94</v>
      </c>
      <c r="F635" s="523">
        <v>42.772337053040907</v>
      </c>
      <c r="G635" s="106"/>
      <c r="H635" s="92"/>
      <c r="I635" s="92"/>
      <c r="N635" s="38"/>
      <c r="P635" s="56"/>
    </row>
    <row r="636" spans="3:16">
      <c r="C636" s="521">
        <v>42365</v>
      </c>
      <c r="D636" s="522">
        <v>419.101</v>
      </c>
      <c r="E636" s="523">
        <v>28.47</v>
      </c>
      <c r="F636" s="523">
        <v>28.868345823097972</v>
      </c>
      <c r="G636" s="106"/>
      <c r="H636" s="92"/>
      <c r="I636" s="92"/>
      <c r="N636" s="38"/>
      <c r="P636" s="56"/>
    </row>
    <row r="637" spans="3:16">
      <c r="C637" s="521">
        <v>42366</v>
      </c>
      <c r="D637" s="522">
        <v>486.22899999999998</v>
      </c>
      <c r="E637" s="523">
        <v>35.619999999999997</v>
      </c>
      <c r="F637" s="523">
        <v>36.502825392440357</v>
      </c>
      <c r="G637" s="106"/>
      <c r="H637" s="92"/>
      <c r="I637" s="92"/>
      <c r="N637" s="38"/>
      <c r="P637" s="56"/>
    </row>
    <row r="638" spans="3:16">
      <c r="C638" s="521">
        <v>42367</v>
      </c>
      <c r="D638" s="522">
        <v>487.29899999999998</v>
      </c>
      <c r="E638" s="523">
        <v>47.07</v>
      </c>
      <c r="F638" s="523">
        <v>48.145273319206247</v>
      </c>
      <c r="G638" s="106"/>
      <c r="H638" s="92"/>
      <c r="I638" s="92"/>
      <c r="N638" s="38"/>
      <c r="P638" s="56"/>
    </row>
    <row r="639" spans="3:16">
      <c r="C639" s="521">
        <v>42368</v>
      </c>
      <c r="D639" s="522">
        <v>473.714</v>
      </c>
      <c r="E639" s="523">
        <v>40.5</v>
      </c>
      <c r="F639" s="523">
        <v>41.419152018967303</v>
      </c>
      <c r="G639" s="106"/>
      <c r="H639" s="92"/>
      <c r="I639" s="92"/>
      <c r="N639" s="38"/>
      <c r="P639" s="56"/>
    </row>
    <row r="640" spans="3:16">
      <c r="C640" s="525">
        <v>42369</v>
      </c>
      <c r="D640" s="526">
        <v>428.95400000000001</v>
      </c>
      <c r="E640" s="524">
        <v>47.56</v>
      </c>
      <c r="F640" s="524">
        <v>48.106173757972137</v>
      </c>
      <c r="G640" s="106"/>
      <c r="H640" s="92"/>
      <c r="I640" s="92"/>
      <c r="N640" s="38"/>
      <c r="P640" s="56"/>
    </row>
    <row r="641" spans="2:16" s="91" customFormat="1" ht="20.25" customHeight="1">
      <c r="B641" s="102"/>
      <c r="C641" s="56"/>
      <c r="D641" s="56"/>
      <c r="E641" s="56"/>
      <c r="F641" s="56"/>
      <c r="G641" s="56"/>
      <c r="H641" s="56"/>
      <c r="I641" s="38"/>
      <c r="P641" s="115"/>
    </row>
    <row r="642" spans="2:16" s="91" customFormat="1" ht="11.25" customHeight="1">
      <c r="B642" s="102"/>
      <c r="C642" s="90" t="s">
        <v>30</v>
      </c>
      <c r="D642" s="90"/>
      <c r="E642" s="90"/>
      <c r="F642" s="85"/>
      <c r="G642" s="85"/>
      <c r="H642" s="85"/>
      <c r="I642" s="85"/>
      <c r="N642" s="126"/>
      <c r="O642" s="126"/>
      <c r="P642" s="127"/>
    </row>
    <row r="643" spans="2:16" s="91" customFormat="1" ht="11.25" customHeight="1">
      <c r="B643" s="103"/>
      <c r="C643" s="84" t="s">
        <v>318</v>
      </c>
      <c r="D643" s="84"/>
      <c r="E643" s="84"/>
      <c r="F643" s="88"/>
      <c r="G643" s="88"/>
      <c r="H643" s="143"/>
      <c r="I643" s="143"/>
      <c r="M643" s="126"/>
      <c r="N643" s="126"/>
      <c r="O643" s="126"/>
      <c r="P643" s="127"/>
    </row>
    <row r="644" spans="2:16" s="91" customFormat="1" ht="15.75" customHeight="1">
      <c r="B644" s="269"/>
      <c r="C644" s="483"/>
      <c r="D644" s="755" t="s">
        <v>245</v>
      </c>
      <c r="E644" s="755" t="s">
        <v>246</v>
      </c>
      <c r="F644" s="755" t="s">
        <v>320</v>
      </c>
      <c r="G644" s="755" t="s">
        <v>319</v>
      </c>
      <c r="I644" s="152"/>
      <c r="K644" s="126"/>
      <c r="L644" s="126"/>
      <c r="M644" s="126"/>
      <c r="N644" s="127"/>
      <c r="O644" s="126"/>
      <c r="P644" s="126"/>
    </row>
    <row r="645" spans="2:16" s="91" customFormat="1" ht="15.75" customHeight="1">
      <c r="B645" s="269"/>
      <c r="C645" s="483"/>
      <c r="D645" s="756"/>
      <c r="E645" s="756"/>
      <c r="F645" s="756"/>
      <c r="G645" s="756"/>
      <c r="K645" s="126"/>
      <c r="L645" s="236"/>
      <c r="M645" s="236"/>
      <c r="N645" s="236"/>
      <c r="O645" s="128"/>
      <c r="P645" s="128"/>
    </row>
    <row r="646" spans="2:16" s="91" customFormat="1" ht="15.75" customHeight="1">
      <c r="B646" s="270"/>
      <c r="C646" s="438"/>
      <c r="D646" s="757"/>
      <c r="E646" s="757"/>
      <c r="F646" s="757"/>
      <c r="G646" s="757"/>
      <c r="H646" s="268"/>
      <c r="K646" s="236"/>
      <c r="L646" s="236"/>
      <c r="M646" s="236"/>
      <c r="N646" s="236"/>
      <c r="O646" s="128"/>
      <c r="P646" s="128"/>
    </row>
    <row r="647" spans="2:16" s="91" customFormat="1" ht="11.25" customHeight="1">
      <c r="B647" s="207" t="s">
        <v>39</v>
      </c>
      <c r="C647" s="352" t="s">
        <v>4</v>
      </c>
      <c r="D647" s="527">
        <v>196.83262099999999</v>
      </c>
      <c r="E647" s="422">
        <v>44.497473007799996</v>
      </c>
      <c r="F647" s="527">
        <v>133.792348</v>
      </c>
      <c r="G647" s="422">
        <v>56.702399452599998</v>
      </c>
      <c r="H647" s="86"/>
      <c r="I647" s="86"/>
      <c r="J647" s="107"/>
      <c r="K647" s="86"/>
      <c r="L647" s="86"/>
      <c r="M647" s="237"/>
      <c r="N647" s="236"/>
      <c r="O647" s="128"/>
      <c r="P647" s="129"/>
    </row>
    <row r="648" spans="2:16" s="91" customFormat="1" ht="11.25" customHeight="1">
      <c r="B648" s="207" t="s">
        <v>40</v>
      </c>
      <c r="C648" s="352" t="s">
        <v>5</v>
      </c>
      <c r="D648" s="527">
        <v>172.787477</v>
      </c>
      <c r="E648" s="422">
        <v>24.060404967899998</v>
      </c>
      <c r="F648" s="527">
        <v>135.29539700000001</v>
      </c>
      <c r="G648" s="422">
        <v>51.1620908286</v>
      </c>
      <c r="H648" s="86"/>
      <c r="I648" s="86"/>
      <c r="J648" s="107"/>
      <c r="K648" s="86"/>
      <c r="L648" s="86"/>
      <c r="M648" s="237"/>
      <c r="N648" s="236"/>
      <c r="O648" s="128"/>
      <c r="P648" s="129"/>
    </row>
    <row r="649" spans="2:16" s="91" customFormat="1" ht="11.25" customHeight="1">
      <c r="B649" s="207" t="s">
        <v>41</v>
      </c>
      <c r="C649" s="352" t="s">
        <v>0</v>
      </c>
      <c r="D649" s="527">
        <v>178.58364499999999</v>
      </c>
      <c r="E649" s="422">
        <v>31.367966814700001</v>
      </c>
      <c r="F649" s="527">
        <v>144.57407900000001</v>
      </c>
      <c r="G649" s="422">
        <v>48.948153423800001</v>
      </c>
      <c r="H649" s="86"/>
      <c r="I649" s="86"/>
      <c r="J649" s="107"/>
      <c r="K649" s="86"/>
      <c r="L649" s="86"/>
      <c r="M649" s="237"/>
      <c r="N649" s="238"/>
      <c r="O649" s="128"/>
      <c r="P649" s="129"/>
    </row>
    <row r="650" spans="2:16" s="91" customFormat="1" ht="11.25" customHeight="1">
      <c r="B650" s="207" t="s">
        <v>42</v>
      </c>
      <c r="C650" s="352" t="s">
        <v>2</v>
      </c>
      <c r="D650" s="527">
        <v>205.6705</v>
      </c>
      <c r="E650" s="422">
        <v>34.488015101800002</v>
      </c>
      <c r="F650" s="527">
        <v>138.88240500000001</v>
      </c>
      <c r="G650" s="422">
        <v>51.846519722899998</v>
      </c>
      <c r="H650" s="86"/>
      <c r="I650" s="86"/>
      <c r="J650" s="107"/>
      <c r="K650" s="86"/>
      <c r="L650" s="86"/>
      <c r="M650" s="237"/>
      <c r="N650" s="236"/>
      <c r="O650" s="128"/>
      <c r="P650" s="129"/>
    </row>
    <row r="651" spans="2:16" s="91" customFormat="1" ht="11.25" customHeight="1">
      <c r="B651" s="207" t="s">
        <v>41</v>
      </c>
      <c r="C651" s="352" t="s">
        <v>6</v>
      </c>
      <c r="D651" s="527">
        <v>173.426693</v>
      </c>
      <c r="E651" s="422">
        <v>46.647215835499999</v>
      </c>
      <c r="F651" s="527">
        <v>138.10091499999999</v>
      </c>
      <c r="G651" s="422">
        <v>52.539343421399998</v>
      </c>
      <c r="H651" s="86"/>
      <c r="I651" s="86"/>
      <c r="J651" s="107"/>
      <c r="K651" s="86"/>
      <c r="L651" s="86"/>
      <c r="M651" s="237"/>
      <c r="N651" s="236"/>
      <c r="O651" s="128"/>
      <c r="P651" s="129"/>
    </row>
    <row r="652" spans="2:16" s="91" customFormat="1" ht="11.25" customHeight="1">
      <c r="B652" s="207" t="s">
        <v>43</v>
      </c>
      <c r="C652" s="352" t="s">
        <v>7</v>
      </c>
      <c r="D652" s="527">
        <v>125.373271</v>
      </c>
      <c r="E652" s="422">
        <v>55.205105959100003</v>
      </c>
      <c r="F652" s="527">
        <v>95.661185000000003</v>
      </c>
      <c r="G652" s="422">
        <v>58.789425721599997</v>
      </c>
      <c r="H652" s="86"/>
      <c r="I652" s="86"/>
      <c r="J652" s="107"/>
      <c r="K652" s="86"/>
      <c r="L652" s="86"/>
      <c r="M652" s="237"/>
      <c r="N652" s="238"/>
      <c r="O652" s="128"/>
      <c r="P652" s="129"/>
    </row>
    <row r="653" spans="2:16" s="91" customFormat="1" ht="11.25" customHeight="1">
      <c r="B653" s="207" t="s">
        <v>43</v>
      </c>
      <c r="C653" s="352" t="s">
        <v>8</v>
      </c>
      <c r="D653" s="527">
        <v>106.95280700000001</v>
      </c>
      <c r="E653" s="422">
        <v>48.949388303600003</v>
      </c>
      <c r="F653" s="527">
        <v>71.195981000000003</v>
      </c>
      <c r="G653" s="422">
        <v>62.890676792599997</v>
      </c>
      <c r="H653" s="86"/>
      <c r="I653" s="86"/>
      <c r="J653" s="107"/>
      <c r="K653" s="86"/>
      <c r="L653" s="86"/>
      <c r="M653" s="237"/>
      <c r="N653" s="238"/>
      <c r="O653" s="128"/>
      <c r="P653" s="129"/>
    </row>
    <row r="654" spans="2:16" s="91" customFormat="1" ht="11.25" customHeight="1">
      <c r="B654" s="207" t="s">
        <v>42</v>
      </c>
      <c r="C654" s="352" t="s">
        <v>9</v>
      </c>
      <c r="D654" s="527">
        <v>89.741709999999998</v>
      </c>
      <c r="E654" s="422">
        <v>50.622922384699997</v>
      </c>
      <c r="F654" s="527">
        <v>106.68764400000001</v>
      </c>
      <c r="G654" s="422">
        <v>56.648807803799997</v>
      </c>
      <c r="H654" s="86"/>
      <c r="I654" s="86"/>
      <c r="J654" s="107"/>
      <c r="K654" s="86"/>
      <c r="L654" s="86"/>
      <c r="M654" s="237"/>
      <c r="N654" s="238"/>
      <c r="O654" s="128"/>
      <c r="P654" s="124"/>
    </row>
    <row r="655" spans="2:16" s="91" customFormat="1" ht="11.25" customHeight="1">
      <c r="B655" s="207" t="s">
        <v>44</v>
      </c>
      <c r="C655" s="352" t="s">
        <v>10</v>
      </c>
      <c r="D655" s="527">
        <v>78.684005999999997</v>
      </c>
      <c r="E655" s="422">
        <v>62.635067284199998</v>
      </c>
      <c r="F655" s="527">
        <v>88.610692999999998</v>
      </c>
      <c r="G655" s="422">
        <v>51.439749940799999</v>
      </c>
      <c r="H655" s="86"/>
      <c r="I655" s="86"/>
      <c r="J655" s="107"/>
      <c r="K655" s="86"/>
      <c r="L655" s="86"/>
      <c r="M655" s="237"/>
      <c r="N655" s="238"/>
      <c r="O655" s="128"/>
      <c r="P655" s="124"/>
    </row>
    <row r="656" spans="2:16" s="91" customFormat="1" ht="11.25" customHeight="1">
      <c r="B656" s="207" t="s">
        <v>45</v>
      </c>
      <c r="C656" s="352" t="s">
        <v>11</v>
      </c>
      <c r="D656" s="527">
        <v>130.55472800000001</v>
      </c>
      <c r="E656" s="422">
        <v>61.119043731600001</v>
      </c>
      <c r="F656" s="527">
        <v>108.80828</v>
      </c>
      <c r="G656" s="422">
        <v>52.548935889799999</v>
      </c>
      <c r="H656" s="86"/>
      <c r="I656" s="86"/>
      <c r="J656" s="107"/>
      <c r="K656" s="86"/>
      <c r="L656" s="86"/>
      <c r="M656" s="237"/>
      <c r="N656" s="238"/>
      <c r="O656" s="128"/>
      <c r="P656" s="129"/>
    </row>
    <row r="657" spans="2:16" s="91" customFormat="1" ht="11.25" customHeight="1">
      <c r="B657" s="207" t="s">
        <v>46</v>
      </c>
      <c r="C657" s="352" t="s">
        <v>12</v>
      </c>
      <c r="D657" s="527">
        <v>145.173225</v>
      </c>
      <c r="E657" s="422">
        <v>55.974606198899998</v>
      </c>
      <c r="F657" s="527">
        <v>100.22770300000001</v>
      </c>
      <c r="G657" s="422">
        <v>53.691901429700003</v>
      </c>
      <c r="H657" s="86"/>
      <c r="I657" s="86"/>
      <c r="J657" s="107"/>
      <c r="K657" s="86"/>
      <c r="L657" s="86"/>
      <c r="M657" s="237"/>
      <c r="N657" s="236"/>
      <c r="O657" s="128"/>
      <c r="P657" s="129"/>
    </row>
    <row r="658" spans="2:16" ht="11.25" customHeight="1">
      <c r="B658" s="207" t="s">
        <v>47</v>
      </c>
      <c r="C658" s="356" t="s">
        <v>13</v>
      </c>
      <c r="D658" s="528">
        <v>142.23469499999999</v>
      </c>
      <c r="E658" s="425">
        <v>54.530350348100001</v>
      </c>
      <c r="F658" s="529">
        <v>104.468035</v>
      </c>
      <c r="G658" s="425">
        <v>53.318194029399997</v>
      </c>
      <c r="H658" s="86"/>
      <c r="I658" s="86"/>
      <c r="J658" s="107"/>
      <c r="K658" s="86"/>
      <c r="L658" s="86"/>
      <c r="M658" s="237"/>
      <c r="N658" s="236"/>
      <c r="O658" s="128"/>
      <c r="P658" s="129"/>
    </row>
    <row r="659" spans="2:16" ht="12">
      <c r="B659" s="103"/>
      <c r="C659" s="352"/>
      <c r="D659" s="530">
        <f>SUM(D647:D658)</f>
        <v>1746.0153780000001</v>
      </c>
      <c r="E659" s="531">
        <f>SUMPRODUCT(D647:D658,E647:E658)/SUM(D647:D658)</f>
        <v>45.354768490484538</v>
      </c>
      <c r="F659" s="530">
        <f>SUM(F647:F658)</f>
        <v>1366.3046650000001</v>
      </c>
      <c r="G659" s="531">
        <f>SUMPRODUCT(F647:F658,G647:G658)/SUM(F647:F658)</f>
        <v>53.731624366509116</v>
      </c>
      <c r="H659" s="86"/>
      <c r="I659" s="86"/>
      <c r="J659" s="107"/>
      <c r="K659" s="86"/>
      <c r="N659" s="38"/>
      <c r="P659" s="56"/>
    </row>
    <row r="660" spans="2:16" s="91" customFormat="1" ht="15.75" customHeight="1">
      <c r="B660" s="103"/>
      <c r="C660" s="483"/>
      <c r="D660" s="756" t="s">
        <v>247</v>
      </c>
      <c r="E660" s="756" t="s">
        <v>248</v>
      </c>
      <c r="F660" s="756" t="s">
        <v>321</v>
      </c>
      <c r="G660" s="756" t="s">
        <v>322</v>
      </c>
      <c r="I660" s="152"/>
      <c r="K660" s="126"/>
      <c r="L660" s="126"/>
      <c r="M660" s="126"/>
      <c r="N660" s="127"/>
      <c r="O660" s="126"/>
      <c r="P660" s="126"/>
    </row>
    <row r="661" spans="2:16" s="91" customFormat="1" ht="15.75" customHeight="1">
      <c r="B661" s="269"/>
      <c r="C661" s="483"/>
      <c r="D661" s="756"/>
      <c r="E661" s="756"/>
      <c r="F661" s="756"/>
      <c r="G661" s="756"/>
      <c r="K661" s="126"/>
      <c r="L661" s="236"/>
      <c r="M661" s="236"/>
      <c r="N661" s="236"/>
      <c r="O661" s="128"/>
      <c r="P661" s="128"/>
    </row>
    <row r="662" spans="2:16" s="91" customFormat="1" ht="15.75" customHeight="1">
      <c r="B662" s="270"/>
      <c r="C662" s="438"/>
      <c r="D662" s="757"/>
      <c r="E662" s="757"/>
      <c r="F662" s="757"/>
      <c r="G662" s="757"/>
      <c r="H662" s="268"/>
      <c r="K662" s="236"/>
      <c r="L662" s="236"/>
      <c r="M662" s="236"/>
      <c r="N662" s="236"/>
      <c r="O662" s="128"/>
      <c r="P662" s="128"/>
    </row>
    <row r="663" spans="2:16">
      <c r="B663" s="207" t="s">
        <v>39</v>
      </c>
      <c r="C663" s="352" t="s">
        <v>4</v>
      </c>
      <c r="D663" s="527">
        <v>68.677819999999997</v>
      </c>
      <c r="E663" s="422">
        <v>15.092066841999999</v>
      </c>
      <c r="F663" s="527">
        <v>114.760829</v>
      </c>
      <c r="G663" s="422">
        <v>40.2687626106</v>
      </c>
      <c r="H663" s="86"/>
      <c r="I663" s="86"/>
      <c r="J663" s="107"/>
      <c r="K663" s="86"/>
      <c r="N663" s="38"/>
      <c r="P663" s="56"/>
    </row>
    <row r="664" spans="2:16">
      <c r="B664" s="207" t="s">
        <v>40</v>
      </c>
      <c r="C664" s="352" t="s">
        <v>5</v>
      </c>
      <c r="D664" s="527">
        <v>64.806247999999997</v>
      </c>
      <c r="E664" s="422">
        <v>5.1585816231999999</v>
      </c>
      <c r="F664" s="527">
        <v>97.159471999999994</v>
      </c>
      <c r="G664" s="422">
        <v>27.744359911699998</v>
      </c>
      <c r="H664" s="86"/>
      <c r="I664" s="86"/>
      <c r="J664" s="107"/>
      <c r="K664" s="86"/>
      <c r="N664" s="38"/>
      <c r="P664" s="56"/>
    </row>
    <row r="665" spans="2:16">
      <c r="B665" s="207" t="s">
        <v>41</v>
      </c>
      <c r="C665" s="352" t="s">
        <v>0</v>
      </c>
      <c r="D665" s="527">
        <v>73.332558000000006</v>
      </c>
      <c r="E665" s="422">
        <v>8.6348642031999994</v>
      </c>
      <c r="F665" s="527">
        <v>82.356786</v>
      </c>
      <c r="G665" s="422">
        <v>26.429873064700001</v>
      </c>
      <c r="H665" s="86"/>
      <c r="I665" s="86"/>
      <c r="J665" s="107"/>
      <c r="K665" s="86"/>
      <c r="N665" s="38"/>
      <c r="P665" s="56"/>
    </row>
    <row r="666" spans="2:16">
      <c r="B666" s="207" t="s">
        <v>42</v>
      </c>
      <c r="C666" s="352" t="s">
        <v>2</v>
      </c>
      <c r="D666" s="527">
        <v>47.391221999999999</v>
      </c>
      <c r="E666" s="422">
        <v>10.2673007672</v>
      </c>
      <c r="F666" s="527">
        <v>85.622112000000001</v>
      </c>
      <c r="G666" s="422">
        <v>32.170097719600001</v>
      </c>
      <c r="H666" s="86"/>
      <c r="I666" s="86"/>
      <c r="J666" s="107"/>
      <c r="K666" s="86"/>
      <c r="N666" s="38"/>
      <c r="P666" s="56"/>
    </row>
    <row r="667" spans="2:16">
      <c r="B667" s="207" t="s">
        <v>41</v>
      </c>
      <c r="C667" s="352" t="s">
        <v>6</v>
      </c>
      <c r="D667" s="527">
        <v>71.713904999999997</v>
      </c>
      <c r="E667" s="422">
        <v>31.093248791800001</v>
      </c>
      <c r="F667" s="527">
        <v>83.401702</v>
      </c>
      <c r="G667" s="422">
        <v>30.418365203099999</v>
      </c>
      <c r="H667" s="86"/>
      <c r="I667" s="86"/>
      <c r="J667" s="107"/>
      <c r="K667" s="86"/>
      <c r="N667" s="38"/>
      <c r="P667" s="56"/>
    </row>
    <row r="668" spans="2:16">
      <c r="B668" s="207" t="s">
        <v>43</v>
      </c>
      <c r="C668" s="352" t="s">
        <v>7</v>
      </c>
      <c r="D668" s="527">
        <v>77.564725999999993</v>
      </c>
      <c r="E668" s="422">
        <v>38.8052611699</v>
      </c>
      <c r="F668" s="527">
        <v>92.249150999999998</v>
      </c>
      <c r="G668" s="422">
        <v>43.359191999499998</v>
      </c>
      <c r="H668" s="86"/>
      <c r="I668" s="86"/>
      <c r="J668" s="107"/>
      <c r="K668" s="86"/>
      <c r="N668" s="38"/>
      <c r="P668" s="56"/>
    </row>
    <row r="669" spans="2:16">
      <c r="B669" s="207" t="s">
        <v>43</v>
      </c>
      <c r="C669" s="352" t="s">
        <v>8</v>
      </c>
      <c r="D669" s="527">
        <v>88.271638999999993</v>
      </c>
      <c r="E669" s="422">
        <v>32.005722585500003</v>
      </c>
      <c r="F669" s="527">
        <v>120.238276</v>
      </c>
      <c r="G669" s="422">
        <v>47.683976273900001</v>
      </c>
      <c r="H669" s="86"/>
      <c r="I669" s="86"/>
      <c r="J669" s="107"/>
      <c r="K669" s="86"/>
      <c r="N669" s="38"/>
      <c r="P669" s="56"/>
    </row>
    <row r="670" spans="2:16">
      <c r="B670" s="207" t="s">
        <v>42</v>
      </c>
      <c r="C670" s="352" t="s">
        <v>9</v>
      </c>
      <c r="D670" s="527">
        <v>113.128191</v>
      </c>
      <c r="E670" s="422">
        <v>35.834404618000001</v>
      </c>
      <c r="F670" s="527">
        <v>107.010897</v>
      </c>
      <c r="G670" s="422">
        <v>42.501631399300003</v>
      </c>
      <c r="H670" s="86"/>
      <c r="I670" s="86"/>
      <c r="J670" s="107"/>
      <c r="K670" s="86"/>
      <c r="N670" s="38"/>
      <c r="P670" s="56"/>
    </row>
    <row r="671" spans="2:16">
      <c r="B671" s="207" t="s">
        <v>44</v>
      </c>
      <c r="C671" s="352" t="s">
        <v>10</v>
      </c>
      <c r="D671" s="527">
        <v>124.612171</v>
      </c>
      <c r="E671" s="422">
        <v>48.729232877299999</v>
      </c>
      <c r="F671" s="527">
        <v>111.12929200000001</v>
      </c>
      <c r="G671" s="422">
        <v>39.491797086200002</v>
      </c>
      <c r="H671" s="86"/>
      <c r="I671" s="86"/>
      <c r="J671" s="107"/>
      <c r="K671" s="86"/>
      <c r="N671" s="38"/>
      <c r="P671" s="56"/>
    </row>
    <row r="672" spans="2:16">
      <c r="B672" s="207" t="s">
        <v>45</v>
      </c>
      <c r="C672" s="352" t="s">
        <v>11</v>
      </c>
      <c r="D672" s="527">
        <v>100.239774</v>
      </c>
      <c r="E672" s="422">
        <v>44.736420096099998</v>
      </c>
      <c r="F672" s="527">
        <v>98.444813999999994</v>
      </c>
      <c r="G672" s="422">
        <v>38.213471763000001</v>
      </c>
      <c r="H672" s="86"/>
      <c r="I672" s="86"/>
      <c r="J672" s="107"/>
      <c r="K672" s="86"/>
      <c r="N672" s="38"/>
      <c r="P672" s="56"/>
    </row>
    <row r="673" spans="1:16" s="91" customFormat="1" ht="11.25" customHeight="1">
      <c r="B673" s="207" t="s">
        <v>46</v>
      </c>
      <c r="C673" s="352" t="s">
        <v>12</v>
      </c>
      <c r="D673" s="527">
        <v>80.982408000000007</v>
      </c>
      <c r="E673" s="422">
        <v>38.056529265000002</v>
      </c>
      <c r="F673" s="527">
        <v>99.327702000000002</v>
      </c>
      <c r="G673" s="422">
        <v>42.569709505600002</v>
      </c>
      <c r="H673" s="86"/>
      <c r="I673" s="86"/>
      <c r="J673" s="107"/>
      <c r="K673" s="86"/>
      <c r="N673" s="115"/>
    </row>
    <row r="674" spans="1:16" s="91" customFormat="1" ht="12">
      <c r="B674" s="207" t="s">
        <v>47</v>
      </c>
      <c r="C674" s="356" t="s">
        <v>13</v>
      </c>
      <c r="D674" s="528">
        <v>83.919821999999996</v>
      </c>
      <c r="E674" s="425">
        <v>38.086857000199998</v>
      </c>
      <c r="F674" s="529">
        <v>101.31516999999999</v>
      </c>
      <c r="G674" s="425">
        <v>44.0005412812</v>
      </c>
      <c r="H674" s="86"/>
      <c r="I674" s="86"/>
      <c r="J674" s="107"/>
      <c r="K674" s="86"/>
      <c r="P674" s="115"/>
    </row>
    <row r="675" spans="1:16" s="275" customFormat="1" ht="12">
      <c r="C675" s="207"/>
      <c r="D675" s="696">
        <f>SUM(D663:D674)</f>
        <v>994.6404839999999</v>
      </c>
      <c r="E675" s="697">
        <f>SUMPRODUCT(D663:D674,E663:E674)/SUM(D663:D674)</f>
        <v>31.613621369556189</v>
      </c>
      <c r="F675" s="696">
        <f>SUM(F663:F674)</f>
        <v>1193.0162030000001</v>
      </c>
      <c r="G675" s="697">
        <f>SUMPRODUCT(F663:F674,G663:G674)/SUM(F663:F674)</f>
        <v>38.476687177050131</v>
      </c>
      <c r="H675" s="693"/>
      <c r="I675" s="693"/>
      <c r="J675" s="694"/>
      <c r="K675" s="693"/>
      <c r="P675" s="695"/>
    </row>
    <row r="676" spans="1:16" s="91" customFormat="1" ht="11.25" customHeight="1">
      <c r="B676" s="102"/>
      <c r="C676" s="56"/>
      <c r="D676" s="56"/>
      <c r="E676" s="56"/>
      <c r="F676" s="56"/>
      <c r="G676" s="56"/>
      <c r="I676" s="86"/>
      <c r="P676" s="115"/>
    </row>
    <row r="677" spans="1:16" s="91" customFormat="1" ht="11.25" customHeight="1">
      <c r="B677" s="103"/>
      <c r="C677" s="90" t="s">
        <v>31</v>
      </c>
      <c r="D677" s="90"/>
      <c r="E677" s="90"/>
      <c r="F677" s="85"/>
      <c r="G677" s="85"/>
      <c r="H677" s="85"/>
      <c r="I677" s="85"/>
      <c r="P677" s="115"/>
    </row>
    <row r="678" spans="1:16" s="91" customFormat="1" ht="11.25" customHeight="1">
      <c r="B678" s="103"/>
      <c r="C678" s="84" t="s">
        <v>318</v>
      </c>
      <c r="D678" s="84"/>
      <c r="E678" s="84"/>
      <c r="F678" s="88"/>
      <c r="G678" s="88"/>
      <c r="H678" s="143"/>
      <c r="I678" s="143"/>
      <c r="P678" s="115"/>
    </row>
    <row r="679" spans="1:16" s="91" customFormat="1" ht="15.75" customHeight="1">
      <c r="B679" s="103"/>
      <c r="C679" s="483"/>
      <c r="D679" s="756" t="s">
        <v>245</v>
      </c>
      <c r="E679" s="756" t="s">
        <v>246</v>
      </c>
      <c r="F679" s="756" t="s">
        <v>320</v>
      </c>
      <c r="G679" s="756" t="s">
        <v>323</v>
      </c>
      <c r="H679" s="86"/>
      <c r="N679" s="115"/>
    </row>
    <row r="680" spans="1:16" s="91" customFormat="1" ht="15.75" customHeight="1">
      <c r="C680" s="483"/>
      <c r="D680" s="756"/>
      <c r="E680" s="756"/>
      <c r="F680" s="756"/>
      <c r="G680" s="756"/>
      <c r="M680" s="133"/>
      <c r="N680" s="134"/>
      <c r="O680" s="133"/>
    </row>
    <row r="681" spans="1:16" s="91" customFormat="1" ht="15.75" customHeight="1">
      <c r="C681" s="438"/>
      <c r="D681" s="757"/>
      <c r="E681" s="757"/>
      <c r="F681" s="757"/>
      <c r="G681" s="757"/>
      <c r="H681" s="268"/>
      <c r="I681" s="86"/>
      <c r="J681" s="86"/>
      <c r="K681" s="86"/>
      <c r="L681" s="133"/>
      <c r="M681" s="133"/>
      <c r="N681" s="134"/>
      <c r="O681" s="133"/>
    </row>
    <row r="682" spans="1:16" s="91" customFormat="1" ht="11.25" customHeight="1">
      <c r="A682" s="275"/>
      <c r="B682" s="207" t="s">
        <v>39</v>
      </c>
      <c r="C682" s="352" t="s">
        <v>4</v>
      </c>
      <c r="D682" s="527">
        <v>251.71039999999999</v>
      </c>
      <c r="E682" s="422">
        <v>53.579966103899999</v>
      </c>
      <c r="F682" s="527">
        <v>388.39839999999998</v>
      </c>
      <c r="G682" s="422">
        <v>67.453012551</v>
      </c>
      <c r="H682" s="86"/>
      <c r="I682" s="86"/>
      <c r="J682" s="86"/>
      <c r="K682" s="86"/>
      <c r="L682" s="133"/>
      <c r="M682" s="133"/>
      <c r="N682" s="134"/>
      <c r="O682" s="133"/>
    </row>
    <row r="683" spans="1:16" s="91" customFormat="1" ht="11.25" customHeight="1">
      <c r="A683" s="275"/>
      <c r="B683" s="207" t="s">
        <v>40</v>
      </c>
      <c r="C683" s="352" t="s">
        <v>5</v>
      </c>
      <c r="D683" s="527">
        <v>180.23179999999999</v>
      </c>
      <c r="E683" s="422">
        <v>38.308366725500001</v>
      </c>
      <c r="F683" s="527">
        <v>273.72789999999998</v>
      </c>
      <c r="G683" s="422">
        <v>65.189553823300002</v>
      </c>
      <c r="H683" s="86"/>
      <c r="I683" s="86"/>
      <c r="J683" s="86"/>
      <c r="K683" s="86"/>
      <c r="L683" s="133"/>
      <c r="M683" s="133"/>
      <c r="N683" s="134"/>
      <c r="O683" s="133"/>
    </row>
    <row r="684" spans="1:16" s="91" customFormat="1" ht="11.25" customHeight="1">
      <c r="A684" s="275"/>
      <c r="B684" s="207" t="s">
        <v>41</v>
      </c>
      <c r="C684" s="352" t="s">
        <v>0</v>
      </c>
      <c r="D684" s="527">
        <v>169.8579</v>
      </c>
      <c r="E684" s="422">
        <v>40.622017521700002</v>
      </c>
      <c r="F684" s="527">
        <v>216.92939999999999</v>
      </c>
      <c r="G684" s="422">
        <v>58.273030764799998</v>
      </c>
      <c r="H684" s="86"/>
      <c r="I684" s="86"/>
      <c r="J684" s="86"/>
      <c r="K684" s="86"/>
      <c r="L684" s="133"/>
      <c r="M684" s="133"/>
      <c r="N684" s="134"/>
      <c r="O684" s="133"/>
    </row>
    <row r="685" spans="1:16" s="91" customFormat="1" ht="11.25" customHeight="1">
      <c r="A685" s="275"/>
      <c r="B685" s="207" t="s">
        <v>42</v>
      </c>
      <c r="C685" s="352" t="s">
        <v>2</v>
      </c>
      <c r="D685" s="527">
        <v>215.7807</v>
      </c>
      <c r="E685" s="422">
        <v>39.109316820300002</v>
      </c>
      <c r="F685" s="527">
        <v>209.14750000000001</v>
      </c>
      <c r="G685" s="422">
        <v>60.3899279217</v>
      </c>
      <c r="H685" s="86"/>
      <c r="I685" s="86"/>
      <c r="J685" s="86"/>
      <c r="K685" s="86"/>
      <c r="L685" s="133"/>
      <c r="M685" s="133"/>
      <c r="N685" s="134"/>
      <c r="O685" s="133"/>
    </row>
    <row r="686" spans="1:16" s="91" customFormat="1" ht="11.25" customHeight="1">
      <c r="A686" s="275"/>
      <c r="B686" s="207" t="s">
        <v>41</v>
      </c>
      <c r="C686" s="352" t="s">
        <v>6</v>
      </c>
      <c r="D686" s="527">
        <v>226.90610000000001</v>
      </c>
      <c r="E686" s="422">
        <v>55.606790165600003</v>
      </c>
      <c r="F686" s="527">
        <v>236.16560000000001</v>
      </c>
      <c r="G686" s="422">
        <v>59.620378115999998</v>
      </c>
      <c r="H686" s="86"/>
      <c r="I686" s="86"/>
      <c r="J686" s="86"/>
      <c r="K686" s="86"/>
      <c r="L686" s="133"/>
      <c r="M686" s="133"/>
      <c r="N686" s="134"/>
      <c r="O686" s="133"/>
    </row>
    <row r="687" spans="1:16" s="91" customFormat="1" ht="11.25" customHeight="1">
      <c r="A687" s="275"/>
      <c r="B687" s="207" t="s">
        <v>43</v>
      </c>
      <c r="C687" s="352" t="s">
        <v>7</v>
      </c>
      <c r="D687" s="527">
        <v>271.7799</v>
      </c>
      <c r="E687" s="422">
        <v>65.343778918200002</v>
      </c>
      <c r="F687" s="527">
        <v>333.49239999999998</v>
      </c>
      <c r="G687" s="422">
        <v>65.203429463500001</v>
      </c>
      <c r="H687" s="86"/>
      <c r="I687" s="86"/>
      <c r="J687" s="86"/>
      <c r="K687" s="86"/>
      <c r="L687" s="133"/>
      <c r="M687" s="133"/>
      <c r="N687" s="134"/>
      <c r="O687" s="133"/>
    </row>
    <row r="688" spans="1:16" s="91" customFormat="1" ht="11.25" customHeight="1">
      <c r="A688" s="275"/>
      <c r="B688" s="207" t="s">
        <v>43</v>
      </c>
      <c r="C688" s="352" t="s">
        <v>8</v>
      </c>
      <c r="D688" s="527">
        <v>286.66460000000001</v>
      </c>
      <c r="E688" s="422">
        <v>58.385427778699999</v>
      </c>
      <c r="F688" s="527">
        <v>342.74</v>
      </c>
      <c r="G688" s="422">
        <v>69.222350469700004</v>
      </c>
      <c r="H688" s="86"/>
      <c r="I688" s="86"/>
      <c r="J688" s="86"/>
      <c r="K688" s="86"/>
      <c r="L688" s="133"/>
      <c r="M688" s="133"/>
      <c r="N688" s="134"/>
      <c r="O688" s="133"/>
    </row>
    <row r="689" spans="1:16" s="91" customFormat="1" ht="11.25" customHeight="1">
      <c r="A689" s="275"/>
      <c r="B689" s="207" t="s">
        <v>42</v>
      </c>
      <c r="C689" s="352" t="s">
        <v>9</v>
      </c>
      <c r="D689" s="527">
        <v>296.28680000000003</v>
      </c>
      <c r="E689" s="422">
        <v>58.605827664300001</v>
      </c>
      <c r="F689" s="527">
        <v>262.38729999999998</v>
      </c>
      <c r="G689" s="422">
        <v>66.977819391400004</v>
      </c>
      <c r="H689" s="86"/>
      <c r="I689" s="86"/>
      <c r="J689" s="86"/>
      <c r="K689" s="86"/>
      <c r="L689" s="133"/>
      <c r="M689" s="133"/>
      <c r="N689" s="134"/>
      <c r="O689" s="133"/>
    </row>
    <row r="690" spans="1:16" s="91" customFormat="1" ht="11.25" customHeight="1">
      <c r="A690" s="275"/>
      <c r="B690" s="207" t="s">
        <v>44</v>
      </c>
      <c r="C690" s="352" t="s">
        <v>10</v>
      </c>
      <c r="D690" s="527">
        <v>274.04629999999997</v>
      </c>
      <c r="E690" s="422">
        <v>71.5855421511</v>
      </c>
      <c r="F690" s="527">
        <v>164.48920000000001</v>
      </c>
      <c r="G690" s="422">
        <v>58.1601238258</v>
      </c>
      <c r="H690" s="86"/>
      <c r="I690" s="86"/>
      <c r="J690" s="86"/>
      <c r="K690" s="86"/>
      <c r="L690" s="133"/>
      <c r="M690" s="133"/>
      <c r="N690" s="134"/>
      <c r="O690" s="133"/>
    </row>
    <row r="691" spans="1:16" s="91" customFormat="1" ht="11.25" customHeight="1">
      <c r="A691" s="275"/>
      <c r="B691" s="207" t="s">
        <v>45</v>
      </c>
      <c r="C691" s="352" t="s">
        <v>11</v>
      </c>
      <c r="D691" s="527">
        <v>228.08590000000001</v>
      </c>
      <c r="E691" s="422">
        <v>74.436277998799994</v>
      </c>
      <c r="F691" s="527">
        <v>252.0727</v>
      </c>
      <c r="G691" s="422">
        <v>58.456515481399997</v>
      </c>
      <c r="H691" s="86"/>
      <c r="I691" s="86"/>
      <c r="J691" s="86"/>
      <c r="K691" s="86"/>
      <c r="L691" s="133"/>
      <c r="M691" s="133"/>
      <c r="N691" s="134"/>
      <c r="O691" s="133"/>
    </row>
    <row r="692" spans="1:16">
      <c r="A692" s="274"/>
      <c r="B692" s="207" t="s">
        <v>46</v>
      </c>
      <c r="C692" s="352" t="s">
        <v>12</v>
      </c>
      <c r="D692" s="527">
        <v>307.2396</v>
      </c>
      <c r="E692" s="422">
        <v>63.606967493799999</v>
      </c>
      <c r="F692" s="527">
        <v>234.11869999999999</v>
      </c>
      <c r="G692" s="422">
        <v>63.464175010399998</v>
      </c>
      <c r="H692" s="86"/>
      <c r="I692" s="86"/>
      <c r="J692" s="86"/>
      <c r="K692" s="86"/>
      <c r="N692" s="38"/>
      <c r="P692" s="56"/>
    </row>
    <row r="693" spans="1:16">
      <c r="A693" s="274"/>
      <c r="B693" s="207" t="s">
        <v>47</v>
      </c>
      <c r="C693" s="702" t="s">
        <v>13</v>
      </c>
      <c r="D693" s="703">
        <v>357.79329999999999</v>
      </c>
      <c r="E693" s="534">
        <v>62.111843234600002</v>
      </c>
      <c r="F693" s="703">
        <v>212.27</v>
      </c>
      <c r="G693" s="534">
        <v>63.8565215056</v>
      </c>
      <c r="H693" s="86"/>
      <c r="I693" s="86"/>
      <c r="J693" s="86"/>
      <c r="K693" s="86"/>
      <c r="N693" s="38"/>
      <c r="P693" s="56"/>
    </row>
    <row r="694" spans="1:16" ht="12">
      <c r="B694" s="272"/>
      <c r="C694" s="352"/>
      <c r="D694" s="700">
        <f>SUM(D682:D693)</f>
        <v>3066.3833</v>
      </c>
      <c r="E694" s="701">
        <f>SUMPRODUCT(D682:D693,E682:E693)/SUM(D682:D693)</f>
        <v>58.234480992650582</v>
      </c>
      <c r="F694" s="700">
        <f>SUM(F682:F693)</f>
        <v>3125.9391000000001</v>
      </c>
      <c r="G694" s="701">
        <f>SUMPRODUCT(F682:F693,G682:G693)/SUM(F682:F693)</f>
        <v>63.710097202454797</v>
      </c>
      <c r="H694" s="86"/>
      <c r="I694" s="86"/>
      <c r="J694" s="86"/>
      <c r="K694" s="86"/>
      <c r="N694" s="38"/>
      <c r="P694" s="56"/>
    </row>
    <row r="695" spans="1:16" s="91" customFormat="1" ht="15.75" customHeight="1">
      <c r="B695" s="103"/>
      <c r="C695" s="483"/>
      <c r="D695" s="756" t="s">
        <v>247</v>
      </c>
      <c r="E695" s="756" t="s">
        <v>248</v>
      </c>
      <c r="F695" s="756" t="s">
        <v>321</v>
      </c>
      <c r="G695" s="756" t="s">
        <v>322</v>
      </c>
      <c r="I695" s="152"/>
      <c r="K695" s="126"/>
      <c r="L695" s="126"/>
      <c r="M695" s="126"/>
      <c r="N695" s="127"/>
      <c r="O695" s="126"/>
      <c r="P695" s="126"/>
    </row>
    <row r="696" spans="1:16" s="91" customFormat="1" ht="15.75" customHeight="1">
      <c r="B696" s="269"/>
      <c r="C696" s="483"/>
      <c r="D696" s="756"/>
      <c r="E696" s="756"/>
      <c r="F696" s="756"/>
      <c r="G696" s="756"/>
      <c r="K696" s="126"/>
      <c r="L696" s="236"/>
      <c r="M696" s="236"/>
      <c r="N696" s="236"/>
      <c r="O696" s="128"/>
      <c r="P696" s="128"/>
    </row>
    <row r="697" spans="1:16" s="91" customFormat="1" ht="15.75" customHeight="1">
      <c r="B697" s="270"/>
      <c r="C697" s="438"/>
      <c r="D697" s="757"/>
      <c r="E697" s="757"/>
      <c r="F697" s="757"/>
      <c r="G697" s="757"/>
      <c r="H697" s="268"/>
      <c r="I697" s="86"/>
      <c r="K697" s="236"/>
      <c r="L697" s="236"/>
      <c r="M697" s="236"/>
      <c r="N697" s="236"/>
      <c r="O697" s="128"/>
      <c r="P697" s="128"/>
    </row>
    <row r="698" spans="1:16">
      <c r="A698" s="274"/>
      <c r="B698" s="207" t="s">
        <v>39</v>
      </c>
      <c r="C698" s="352" t="s">
        <v>4</v>
      </c>
      <c r="D698" s="527">
        <v>205.16800000000001</v>
      </c>
      <c r="E698" s="422">
        <v>8.9746967363000003</v>
      </c>
      <c r="F698" s="527">
        <v>155.82210000000001</v>
      </c>
      <c r="G698" s="422">
        <v>30.4672153693</v>
      </c>
      <c r="H698" s="86"/>
      <c r="I698" s="86"/>
      <c r="J698" s="86"/>
      <c r="K698" s="86"/>
      <c r="N698" s="38"/>
      <c r="P698" s="56"/>
    </row>
    <row r="699" spans="1:16">
      <c r="A699" s="274"/>
      <c r="B699" s="207" t="s">
        <v>40</v>
      </c>
      <c r="C699" s="352" t="s">
        <v>5</v>
      </c>
      <c r="D699" s="527">
        <v>198.46440000000001</v>
      </c>
      <c r="E699" s="422">
        <v>0.96793913669999998</v>
      </c>
      <c r="F699" s="527">
        <v>157.67779999999999</v>
      </c>
      <c r="G699" s="422">
        <v>11.691818569300001</v>
      </c>
      <c r="H699" s="86"/>
      <c r="I699" s="86"/>
      <c r="J699" s="86"/>
      <c r="K699" s="86"/>
      <c r="N699" s="38"/>
      <c r="P699" s="56"/>
    </row>
    <row r="700" spans="1:16">
      <c r="A700" s="274"/>
      <c r="B700" s="207" t="s">
        <v>41</v>
      </c>
      <c r="C700" s="352" t="s">
        <v>0</v>
      </c>
      <c r="D700" s="527">
        <v>266.71039999999999</v>
      </c>
      <c r="E700" s="422">
        <v>3.8852434325999998</v>
      </c>
      <c r="F700" s="527">
        <v>182.52109999999999</v>
      </c>
      <c r="G700" s="422">
        <v>13.6735155552</v>
      </c>
      <c r="H700" s="86"/>
      <c r="I700" s="86"/>
      <c r="J700" s="86"/>
      <c r="K700" s="86"/>
      <c r="N700" s="38"/>
      <c r="P700" s="56"/>
    </row>
    <row r="701" spans="1:16">
      <c r="A701" s="274"/>
      <c r="B701" s="207" t="s">
        <v>42</v>
      </c>
      <c r="C701" s="352" t="s">
        <v>2</v>
      </c>
      <c r="D701" s="527">
        <v>198.69820000000001</v>
      </c>
      <c r="E701" s="422">
        <v>2.3515392188000002</v>
      </c>
      <c r="F701" s="527">
        <v>165.69229999999999</v>
      </c>
      <c r="G701" s="422">
        <v>19.558811906199999</v>
      </c>
      <c r="H701" s="86"/>
      <c r="I701" s="86"/>
      <c r="J701" s="86"/>
      <c r="K701" s="86"/>
      <c r="N701" s="38"/>
      <c r="P701" s="56"/>
    </row>
    <row r="702" spans="1:16">
      <c r="A702" s="274"/>
      <c r="B702" s="207" t="s">
        <v>41</v>
      </c>
      <c r="C702" s="352" t="s">
        <v>6</v>
      </c>
      <c r="D702" s="527">
        <v>166.94890000000001</v>
      </c>
      <c r="E702" s="422">
        <v>13.576723177</v>
      </c>
      <c r="F702" s="527">
        <v>115.4867</v>
      </c>
      <c r="G702" s="422">
        <v>20.925400933599999</v>
      </c>
      <c r="H702" s="86"/>
      <c r="I702" s="86"/>
      <c r="J702" s="86"/>
      <c r="K702" s="86"/>
      <c r="N702" s="38"/>
      <c r="P702" s="56"/>
    </row>
    <row r="703" spans="1:16">
      <c r="A703" s="274"/>
      <c r="B703" s="207" t="s">
        <v>43</v>
      </c>
      <c r="C703" s="352" t="s">
        <v>7</v>
      </c>
      <c r="D703" s="527">
        <v>94.259500000000003</v>
      </c>
      <c r="E703" s="422">
        <v>24.0128206706</v>
      </c>
      <c r="F703" s="527">
        <v>57.105899999999998</v>
      </c>
      <c r="G703" s="422">
        <v>33.6147007577</v>
      </c>
      <c r="H703" s="86"/>
      <c r="I703" s="86"/>
      <c r="J703" s="86"/>
      <c r="K703" s="86"/>
      <c r="N703" s="38"/>
      <c r="P703" s="56"/>
    </row>
    <row r="704" spans="1:16">
      <c r="A704" s="274"/>
      <c r="B704" s="207" t="s">
        <v>43</v>
      </c>
      <c r="C704" s="352" t="s">
        <v>8</v>
      </c>
      <c r="D704" s="527">
        <v>105.7402</v>
      </c>
      <c r="E704" s="422">
        <v>17.2821855832</v>
      </c>
      <c r="F704" s="527">
        <v>58.525300000000001</v>
      </c>
      <c r="G704" s="422">
        <v>41.115369934</v>
      </c>
      <c r="H704" s="86"/>
      <c r="I704" s="86"/>
      <c r="J704" s="86"/>
      <c r="K704" s="86"/>
      <c r="N704" s="38"/>
      <c r="P704" s="56"/>
    </row>
    <row r="705" spans="1:16">
      <c r="A705" s="274"/>
      <c r="B705" s="207" t="s">
        <v>42</v>
      </c>
      <c r="C705" s="352" t="s">
        <v>9</v>
      </c>
      <c r="D705" s="527">
        <v>72.030900000000003</v>
      </c>
      <c r="E705" s="422">
        <v>18.682210828999999</v>
      </c>
      <c r="F705" s="527">
        <v>172.28489999999999</v>
      </c>
      <c r="G705" s="422">
        <v>29.1797560901</v>
      </c>
      <c r="H705" s="86"/>
      <c r="I705" s="86"/>
      <c r="J705" s="86"/>
      <c r="K705" s="86"/>
      <c r="N705" s="38"/>
      <c r="P705" s="56"/>
    </row>
    <row r="706" spans="1:16">
      <c r="A706" s="274"/>
      <c r="B706" s="207" t="s">
        <v>44</v>
      </c>
      <c r="C706" s="352" t="s">
        <v>10</v>
      </c>
      <c r="D706" s="527">
        <v>92.225700000000003</v>
      </c>
      <c r="E706" s="422">
        <v>22.911597092800001</v>
      </c>
      <c r="F706" s="527">
        <v>179.5205</v>
      </c>
      <c r="G706" s="422">
        <v>33.233447489299998</v>
      </c>
      <c r="H706" s="86"/>
      <c r="I706" s="86"/>
      <c r="J706" s="86"/>
      <c r="K706" s="86"/>
      <c r="N706" s="38"/>
      <c r="P706" s="56"/>
    </row>
    <row r="707" spans="1:16">
      <c r="A707" s="274"/>
      <c r="B707" s="207" t="s">
        <v>45</v>
      </c>
      <c r="C707" s="352" t="s">
        <v>11</v>
      </c>
      <c r="D707" s="527">
        <v>162.75399999999999</v>
      </c>
      <c r="E707" s="422">
        <v>22.897216535399998</v>
      </c>
      <c r="F707" s="527">
        <v>134.7604</v>
      </c>
      <c r="G707" s="422">
        <v>27.019670318599999</v>
      </c>
      <c r="H707" s="86"/>
      <c r="I707" s="86"/>
      <c r="J707" s="86"/>
      <c r="K707" s="86"/>
      <c r="N707" s="38"/>
      <c r="P707" s="56"/>
    </row>
    <row r="708" spans="1:16" s="91" customFormat="1" ht="11.25" customHeight="1">
      <c r="A708" s="274"/>
      <c r="B708" s="207" t="s">
        <v>46</v>
      </c>
      <c r="C708" s="352" t="s">
        <v>12</v>
      </c>
      <c r="D708" s="527">
        <v>116.96550000000001</v>
      </c>
      <c r="E708" s="422">
        <v>20.074506499799998</v>
      </c>
      <c r="F708" s="527">
        <v>126.9627</v>
      </c>
      <c r="G708" s="422">
        <v>27.6699321139</v>
      </c>
      <c r="H708" s="86"/>
      <c r="I708" s="86"/>
      <c r="J708" s="86"/>
      <c r="K708" s="86"/>
      <c r="N708" s="115"/>
    </row>
    <row r="709" spans="1:16" s="91" customFormat="1" ht="12">
      <c r="A709" s="274"/>
      <c r="B709" s="207" t="s">
        <v>47</v>
      </c>
      <c r="C709" s="356" t="s">
        <v>13</v>
      </c>
      <c r="D709" s="529">
        <v>85.262500000000003</v>
      </c>
      <c r="E709" s="425">
        <v>18.496855592999999</v>
      </c>
      <c r="F709" s="529">
        <v>120.2115</v>
      </c>
      <c r="G709" s="425">
        <v>25.630080566299998</v>
      </c>
      <c r="H709" s="86"/>
      <c r="I709" s="86"/>
      <c r="J709" s="86"/>
      <c r="K709" s="86"/>
      <c r="N709" s="115"/>
    </row>
    <row r="710" spans="1:16" s="275" customFormat="1" ht="12">
      <c r="C710" s="207"/>
      <c r="D710" s="696">
        <f>SUM(D698:D709)</f>
        <v>1765.2282</v>
      </c>
      <c r="E710" s="697">
        <f>SUMPRODUCT(D698:D709,E698:E709)/SUM(D698:D709)</f>
        <v>11.899221681379663</v>
      </c>
      <c r="F710" s="696">
        <f>SUM(F698:F709)</f>
        <v>1626.5712000000003</v>
      </c>
      <c r="G710" s="697">
        <f>SUMPRODUCT(F698:F709,G698:G709)/SUM(F698:F709)</f>
        <v>24.775137854409774</v>
      </c>
      <c r="H710" s="693"/>
      <c r="I710" s="693"/>
      <c r="J710" s="693"/>
      <c r="K710" s="693"/>
      <c r="N710" s="695"/>
    </row>
    <row r="711" spans="1:16" s="91" customFormat="1" ht="11.25" customHeight="1">
      <c r="B711" s="102"/>
      <c r="C711" s="56"/>
      <c r="D711" s="56"/>
      <c r="E711" s="56"/>
      <c r="F711" s="56"/>
      <c r="G711" s="56"/>
      <c r="H711" s="56"/>
      <c r="I711" s="38"/>
      <c r="P711" s="115"/>
    </row>
    <row r="712" spans="1:16" s="91" customFormat="1" ht="11.25" customHeight="1">
      <c r="B712" s="103"/>
      <c r="C712" s="90" t="s">
        <v>34</v>
      </c>
      <c r="D712" s="90"/>
      <c r="E712" s="90"/>
      <c r="F712" s="85"/>
      <c r="G712" s="85"/>
      <c r="H712" s="85"/>
      <c r="I712" s="85"/>
      <c r="P712" s="115"/>
    </row>
    <row r="713" spans="1:16" s="91" customFormat="1" ht="11.25" customHeight="1">
      <c r="B713" s="103"/>
      <c r="C713" s="84" t="s">
        <v>318</v>
      </c>
      <c r="D713" s="84"/>
      <c r="E713" s="84"/>
      <c r="F713" s="88"/>
      <c r="G713" s="88"/>
      <c r="I713" s="143"/>
      <c r="P713" s="115"/>
    </row>
    <row r="714" spans="1:16" s="91" customFormat="1" ht="15.75" customHeight="1">
      <c r="B714" s="272"/>
      <c r="C714" s="483"/>
      <c r="D714" s="756" t="s">
        <v>245</v>
      </c>
      <c r="E714" s="756" t="s">
        <v>246</v>
      </c>
      <c r="F714" s="756" t="s">
        <v>320</v>
      </c>
      <c r="G714" s="756" t="s">
        <v>323</v>
      </c>
      <c r="H714" s="86"/>
      <c r="I714" s="86"/>
      <c r="N714" s="115"/>
    </row>
    <row r="715" spans="1:16" s="91" customFormat="1" ht="15.75" customHeight="1">
      <c r="C715" s="483"/>
      <c r="D715" s="756"/>
      <c r="E715" s="756"/>
      <c r="F715" s="756"/>
      <c r="G715" s="756"/>
      <c r="M715" s="133"/>
      <c r="N715" s="134"/>
      <c r="O715" s="133"/>
    </row>
    <row r="716" spans="1:16" s="91" customFormat="1" ht="15.75" customHeight="1">
      <c r="C716" s="438"/>
      <c r="D716" s="757"/>
      <c r="E716" s="757"/>
      <c r="F716" s="757"/>
      <c r="G716" s="757"/>
      <c r="H716" s="268"/>
      <c r="I716" s="86"/>
      <c r="J716" s="86"/>
      <c r="K716" s="86"/>
      <c r="L716" s="133"/>
      <c r="M716" s="133"/>
      <c r="N716" s="134"/>
      <c r="O716" s="133"/>
    </row>
    <row r="717" spans="1:16" s="91" customFormat="1" ht="11.25" customHeight="1">
      <c r="B717" s="207" t="s">
        <v>39</v>
      </c>
      <c r="C717" s="352" t="s">
        <v>4</v>
      </c>
      <c r="D717" s="527">
        <v>143.87989999999999</v>
      </c>
      <c r="E717" s="422">
        <v>49.484919644800001</v>
      </c>
      <c r="F717" s="527">
        <v>464.2285</v>
      </c>
      <c r="G717" s="422">
        <v>65.647116193900004</v>
      </c>
      <c r="H717" s="86"/>
      <c r="I717" s="86"/>
      <c r="J717" s="86"/>
      <c r="K717" s="86"/>
      <c r="N717" s="115"/>
    </row>
    <row r="718" spans="1:16" s="91" customFormat="1" ht="11.25" customHeight="1">
      <c r="B718" s="207" t="s">
        <v>40</v>
      </c>
      <c r="C718" s="352" t="s">
        <v>5</v>
      </c>
      <c r="D718" s="527">
        <v>159.81649999999999</v>
      </c>
      <c r="E718" s="422">
        <v>38.228669129899998</v>
      </c>
      <c r="F718" s="527">
        <v>295.27249999999998</v>
      </c>
      <c r="G718" s="422">
        <v>59.356460862399999</v>
      </c>
      <c r="H718" s="86"/>
      <c r="I718" s="86"/>
      <c r="J718" s="86"/>
      <c r="K718" s="86"/>
      <c r="N718" s="115"/>
    </row>
    <row r="719" spans="1:16" s="91" customFormat="1" ht="11.25" customHeight="1">
      <c r="B719" s="207" t="s">
        <v>41</v>
      </c>
      <c r="C719" s="352" t="s">
        <v>0</v>
      </c>
      <c r="D719" s="527">
        <v>104.1305</v>
      </c>
      <c r="E719" s="422">
        <v>39.9126081215</v>
      </c>
      <c r="F719" s="527">
        <v>113.28830000000001</v>
      </c>
      <c r="G719" s="422">
        <v>55.710679743599997</v>
      </c>
      <c r="H719" s="86"/>
      <c r="I719" s="86"/>
      <c r="J719" s="86"/>
      <c r="K719" s="86"/>
      <c r="N719" s="115"/>
    </row>
    <row r="720" spans="1:16" s="91" customFormat="1" ht="11.25" customHeight="1">
      <c r="B720" s="207" t="s">
        <v>42</v>
      </c>
      <c r="C720" s="352" t="s">
        <v>2</v>
      </c>
      <c r="D720" s="527">
        <v>110.3318</v>
      </c>
      <c r="E720" s="422">
        <v>37.841716712699998</v>
      </c>
      <c r="F720" s="527">
        <v>80.185500000000005</v>
      </c>
      <c r="G720" s="422">
        <v>56.314659508299997</v>
      </c>
      <c r="H720" s="86"/>
      <c r="I720" s="86"/>
      <c r="J720" s="86"/>
      <c r="K720" s="86"/>
      <c r="N720" s="115"/>
    </row>
    <row r="721" spans="1:16" s="91" customFormat="1" ht="11.25" customHeight="1">
      <c r="B721" s="207" t="s">
        <v>41</v>
      </c>
      <c r="C721" s="352" t="s">
        <v>6</v>
      </c>
      <c r="D721" s="527">
        <v>95.941100000000006</v>
      </c>
      <c r="E721" s="422">
        <v>50.201174157899999</v>
      </c>
      <c r="F721" s="527">
        <v>114.46420000000001</v>
      </c>
      <c r="G721" s="422">
        <v>54.8085368176</v>
      </c>
      <c r="H721" s="86"/>
      <c r="I721" s="86"/>
      <c r="J721" s="86"/>
      <c r="K721" s="86"/>
      <c r="N721" s="115"/>
    </row>
    <row r="722" spans="1:16" s="91" customFormat="1" ht="11.25" customHeight="1">
      <c r="B722" s="207" t="s">
        <v>43</v>
      </c>
      <c r="C722" s="352" t="s">
        <v>7</v>
      </c>
      <c r="D722" s="527">
        <v>109.25530000000001</v>
      </c>
      <c r="E722" s="422">
        <v>63.1158586357</v>
      </c>
      <c r="F722" s="527">
        <v>315.71109999999999</v>
      </c>
      <c r="G722" s="422">
        <v>65.136734755299997</v>
      </c>
      <c r="H722" s="86"/>
      <c r="I722" s="86"/>
      <c r="J722" s="86"/>
      <c r="K722" s="86"/>
      <c r="N722" s="115"/>
    </row>
    <row r="723" spans="1:16" s="91" customFormat="1" ht="11.25" customHeight="1">
      <c r="B723" s="207" t="s">
        <v>43</v>
      </c>
      <c r="C723" s="352" t="s">
        <v>8</v>
      </c>
      <c r="D723" s="527">
        <v>146.7277</v>
      </c>
      <c r="E723" s="422">
        <v>54.509190425500002</v>
      </c>
      <c r="F723" s="527">
        <v>352.91109999999998</v>
      </c>
      <c r="G723" s="422">
        <v>66.564627550699996</v>
      </c>
      <c r="H723" s="86"/>
      <c r="I723" s="86"/>
      <c r="J723" s="86"/>
      <c r="K723" s="86"/>
      <c r="N723" s="115"/>
    </row>
    <row r="724" spans="1:16" s="91" customFormat="1" ht="11.25" customHeight="1">
      <c r="B724" s="207" t="s">
        <v>42</v>
      </c>
      <c r="C724" s="352" t="s">
        <v>9</v>
      </c>
      <c r="D724" s="527">
        <v>173.8064</v>
      </c>
      <c r="E724" s="422">
        <v>55.367685482200002</v>
      </c>
      <c r="F724" s="527">
        <v>148.7741</v>
      </c>
      <c r="G724" s="422">
        <v>67.907551583200004</v>
      </c>
      <c r="H724" s="86"/>
      <c r="I724" s="86"/>
      <c r="J724" s="86"/>
      <c r="K724" s="86"/>
      <c r="N724" s="115"/>
    </row>
    <row r="725" spans="1:16" s="91" customFormat="1" ht="11.25" customHeight="1">
      <c r="B725" s="207" t="s">
        <v>44</v>
      </c>
      <c r="C725" s="352" t="s">
        <v>10</v>
      </c>
      <c r="D725" s="527">
        <v>214.22329999999999</v>
      </c>
      <c r="E725" s="422">
        <v>68.569534919899993</v>
      </c>
      <c r="F725" s="527">
        <v>42.849200000000003</v>
      </c>
      <c r="G725" s="422">
        <v>55.370398980600001</v>
      </c>
      <c r="H725" s="86"/>
      <c r="I725" s="86"/>
      <c r="J725" s="86"/>
      <c r="K725" s="86"/>
      <c r="N725" s="115"/>
    </row>
    <row r="726" spans="1:16" s="91" customFormat="1" ht="11.25" customHeight="1">
      <c r="B726" s="207" t="s">
        <v>45</v>
      </c>
      <c r="C726" s="352" t="s">
        <v>11</v>
      </c>
      <c r="D726" s="527">
        <v>67.094899999999996</v>
      </c>
      <c r="E726" s="422">
        <v>67.183115557199997</v>
      </c>
      <c r="F726" s="527">
        <v>118.84139999999999</v>
      </c>
      <c r="G726" s="422">
        <v>53.537349442199996</v>
      </c>
      <c r="H726" s="86"/>
      <c r="I726" s="86"/>
      <c r="J726" s="86"/>
      <c r="K726" s="86"/>
      <c r="N726" s="115"/>
    </row>
    <row r="727" spans="1:16">
      <c r="B727" s="207" t="s">
        <v>46</v>
      </c>
      <c r="C727" s="352" t="s">
        <v>12</v>
      </c>
      <c r="D727" s="527">
        <v>139.3107</v>
      </c>
      <c r="E727" s="422">
        <v>60.857608783800003</v>
      </c>
      <c r="F727" s="527">
        <v>93.325299999999999</v>
      </c>
      <c r="G727" s="422">
        <v>60.624759952600002</v>
      </c>
      <c r="H727" s="86"/>
      <c r="I727" s="86"/>
      <c r="J727" s="86"/>
      <c r="K727" s="86"/>
      <c r="N727" s="38"/>
      <c r="P727" s="56"/>
    </row>
    <row r="728" spans="1:16">
      <c r="B728" s="207" t="s">
        <v>47</v>
      </c>
      <c r="C728" s="356" t="s">
        <v>13</v>
      </c>
      <c r="D728" s="529">
        <v>400.90989999999999</v>
      </c>
      <c r="E728" s="425">
        <v>59.685633605</v>
      </c>
      <c r="F728" s="529">
        <v>74.437700000000007</v>
      </c>
      <c r="G728" s="425">
        <v>58.176630121599999</v>
      </c>
      <c r="H728" s="86"/>
      <c r="I728" s="86"/>
      <c r="J728" s="86"/>
      <c r="K728" s="86"/>
      <c r="N728" s="38"/>
      <c r="P728" s="56"/>
    </row>
    <row r="729" spans="1:16" ht="12">
      <c r="B729" s="103"/>
      <c r="C729" s="352"/>
      <c r="D729" s="698">
        <f>SUM(D717:D728)</f>
        <v>1865.4280000000003</v>
      </c>
      <c r="E729" s="699">
        <f>SUMPRODUCT(D717:D728,E717:E728)/SUM(D717:D728)</f>
        <v>54.945889131078076</v>
      </c>
      <c r="F729" s="698">
        <f>SUM(F717:F728)</f>
        <v>2214.2889000000005</v>
      </c>
      <c r="G729" s="699">
        <f>SUMPRODUCT(F717:F728,G717:G728)/SUM(F717:F728)</f>
        <v>62.315380712075303</v>
      </c>
      <c r="H729" s="86"/>
      <c r="I729" s="86"/>
      <c r="J729" s="86"/>
      <c r="K729" s="86"/>
      <c r="N729" s="38"/>
      <c r="P729" s="56"/>
    </row>
    <row r="730" spans="1:16" s="91" customFormat="1" ht="15.75" customHeight="1">
      <c r="B730" s="103"/>
      <c r="C730" s="483"/>
      <c r="D730" s="756" t="s">
        <v>247</v>
      </c>
      <c r="E730" s="756" t="s">
        <v>248</v>
      </c>
      <c r="F730" s="756" t="s">
        <v>321</v>
      </c>
      <c r="G730" s="756" t="s">
        <v>322</v>
      </c>
      <c r="I730" s="152"/>
      <c r="K730" s="126"/>
      <c r="L730" s="126"/>
      <c r="M730" s="126"/>
      <c r="N730" s="127"/>
      <c r="O730" s="126"/>
      <c r="P730" s="126"/>
    </row>
    <row r="731" spans="1:16" s="91" customFormat="1" ht="15.75" customHeight="1">
      <c r="B731" s="269"/>
      <c r="C731" s="483"/>
      <c r="D731" s="756"/>
      <c r="E731" s="756"/>
      <c r="F731" s="756"/>
      <c r="G731" s="756"/>
      <c r="K731" s="126"/>
      <c r="L731" s="236"/>
      <c r="M731" s="236"/>
      <c r="N731" s="236"/>
      <c r="O731" s="128"/>
      <c r="P731" s="128"/>
    </row>
    <row r="732" spans="1:16" s="91" customFormat="1" ht="15.75" customHeight="1">
      <c r="B732" s="270"/>
      <c r="C732" s="438"/>
      <c r="D732" s="757"/>
      <c r="E732" s="757"/>
      <c r="F732" s="757"/>
      <c r="G732" s="757"/>
      <c r="H732" s="268"/>
      <c r="K732" s="236"/>
      <c r="L732" s="236"/>
      <c r="M732" s="236"/>
      <c r="N732" s="236"/>
      <c r="O732" s="128"/>
      <c r="P732" s="128"/>
    </row>
    <row r="733" spans="1:16">
      <c r="A733" s="70"/>
      <c r="B733" s="207" t="s">
        <v>39</v>
      </c>
      <c r="C733" s="352" t="s">
        <v>4</v>
      </c>
      <c r="D733" s="527">
        <v>81.790000000000006</v>
      </c>
      <c r="E733" s="422">
        <v>6.5015113094999997</v>
      </c>
      <c r="F733" s="527">
        <v>89.175799999999995</v>
      </c>
      <c r="G733" s="422">
        <v>40.282826843199999</v>
      </c>
      <c r="H733" s="86"/>
      <c r="I733" s="86"/>
      <c r="J733" s="86"/>
      <c r="K733" s="86"/>
      <c r="N733" s="38"/>
      <c r="P733" s="56"/>
    </row>
    <row r="734" spans="1:16">
      <c r="A734" s="70"/>
      <c r="B734" s="207" t="s">
        <v>40</v>
      </c>
      <c r="C734" s="352" t="s">
        <v>5</v>
      </c>
      <c r="D734" s="527">
        <v>76.025999999999996</v>
      </c>
      <c r="E734" s="422">
        <v>1.2158481309</v>
      </c>
      <c r="F734" s="527">
        <v>35.880699999999997</v>
      </c>
      <c r="G734" s="422">
        <v>25.014062992100001</v>
      </c>
      <c r="H734" s="86"/>
      <c r="I734" s="86"/>
      <c r="J734" s="86"/>
      <c r="K734" s="86"/>
      <c r="N734" s="38"/>
      <c r="P734" s="56"/>
    </row>
    <row r="735" spans="1:16">
      <c r="A735" s="70"/>
      <c r="B735" s="207" t="s">
        <v>41</v>
      </c>
      <c r="C735" s="352" t="s">
        <v>0</v>
      </c>
      <c r="D735" s="527">
        <v>136.29050000000001</v>
      </c>
      <c r="E735" s="422">
        <v>6.3487947436000001</v>
      </c>
      <c r="F735" s="527">
        <v>79.234999999999999</v>
      </c>
      <c r="G735" s="422">
        <v>19.0238966366</v>
      </c>
      <c r="H735" s="86"/>
      <c r="I735" s="86"/>
      <c r="J735" s="86"/>
      <c r="K735" s="86"/>
      <c r="N735" s="38"/>
      <c r="P735" s="56"/>
    </row>
    <row r="736" spans="1:16">
      <c r="A736" s="70"/>
      <c r="B736" s="207" t="s">
        <v>42</v>
      </c>
      <c r="C736" s="352" t="s">
        <v>2</v>
      </c>
      <c r="D736" s="527">
        <v>81.180599999999998</v>
      </c>
      <c r="E736" s="422">
        <v>2.6201496416999999</v>
      </c>
      <c r="F736" s="527">
        <v>50.783000000000001</v>
      </c>
      <c r="G736" s="422">
        <v>30.013252269500001</v>
      </c>
      <c r="H736" s="86"/>
      <c r="I736" s="86"/>
      <c r="J736" s="86"/>
      <c r="K736" s="86"/>
      <c r="N736" s="38"/>
      <c r="P736" s="56"/>
    </row>
    <row r="737" spans="1:16">
      <c r="A737" s="70"/>
      <c r="B737" s="207" t="s">
        <v>41</v>
      </c>
      <c r="C737" s="352" t="s">
        <v>6</v>
      </c>
      <c r="D737" s="527">
        <v>46.610399999999998</v>
      </c>
      <c r="E737" s="422">
        <v>19.997084770800001</v>
      </c>
      <c r="F737" s="527">
        <v>35.381599999999999</v>
      </c>
      <c r="G737" s="422">
        <v>30.170356626</v>
      </c>
      <c r="H737" s="86"/>
      <c r="I737" s="86"/>
      <c r="J737" s="86"/>
      <c r="K737" s="86"/>
      <c r="N737" s="38"/>
      <c r="P737" s="56"/>
    </row>
    <row r="738" spans="1:16">
      <c r="A738" s="70"/>
      <c r="B738" s="207" t="s">
        <v>43</v>
      </c>
      <c r="C738" s="352" t="s">
        <v>7</v>
      </c>
      <c r="D738" s="527">
        <v>24.2332</v>
      </c>
      <c r="E738" s="422">
        <v>33.3510642424</v>
      </c>
      <c r="F738" s="527">
        <v>29.4</v>
      </c>
      <c r="G738" s="422">
        <v>36.936279931999998</v>
      </c>
      <c r="H738" s="86"/>
      <c r="I738" s="86"/>
      <c r="J738" s="86"/>
      <c r="K738" s="86"/>
      <c r="N738" s="38"/>
      <c r="P738" s="56"/>
    </row>
    <row r="739" spans="1:16">
      <c r="A739" s="70"/>
      <c r="B739" s="207" t="s">
        <v>43</v>
      </c>
      <c r="C739" s="352" t="s">
        <v>8</v>
      </c>
      <c r="D739" s="527">
        <v>18.250800000000002</v>
      </c>
      <c r="E739" s="422">
        <v>26.605550989499999</v>
      </c>
      <c r="F739" s="527">
        <v>11.100300000000001</v>
      </c>
      <c r="G739" s="422">
        <v>43.102159401100003</v>
      </c>
      <c r="H739" s="86"/>
      <c r="I739" s="86"/>
      <c r="J739" s="86"/>
      <c r="K739" s="86"/>
      <c r="N739" s="38"/>
      <c r="P739" s="56"/>
    </row>
    <row r="740" spans="1:16">
      <c r="A740" s="70"/>
      <c r="B740" s="207" t="s">
        <v>42</v>
      </c>
      <c r="C740" s="352" t="s">
        <v>9</v>
      </c>
      <c r="D740" s="527">
        <v>9.5527999999999995</v>
      </c>
      <c r="E740" s="422">
        <v>33.4985438824</v>
      </c>
      <c r="F740" s="527">
        <v>85.458699999999993</v>
      </c>
      <c r="G740" s="422">
        <v>38.862053834199997</v>
      </c>
      <c r="H740" s="86"/>
      <c r="I740" s="86"/>
      <c r="J740" s="86"/>
      <c r="K740" s="86"/>
      <c r="N740" s="38"/>
      <c r="P740" s="56"/>
    </row>
    <row r="741" spans="1:16">
      <c r="A741" s="70"/>
      <c r="B741" s="207" t="s">
        <v>44</v>
      </c>
      <c r="C741" s="352" t="s">
        <v>10</v>
      </c>
      <c r="D741" s="527">
        <v>13.6999</v>
      </c>
      <c r="E741" s="422">
        <v>42.119797954699997</v>
      </c>
      <c r="F741" s="527">
        <v>58.372399999999999</v>
      </c>
      <c r="G741" s="422">
        <v>42.319865552899998</v>
      </c>
      <c r="H741" s="86"/>
      <c r="I741" s="86"/>
      <c r="J741" s="86"/>
      <c r="K741" s="86"/>
      <c r="N741" s="38"/>
      <c r="P741" s="56"/>
    </row>
    <row r="742" spans="1:16">
      <c r="A742" s="70"/>
      <c r="B742" s="207" t="s">
        <v>45</v>
      </c>
      <c r="C742" s="352" t="s">
        <v>11</v>
      </c>
      <c r="D742" s="527">
        <v>28.777899999999999</v>
      </c>
      <c r="E742" s="422">
        <v>28.085824886499999</v>
      </c>
      <c r="F742" s="527">
        <v>24.3857</v>
      </c>
      <c r="G742" s="422">
        <v>32.5012007037</v>
      </c>
      <c r="H742" s="86"/>
      <c r="I742" s="86"/>
      <c r="J742" s="86"/>
      <c r="K742" s="86"/>
      <c r="N742" s="38"/>
      <c r="P742" s="56"/>
    </row>
    <row r="743" spans="1:16" s="91" customFormat="1" ht="11.25" customHeight="1">
      <c r="A743" s="273"/>
      <c r="B743" s="207" t="s">
        <v>46</v>
      </c>
      <c r="C743" s="352" t="s">
        <v>12</v>
      </c>
      <c r="D743" s="527">
        <v>28.841000000000001</v>
      </c>
      <c r="E743" s="422">
        <v>25.350239589499999</v>
      </c>
      <c r="F743" s="527">
        <v>23.457599999999999</v>
      </c>
      <c r="G743" s="422">
        <v>32.072721420800001</v>
      </c>
      <c r="H743" s="86"/>
      <c r="I743" s="86"/>
      <c r="J743" s="86"/>
      <c r="K743" s="86"/>
      <c r="N743" s="115"/>
    </row>
    <row r="744" spans="1:16" s="91" customFormat="1" ht="12">
      <c r="A744" s="273"/>
      <c r="B744" s="207" t="s">
        <v>47</v>
      </c>
      <c r="C744" s="356" t="s">
        <v>13</v>
      </c>
      <c r="D744" s="529">
        <v>26.187799999999999</v>
      </c>
      <c r="E744" s="425">
        <v>23.884349200799999</v>
      </c>
      <c r="F744" s="529">
        <v>25.9756</v>
      </c>
      <c r="G744" s="425">
        <v>33.811783365899998</v>
      </c>
      <c r="H744" s="86"/>
      <c r="I744" s="86"/>
      <c r="J744" s="86"/>
      <c r="K744" s="86"/>
      <c r="N744" s="115"/>
    </row>
    <row r="745" spans="1:16" s="91" customFormat="1" ht="12">
      <c r="B745" s="100"/>
      <c r="C745" s="352"/>
      <c r="D745" s="700">
        <f>SUM(D733:D744)</f>
        <v>571.44090000000017</v>
      </c>
      <c r="E745" s="701">
        <f>SUMPRODUCT(D733:D744,E733:E744)/SUM(D733:D744)</f>
        <v>12.232106452321625</v>
      </c>
      <c r="F745" s="700">
        <f>SUM(F733:F744)</f>
        <v>548.60639999999989</v>
      </c>
      <c r="G745" s="701">
        <f>SUMPRODUCT(F733:F744,G733:G744)/SUM(F733:F744)</f>
        <v>33.48074965951492</v>
      </c>
      <c r="H745" s="86"/>
      <c r="I745" s="86"/>
      <c r="J745" s="86"/>
      <c r="K745" s="86"/>
      <c r="N745" s="115"/>
    </row>
    <row r="746" spans="1:16" s="91" customFormat="1" ht="11.25" customHeight="1">
      <c r="B746" s="102"/>
      <c r="C746" s="56"/>
      <c r="D746" s="56"/>
      <c r="E746" s="56"/>
      <c r="F746" s="56"/>
      <c r="G746" s="38"/>
      <c r="I746" s="86"/>
      <c r="N746" s="115"/>
    </row>
    <row r="747" spans="1:16" s="91" customFormat="1" ht="11.25" customHeight="1">
      <c r="B747" s="103"/>
      <c r="C747" s="90" t="s">
        <v>71</v>
      </c>
      <c r="D747" s="85"/>
      <c r="E747" s="85"/>
      <c r="F747" s="85"/>
      <c r="G747" s="85"/>
      <c r="N747" s="115"/>
    </row>
    <row r="748" spans="1:16" s="91" customFormat="1" ht="11.25" customHeight="1">
      <c r="B748" s="103"/>
      <c r="C748" s="84" t="s">
        <v>318</v>
      </c>
      <c r="D748" s="88"/>
      <c r="E748" s="88"/>
      <c r="F748" s="87"/>
      <c r="G748" s="87"/>
      <c r="N748" s="115"/>
    </row>
    <row r="749" spans="1:16" s="91" customFormat="1" ht="15.75" customHeight="1">
      <c r="B749" s="103"/>
      <c r="C749" s="483"/>
      <c r="D749" s="756" t="s">
        <v>245</v>
      </c>
      <c r="E749" s="756" t="s">
        <v>246</v>
      </c>
      <c r="F749" s="756" t="s">
        <v>320</v>
      </c>
      <c r="G749" s="756" t="s">
        <v>323</v>
      </c>
      <c r="H749" s="779"/>
      <c r="I749" s="779"/>
      <c r="J749" s="779"/>
      <c r="K749" s="779"/>
      <c r="N749" s="115"/>
    </row>
    <row r="750" spans="1:16" s="91" customFormat="1" ht="15.75" customHeight="1">
      <c r="B750" s="271"/>
      <c r="C750" s="483"/>
      <c r="D750" s="756"/>
      <c r="E750" s="756"/>
      <c r="F750" s="756"/>
      <c r="G750" s="756"/>
      <c r="H750" s="779"/>
      <c r="I750" s="779"/>
      <c r="J750" s="779"/>
      <c r="K750" s="779"/>
      <c r="M750" s="133"/>
      <c r="N750" s="134"/>
      <c r="O750" s="133"/>
    </row>
    <row r="751" spans="1:16" s="91" customFormat="1" ht="15.75" customHeight="1">
      <c r="B751" s="271"/>
      <c r="C751" s="438"/>
      <c r="D751" s="757"/>
      <c r="E751" s="757"/>
      <c r="F751" s="757"/>
      <c r="G751" s="757"/>
      <c r="H751" s="298"/>
      <c r="J751" s="86"/>
      <c r="K751" s="86"/>
      <c r="L751" s="133"/>
      <c r="M751" s="133"/>
      <c r="N751" s="134"/>
      <c r="O751" s="133"/>
    </row>
    <row r="752" spans="1:16" s="91" customFormat="1" ht="11.25" customHeight="1">
      <c r="B752" s="207" t="s">
        <v>39</v>
      </c>
      <c r="C752" s="352" t="s">
        <v>4</v>
      </c>
      <c r="D752" s="527">
        <v>30.114900000000002</v>
      </c>
      <c r="E752" s="422">
        <v>238.7799504564</v>
      </c>
      <c r="F752" s="527">
        <v>41.085500000000003</v>
      </c>
      <c r="G752" s="422">
        <v>116.6376608727</v>
      </c>
      <c r="H752" s="86"/>
      <c r="I752" s="86"/>
      <c r="J752" s="86"/>
      <c r="K752" s="86"/>
      <c r="N752" s="115"/>
    </row>
    <row r="753" spans="2:16" s="91" customFormat="1" ht="11.25" customHeight="1">
      <c r="B753" s="207" t="s">
        <v>40</v>
      </c>
      <c r="C753" s="352" t="s">
        <v>5</v>
      </c>
      <c r="D753" s="527">
        <v>52.536200000000001</v>
      </c>
      <c r="E753" s="422">
        <v>276.92902360660003</v>
      </c>
      <c r="F753" s="527">
        <v>57.402200000000001</v>
      </c>
      <c r="G753" s="422">
        <v>122.6624760671</v>
      </c>
      <c r="H753" s="86"/>
      <c r="I753" s="86"/>
      <c r="J753" s="86"/>
      <c r="K753" s="86"/>
      <c r="N753" s="115"/>
    </row>
    <row r="754" spans="2:16" s="91" customFormat="1" ht="11.25" customHeight="1">
      <c r="B754" s="207" t="s">
        <v>41</v>
      </c>
      <c r="C754" s="352" t="s">
        <v>0</v>
      </c>
      <c r="D754" s="527">
        <v>44.598399999999998</v>
      </c>
      <c r="E754" s="422">
        <v>303.9145978331</v>
      </c>
      <c r="F754" s="527">
        <v>50.013800000000003</v>
      </c>
      <c r="G754" s="422">
        <v>105.2820789104</v>
      </c>
      <c r="H754" s="86"/>
      <c r="I754" s="86"/>
      <c r="J754" s="86"/>
      <c r="K754" s="86"/>
      <c r="N754" s="115"/>
    </row>
    <row r="755" spans="2:16" s="91" customFormat="1" ht="11.25" customHeight="1">
      <c r="B755" s="207" t="s">
        <v>42</v>
      </c>
      <c r="C755" s="352" t="s">
        <v>2</v>
      </c>
      <c r="D755" s="527">
        <v>54.224699999999999</v>
      </c>
      <c r="E755" s="422">
        <v>414.11849659619998</v>
      </c>
      <c r="F755" s="527">
        <v>59.450199999999995</v>
      </c>
      <c r="G755" s="422">
        <v>105.4255254812</v>
      </c>
      <c r="H755" s="86"/>
      <c r="I755" s="86"/>
      <c r="J755" s="86"/>
      <c r="K755" s="86"/>
      <c r="N755" s="115"/>
    </row>
    <row r="756" spans="2:16" s="91" customFormat="1" ht="11.25" customHeight="1">
      <c r="B756" s="207" t="s">
        <v>41</v>
      </c>
      <c r="C756" s="352" t="s">
        <v>6</v>
      </c>
      <c r="D756" s="527">
        <v>33.344200000000001</v>
      </c>
      <c r="E756" s="422">
        <v>163.6986339453</v>
      </c>
      <c r="F756" s="527">
        <v>45.261899999999997</v>
      </c>
      <c r="G756" s="422">
        <v>93.2715642637</v>
      </c>
      <c r="H756" s="86"/>
      <c r="I756" s="86"/>
      <c r="J756" s="86"/>
      <c r="K756" s="86"/>
      <c r="N756" s="115"/>
    </row>
    <row r="757" spans="2:16" s="91" customFormat="1" ht="11.25" customHeight="1">
      <c r="B757" s="207" t="s">
        <v>43</v>
      </c>
      <c r="C757" s="352" t="s">
        <v>7</v>
      </c>
      <c r="D757" s="527">
        <v>29.956400000000002</v>
      </c>
      <c r="E757" s="422">
        <v>112.0620356307</v>
      </c>
      <c r="F757" s="527">
        <v>46.436500000000002</v>
      </c>
      <c r="G757" s="422">
        <v>87.544165382100005</v>
      </c>
      <c r="H757" s="86"/>
      <c r="I757" s="86"/>
      <c r="J757" s="86"/>
      <c r="K757" s="86"/>
      <c r="N757" s="115"/>
    </row>
    <row r="758" spans="2:16" s="91" customFormat="1" ht="11.25" customHeight="1">
      <c r="B758" s="207" t="s">
        <v>43</v>
      </c>
      <c r="C758" s="352" t="s">
        <v>8</v>
      </c>
      <c r="D758" s="527">
        <v>43.134999999999998</v>
      </c>
      <c r="E758" s="422">
        <v>96.840675249</v>
      </c>
      <c r="F758" s="527">
        <v>54.671199999999999</v>
      </c>
      <c r="G758" s="422">
        <v>102.0829285195</v>
      </c>
      <c r="H758" s="86"/>
      <c r="I758" s="86"/>
      <c r="J758" s="86"/>
      <c r="K758" s="86"/>
      <c r="N758" s="115"/>
    </row>
    <row r="759" spans="2:16" s="91" customFormat="1" ht="11.25" customHeight="1">
      <c r="B759" s="207" t="s">
        <v>42</v>
      </c>
      <c r="C759" s="352" t="s">
        <v>9</v>
      </c>
      <c r="D759" s="527">
        <v>50.811499999999995</v>
      </c>
      <c r="E759" s="422">
        <v>114.41891150070001</v>
      </c>
      <c r="F759" s="527">
        <v>42.9146</v>
      </c>
      <c r="G759" s="422">
        <v>88.897799305600003</v>
      </c>
      <c r="H759" s="86"/>
      <c r="I759" s="86"/>
      <c r="J759" s="86"/>
      <c r="K759" s="86"/>
      <c r="N759" s="115"/>
    </row>
    <row r="760" spans="2:16" s="91" customFormat="1" ht="11.25" customHeight="1">
      <c r="B760" s="207" t="s">
        <v>44</v>
      </c>
      <c r="C760" s="352" t="s">
        <v>10</v>
      </c>
      <c r="D760" s="527">
        <v>58.895499999999998</v>
      </c>
      <c r="E760" s="422">
        <v>137.8872380766</v>
      </c>
      <c r="F760" s="527">
        <v>23.505299999999998</v>
      </c>
      <c r="G760" s="422">
        <v>98.388380392299993</v>
      </c>
      <c r="H760" s="86"/>
      <c r="I760" s="86"/>
      <c r="J760" s="86"/>
      <c r="K760" s="86"/>
      <c r="N760" s="115"/>
    </row>
    <row r="761" spans="2:16" s="91" customFormat="1" ht="11.25" customHeight="1">
      <c r="B761" s="207" t="s">
        <v>45</v>
      </c>
      <c r="C761" s="352" t="s">
        <v>11</v>
      </c>
      <c r="D761" s="527">
        <v>64.092699999999994</v>
      </c>
      <c r="E761" s="422">
        <v>139.38444680559999</v>
      </c>
      <c r="F761" s="527">
        <v>35.333300000000001</v>
      </c>
      <c r="G761" s="422">
        <v>99.868896232300003</v>
      </c>
      <c r="H761" s="86"/>
      <c r="I761" s="86"/>
      <c r="J761" s="86"/>
      <c r="K761" s="86"/>
      <c r="N761" s="115"/>
    </row>
    <row r="762" spans="2:16">
      <c r="B762" s="207" t="s">
        <v>46</v>
      </c>
      <c r="C762" s="352" t="s">
        <v>12</v>
      </c>
      <c r="D762" s="527">
        <v>57.514799999999994</v>
      </c>
      <c r="E762" s="422">
        <v>131.057500852</v>
      </c>
      <c r="F762" s="527">
        <v>48.515300000000003</v>
      </c>
      <c r="G762" s="422">
        <v>115.92171817880001</v>
      </c>
      <c r="H762" s="86"/>
      <c r="I762" s="86"/>
      <c r="J762" s="86"/>
      <c r="K762" s="86"/>
      <c r="N762" s="38"/>
      <c r="P762" s="56"/>
    </row>
    <row r="763" spans="2:16">
      <c r="B763" s="207" t="s">
        <v>47</v>
      </c>
      <c r="C763" s="356" t="s">
        <v>13</v>
      </c>
      <c r="D763" s="529">
        <v>36.4114</v>
      </c>
      <c r="E763" s="425">
        <v>121.43158678970001</v>
      </c>
      <c r="F763" s="529">
        <v>14.235799999999999</v>
      </c>
      <c r="G763" s="425">
        <v>109.6104662183</v>
      </c>
      <c r="H763" s="86"/>
      <c r="I763" s="86"/>
      <c r="J763" s="86"/>
      <c r="K763" s="86"/>
      <c r="N763" s="38"/>
      <c r="P763" s="56"/>
    </row>
    <row r="764" spans="2:16">
      <c r="B764" s="100"/>
      <c r="C764" s="352"/>
      <c r="D764" s="698">
        <f>SUM(D752:D763)</f>
        <v>555.63569999999993</v>
      </c>
      <c r="E764" s="701">
        <v>187.9939557042</v>
      </c>
      <c r="F764" s="698">
        <f>SUM(F752:F763)</f>
        <v>518.82560000000001</v>
      </c>
      <c r="G764" s="701">
        <v>104.08729737030001</v>
      </c>
      <c r="H764" s="86"/>
      <c r="I764" s="86"/>
      <c r="J764" s="86"/>
      <c r="K764" s="86"/>
      <c r="N764" s="38"/>
      <c r="P764" s="56"/>
    </row>
    <row r="765" spans="2:16" s="91" customFormat="1" ht="15.75" customHeight="1">
      <c r="B765" s="103"/>
      <c r="C765" s="483"/>
      <c r="D765" s="756" t="s">
        <v>247</v>
      </c>
      <c r="E765" s="756" t="s">
        <v>248</v>
      </c>
      <c r="F765" s="756" t="s">
        <v>321</v>
      </c>
      <c r="G765" s="756" t="s">
        <v>322</v>
      </c>
      <c r="I765" s="152"/>
      <c r="K765" s="126"/>
      <c r="L765" s="126"/>
      <c r="M765" s="126"/>
      <c r="N765" s="127"/>
      <c r="O765" s="126"/>
      <c r="P765" s="126"/>
    </row>
    <row r="766" spans="2:16" s="91" customFormat="1" ht="15.75" customHeight="1">
      <c r="B766" s="269"/>
      <c r="C766" s="483"/>
      <c r="D766" s="756"/>
      <c r="E766" s="756"/>
      <c r="F766" s="756"/>
      <c r="G766" s="756"/>
      <c r="K766" s="126"/>
      <c r="L766" s="236"/>
      <c r="M766" s="236"/>
      <c r="N766" s="236"/>
      <c r="O766" s="128"/>
      <c r="P766" s="128"/>
    </row>
    <row r="767" spans="2:16" s="91" customFormat="1" ht="15.75" customHeight="1">
      <c r="B767" s="270"/>
      <c r="C767" s="438"/>
      <c r="D767" s="757"/>
      <c r="E767" s="757"/>
      <c r="F767" s="757"/>
      <c r="G767" s="757"/>
      <c r="H767" s="268"/>
      <c r="K767" s="236"/>
      <c r="L767" s="236"/>
      <c r="M767" s="236"/>
      <c r="N767" s="236"/>
      <c r="O767" s="128"/>
      <c r="P767" s="128"/>
    </row>
    <row r="768" spans="2:16">
      <c r="B768" s="207" t="s">
        <v>39</v>
      </c>
      <c r="C768" s="352" t="s">
        <v>4</v>
      </c>
      <c r="D768" s="527">
        <v>233.74460000000002</v>
      </c>
      <c r="E768" s="422">
        <v>5.8726541311</v>
      </c>
      <c r="F768" s="527">
        <v>115.0553</v>
      </c>
      <c r="G768" s="422">
        <v>18.551035608100001</v>
      </c>
      <c r="H768" s="86"/>
      <c r="I768" s="86"/>
      <c r="J768" s="86"/>
      <c r="K768" s="86"/>
      <c r="L768" s="86"/>
      <c r="N768" s="38"/>
      <c r="P768" s="56"/>
    </row>
    <row r="769" spans="2:16">
      <c r="B769" s="207" t="s">
        <v>40</v>
      </c>
      <c r="C769" s="352" t="s">
        <v>5</v>
      </c>
      <c r="D769" s="527">
        <v>336.10109999999997</v>
      </c>
      <c r="E769" s="422">
        <v>2.6554612263999999</v>
      </c>
      <c r="F769" s="527">
        <v>66.941100000000006</v>
      </c>
      <c r="G769" s="422">
        <v>16.0997560056</v>
      </c>
      <c r="H769" s="86"/>
      <c r="I769" s="86"/>
      <c r="J769" s="86"/>
      <c r="K769" s="86"/>
      <c r="L769" s="86"/>
      <c r="N769" s="38"/>
      <c r="P769" s="56"/>
    </row>
    <row r="770" spans="2:16">
      <c r="B770" s="207" t="s">
        <v>41</v>
      </c>
      <c r="C770" s="352" t="s">
        <v>0</v>
      </c>
      <c r="D770" s="527">
        <v>193.3553</v>
      </c>
      <c r="E770" s="422">
        <v>3.6591985852</v>
      </c>
      <c r="F770" s="527">
        <v>169.85570000000001</v>
      </c>
      <c r="G770" s="422">
        <v>17.5908778537</v>
      </c>
      <c r="H770" s="86"/>
      <c r="I770" s="86"/>
      <c r="J770" s="86"/>
      <c r="K770" s="86"/>
      <c r="L770" s="86"/>
      <c r="N770" s="38"/>
      <c r="P770" s="56"/>
    </row>
    <row r="771" spans="2:16">
      <c r="B771" s="207" t="s">
        <v>42</v>
      </c>
      <c r="C771" s="352" t="s">
        <v>2</v>
      </c>
      <c r="D771" s="527">
        <v>65.126999999999995</v>
      </c>
      <c r="E771" s="422">
        <v>11.001175722599999</v>
      </c>
      <c r="F771" s="527">
        <v>127.9278</v>
      </c>
      <c r="G771" s="422">
        <v>15.7821439893</v>
      </c>
      <c r="H771" s="86"/>
      <c r="I771" s="86"/>
      <c r="J771" s="86"/>
      <c r="K771" s="86"/>
      <c r="L771" s="86"/>
      <c r="N771" s="38"/>
      <c r="P771" s="56"/>
    </row>
    <row r="772" spans="2:16">
      <c r="B772" s="207" t="s">
        <v>41</v>
      </c>
      <c r="C772" s="352" t="s">
        <v>6</v>
      </c>
      <c r="D772" s="527">
        <v>78.236000000000004</v>
      </c>
      <c r="E772" s="422">
        <v>18.132970822600001</v>
      </c>
      <c r="F772" s="527">
        <v>149.6146</v>
      </c>
      <c r="G772" s="422">
        <v>17.188536914699998</v>
      </c>
      <c r="H772" s="86"/>
      <c r="I772" s="86"/>
      <c r="J772" s="86"/>
      <c r="K772" s="86"/>
      <c r="L772" s="86"/>
      <c r="N772" s="38"/>
      <c r="P772" s="56"/>
    </row>
    <row r="773" spans="2:16">
      <c r="B773" s="207" t="s">
        <v>43</v>
      </c>
      <c r="C773" s="352" t="s">
        <v>7</v>
      </c>
      <c r="D773" s="527">
        <v>55.889099999999999</v>
      </c>
      <c r="E773" s="422">
        <v>20.8537054972</v>
      </c>
      <c r="F773" s="527">
        <v>66.123499999999993</v>
      </c>
      <c r="G773" s="422">
        <v>19.905521629399999</v>
      </c>
      <c r="H773" s="86"/>
      <c r="I773" s="86"/>
      <c r="J773" s="86"/>
      <c r="K773" s="86"/>
      <c r="L773" s="86"/>
      <c r="N773" s="38"/>
      <c r="P773" s="56"/>
    </row>
    <row r="774" spans="2:16">
      <c r="B774" s="207" t="s">
        <v>43</v>
      </c>
      <c r="C774" s="352" t="s">
        <v>8</v>
      </c>
      <c r="D774" s="527">
        <v>43.858599999999996</v>
      </c>
      <c r="E774" s="422">
        <v>14.9619631406</v>
      </c>
      <c r="F774" s="527">
        <v>37.249199999999995</v>
      </c>
      <c r="G774" s="422">
        <v>34.446671193299998</v>
      </c>
      <c r="H774" s="86"/>
      <c r="I774" s="86"/>
      <c r="J774" s="86"/>
      <c r="K774" s="86"/>
      <c r="L774" s="86"/>
      <c r="N774" s="38"/>
      <c r="P774" s="56"/>
    </row>
    <row r="775" spans="2:16">
      <c r="B775" s="207" t="s">
        <v>42</v>
      </c>
      <c r="C775" s="352" t="s">
        <v>9</v>
      </c>
      <c r="D775" s="527">
        <v>21.454599999999999</v>
      </c>
      <c r="E775" s="422">
        <v>20.6737825194</v>
      </c>
      <c r="F775" s="527">
        <v>89.353499999999997</v>
      </c>
      <c r="G775" s="422">
        <v>21.111425788199998</v>
      </c>
      <c r="H775" s="86"/>
      <c r="I775" s="86"/>
      <c r="J775" s="86"/>
      <c r="K775" s="86"/>
      <c r="L775" s="86"/>
      <c r="N775" s="38"/>
      <c r="P775" s="56"/>
    </row>
    <row r="776" spans="2:16">
      <c r="B776" s="207" t="s">
        <v>44</v>
      </c>
      <c r="C776" s="352" t="s">
        <v>10</v>
      </c>
      <c r="D776" s="527">
        <v>25.103200000000001</v>
      </c>
      <c r="E776" s="422">
        <v>23.736753347800001</v>
      </c>
      <c r="F776" s="527">
        <v>92.138499999999993</v>
      </c>
      <c r="G776" s="422">
        <v>21.639906566899999</v>
      </c>
      <c r="H776" s="86"/>
      <c r="I776" s="86"/>
      <c r="J776" s="86"/>
      <c r="K776" s="86"/>
      <c r="L776" s="86"/>
      <c r="N776" s="38"/>
      <c r="P776" s="56"/>
    </row>
    <row r="777" spans="2:16">
      <c r="B777" s="207" t="s">
        <v>45</v>
      </c>
      <c r="C777" s="352" t="s">
        <v>11</v>
      </c>
      <c r="D777" s="527">
        <v>48.8337</v>
      </c>
      <c r="E777" s="422">
        <v>24.384051920299999</v>
      </c>
      <c r="F777" s="527">
        <v>99.49560000000001</v>
      </c>
      <c r="G777" s="422">
        <v>19.438547482800001</v>
      </c>
      <c r="H777" s="86"/>
      <c r="I777" s="86"/>
      <c r="J777" s="86"/>
      <c r="K777" s="86"/>
      <c r="L777" s="86"/>
      <c r="N777" s="38"/>
      <c r="P777" s="56"/>
    </row>
    <row r="778" spans="2:16">
      <c r="B778" s="207" t="s">
        <v>46</v>
      </c>
      <c r="C778" s="352" t="s">
        <v>12</v>
      </c>
      <c r="D778" s="527">
        <v>86.97760000000001</v>
      </c>
      <c r="E778" s="422">
        <v>22.572874775399999</v>
      </c>
      <c r="F778" s="527">
        <v>67.919800000000009</v>
      </c>
      <c r="G778" s="422">
        <v>20.619506340000001</v>
      </c>
      <c r="H778" s="86"/>
      <c r="I778" s="86"/>
      <c r="J778" s="86"/>
      <c r="K778" s="86"/>
      <c r="L778" s="86"/>
      <c r="N778" s="38"/>
      <c r="P778" s="56"/>
    </row>
    <row r="779" spans="2:16">
      <c r="B779" s="207" t="s">
        <v>47</v>
      </c>
      <c r="C779" s="356" t="s">
        <v>13</v>
      </c>
      <c r="D779" s="529">
        <v>85.344800000000006</v>
      </c>
      <c r="E779" s="425">
        <v>18.160717099300001</v>
      </c>
      <c r="F779" s="529">
        <v>69.89739999999999</v>
      </c>
      <c r="G779" s="425">
        <v>21.4889806505</v>
      </c>
      <c r="H779" s="86"/>
      <c r="I779" s="86"/>
      <c r="J779" s="86"/>
      <c r="K779" s="86"/>
      <c r="L779" s="86"/>
      <c r="N779" s="38"/>
      <c r="P779" s="56"/>
    </row>
    <row r="780" spans="2:16">
      <c r="B780" s="100"/>
      <c r="C780" s="154"/>
      <c r="D780" s="705">
        <f>SUM(D768:D779)</f>
        <v>1274.0255999999999</v>
      </c>
      <c r="E780" s="706">
        <v>11.300552554499999</v>
      </c>
      <c r="F780" s="696">
        <f>SUM(F768:F779)</f>
        <v>1151.5719999999999</v>
      </c>
      <c r="G780" s="706">
        <v>19.390592351399999</v>
      </c>
      <c r="H780" s="86"/>
      <c r="I780" s="86"/>
      <c r="J780" s="86"/>
      <c r="K780" s="86"/>
      <c r="L780" s="86"/>
      <c r="N780" s="38"/>
      <c r="P780" s="56"/>
    </row>
    <row r="781" spans="2:16">
      <c r="E781" s="704"/>
      <c r="M781" s="86"/>
    </row>
  </sheetData>
  <customSheetViews>
    <customSheetView guid="{900DFCC7-DCF9-11D6-8470-0008C7298EBA}" showGridLines="0" showRowCol="0" outlineSymbols="0" showRuler="0">
      <pane ySplit="5" topLeftCell="A712" activePane="bottomLeft" state="frozenSplit"/>
      <selection pane="bottomLeft"/>
    </customSheetView>
    <customSheetView guid="{900DFCC6-DCF9-11D6-8470-0008C7298EBA}" showGridLines="0" showRowCol="0" outlineSymbols="0" showRuler="0">
      <pane ySplit="5" topLeftCell="A679" activePane="bottomLeft" state="frozenSplit"/>
      <selection pane="bottomLeft"/>
    </customSheetView>
    <customSheetView guid="{900DFCC5-DCF9-11D6-8470-0008C7298EBA}" showGridLines="0" showRowCol="0" outlineSymbols="0" showRuler="0">
      <pane ySplit="5" topLeftCell="A189" activePane="bottomLeft" state="frozenSplit"/>
      <selection pane="bottomLeft"/>
    </customSheetView>
    <customSheetView guid="{900DFCC4-DCF9-11D6-8470-0008C7298EBA}" showGridLines="0" showRowCol="0" outlineSymbols="0" showRuler="0">
      <pane ySplit="5" topLeftCell="A646" activePane="bottomLeft" state="frozenSplit"/>
      <selection pane="bottomLeft"/>
    </customSheetView>
    <customSheetView guid="{900DFCC3-DCF9-11D6-8470-0008C7298EBA}" showGridLines="0" showRowCol="0" outlineSymbols="0" showRuler="0">
      <pane ySplit="5" topLeftCell="A613" activePane="bottomLeft" state="frozenSplit"/>
      <selection pane="bottomLeft"/>
    </customSheetView>
    <customSheetView guid="{900DFCC2-DCF9-11D6-8470-0008C7298EBA}" showGridLines="0" showRowCol="0" outlineSymbols="0" showRuler="0">
      <pane ySplit="5" topLeftCell="A136" activePane="bottomLeft" state="frozenSplit"/>
      <selection pane="bottomLeft"/>
    </customSheetView>
    <customSheetView guid="{900DFCC1-DCF9-11D6-8470-0008C7298EBA}" showGridLines="0" showRowCol="0" outlineSymbols="0" showRuler="0">
      <pane ySplit="5" topLeftCell="A102" activePane="bottomLeft" state="frozenSplit"/>
      <selection pane="bottomLeft"/>
    </customSheetView>
    <customSheetView guid="{900DFCC0-DCF9-11D6-8470-0008C7298EBA}" showGridLines="0" showRowCol="0" outlineSymbols="0" showRuler="0">
      <pane ySplit="5" topLeftCell="A242" activePane="bottomLeft" state="frozenSplit"/>
      <selection pane="bottomLeft"/>
    </customSheetView>
    <customSheetView guid="{900DFCBF-DCF9-11D6-8470-0008C7298EBA}" showGridLines="0" showRowCol="0" outlineSymbols="0" showRuler="0">
      <pane ySplit="5" topLeftCell="A224" activePane="bottomLeft" state="frozenSplit"/>
      <selection pane="bottomLeft"/>
    </customSheetView>
    <customSheetView guid="{900DFCBE-DCF9-11D6-8470-0008C7298EBA}" showGridLines="0" showRowCol="0" outlineSymbols="0" showRuler="0">
      <pane ySplit="5" topLeftCell="A206" activePane="bottomLeft" state="frozenSplit"/>
      <selection pane="bottomLeft"/>
    </customSheetView>
    <customSheetView guid="{900DFCBD-DCF9-11D6-8470-0008C7298EBA}" showGridLines="0" showRowCol="0" outlineSymbols="0" showRuler="0">
      <pane ySplit="5" topLeftCell="A171" activePane="bottomLeft" state="frozenSplit"/>
      <selection pane="bottomLeft"/>
    </customSheetView>
    <customSheetView guid="{900DFCBC-DCF9-11D6-8470-0008C7298EBA}" showGridLines="0" showRowCol="0" outlineSymbols="0" showRuler="0">
      <pane ySplit="5" topLeftCell="A153" activePane="bottomLeft" state="frozenSplit"/>
      <selection pane="bottomLeft"/>
    </customSheetView>
    <customSheetView guid="{900DFCBB-DCF9-11D6-8470-0008C7298EBA}" showGridLines="0" showRowCol="0" outlineSymbols="0" showRuler="0">
      <pane ySplit="5" topLeftCell="A119" activePane="bottomLeft" state="frozenSplit"/>
      <selection pane="bottomLeft"/>
    </customSheetView>
    <customSheetView guid="{900DFCBA-DCF9-11D6-8470-0008C7298EBA}" showGridLines="0" showRowCol="0" outlineSymbols="0" showRuler="0">
      <pane ySplit="5" topLeftCell="A84" activePane="bottomLeft" state="frozenSplit"/>
      <selection pane="bottomLeft"/>
    </customSheetView>
    <customSheetView guid="{900DFCB9-DCF9-11D6-8470-0008C7298EBA}" showGridLines="0" showRowCol="0" outlineSymbols="0" showRuler="0">
      <pane ySplit="5" topLeftCell="A74" activePane="bottomLeft" state="frozenSplit"/>
      <selection pane="bottomLeft"/>
    </customSheetView>
    <customSheetView guid="{900DFCB8-DCF9-11D6-8470-0008C7298EBA}" showGridLines="0" showRowCol="0" outlineSymbols="0" showRuler="0">
      <pane ySplit="5" topLeftCell="A6" activePane="bottomLeft" state="frozenSplit"/>
      <selection pane="bottomLeft"/>
    </customSheetView>
    <customSheetView guid="{900DFCB7-DCF9-11D6-8470-0008C7298EBA}" showGridLines="0" showRowCol="0" outlineSymbols="0" showRuler="0">
      <pane ySplit="5" topLeftCell="A58" activePane="bottomLeft" state="frozenSplit"/>
      <selection pane="bottomLeft"/>
    </customSheetView>
    <customSheetView guid="{900DFCB6-DCF9-11D6-8470-0008C7298EBA}" showGridLines="0" showRowCol="0" outlineSymbols="0" showRuler="0">
      <pane ySplit="5" topLeftCell="A41" activePane="bottomLeft" state="frozenSplit"/>
      <selection pane="bottomLeft"/>
    </customSheetView>
    <customSheetView guid="{900DFCB5-DCF9-11D6-8470-0008C7298EBA}" showGridLines="0" showRowCol="0" outlineSymbols="0" showRuler="0">
      <pane ySplit="5" topLeftCell="A6" activePane="bottomLeft" state="frozenSplit"/>
      <selection pane="bottomLeft"/>
    </customSheetView>
    <customSheetView guid="{900DFCB4-DCF9-11D6-8470-0008C7298EBA}" showGridLines="0" showRowCol="0" outlineSymbols="0" showRuler="0">
      <pane ySplit="5" topLeftCell="A23" activePane="bottomLeft" state="frozenSplit"/>
      <selection pane="bottomLeft"/>
    </customSheetView>
    <customSheetView guid="{900DFCB2-DCF9-11D6-8470-0008C7298EBA}" showGridLines="0" showRowCol="0" outlineSymbols="0" showRuler="0">
      <pane ySplit="5" topLeftCell="A6" activePane="bottomLeft" state="frozenSplit"/>
      <selection pane="bottomLeft"/>
    </customSheetView>
  </customSheetViews>
  <mergeCells count="96">
    <mergeCell ref="J111:K111"/>
    <mergeCell ref="H110:K110"/>
    <mergeCell ref="H749:K750"/>
    <mergeCell ref="M75:P77"/>
    <mergeCell ref="J126:K126"/>
    <mergeCell ref="J125:K125"/>
    <mergeCell ref="I161:J161"/>
    <mergeCell ref="I227:J227"/>
    <mergeCell ref="D53:E53"/>
    <mergeCell ref="J73:K73"/>
    <mergeCell ref="D92:D93"/>
    <mergeCell ref="E92:E93"/>
    <mergeCell ref="I92:I93"/>
    <mergeCell ref="F54:G54"/>
    <mergeCell ref="H54:I54"/>
    <mergeCell ref="J72:K72"/>
    <mergeCell ref="E23:F23"/>
    <mergeCell ref="G23:H23"/>
    <mergeCell ref="D143:E143"/>
    <mergeCell ref="H72:I72"/>
    <mergeCell ref="D72:E72"/>
    <mergeCell ref="F72:G72"/>
    <mergeCell ref="F73:G73"/>
    <mergeCell ref="G35:G36"/>
    <mergeCell ref="H92:H93"/>
    <mergeCell ref="H91:J91"/>
    <mergeCell ref="F92:F93"/>
    <mergeCell ref="D91:G91"/>
    <mergeCell ref="E35:E36"/>
    <mergeCell ref="H73:I73"/>
    <mergeCell ref="C34:G34"/>
    <mergeCell ref="D54:E54"/>
    <mergeCell ref="D245:E245"/>
    <mergeCell ref="I179:J179"/>
    <mergeCell ref="D73:E73"/>
    <mergeCell ref="J143:K143"/>
    <mergeCell ref="H161:H162"/>
    <mergeCell ref="D227:E227"/>
    <mergeCell ref="G227:H227"/>
    <mergeCell ref="D197:E197"/>
    <mergeCell ref="G197:H197"/>
    <mergeCell ref="I197:J197"/>
    <mergeCell ref="D179:E179"/>
    <mergeCell ref="G179:H179"/>
    <mergeCell ref="D215:E215"/>
    <mergeCell ref="C111:D111"/>
    <mergeCell ref="C110:F110"/>
    <mergeCell ref="H111:I111"/>
    <mergeCell ref="D35:D36"/>
    <mergeCell ref="H35:H36"/>
    <mergeCell ref="F53:G53"/>
    <mergeCell ref="H53:I53"/>
    <mergeCell ref="F644:F646"/>
    <mergeCell ref="E274:E275"/>
    <mergeCell ref="D256:E256"/>
    <mergeCell ref="G256:H256"/>
    <mergeCell ref="I256:J256"/>
    <mergeCell ref="J274:J275"/>
    <mergeCell ref="F274:F275"/>
    <mergeCell ref="D161:D162"/>
    <mergeCell ref="E161:E162"/>
    <mergeCell ref="G161:G162"/>
    <mergeCell ref="F161:F162"/>
    <mergeCell ref="D274:D275"/>
    <mergeCell ref="D765:D767"/>
    <mergeCell ref="E765:E767"/>
    <mergeCell ref="F765:F767"/>
    <mergeCell ref="G765:G767"/>
    <mergeCell ref="D714:D716"/>
    <mergeCell ref="E714:E716"/>
    <mergeCell ref="F714:F716"/>
    <mergeCell ref="G714:G716"/>
    <mergeCell ref="D730:D732"/>
    <mergeCell ref="D749:D751"/>
    <mergeCell ref="E730:E732"/>
    <mergeCell ref="E749:E751"/>
    <mergeCell ref="F749:F751"/>
    <mergeCell ref="G749:G751"/>
    <mergeCell ref="F730:F732"/>
    <mergeCell ref="G730:G732"/>
    <mergeCell ref="D644:D646"/>
    <mergeCell ref="E644:E646"/>
    <mergeCell ref="G644:G646"/>
    <mergeCell ref="I274:I275"/>
    <mergeCell ref="G695:G697"/>
    <mergeCell ref="G660:G662"/>
    <mergeCell ref="F660:F662"/>
    <mergeCell ref="D695:D697"/>
    <mergeCell ref="E695:E697"/>
    <mergeCell ref="F695:F697"/>
    <mergeCell ref="D679:D681"/>
    <mergeCell ref="E679:E681"/>
    <mergeCell ref="F679:F681"/>
    <mergeCell ref="G679:G681"/>
    <mergeCell ref="D660:D662"/>
    <mergeCell ref="E660:E662"/>
  </mergeCells>
  <phoneticPr fontId="0" type="noConversion"/>
  <hyperlinks>
    <hyperlink ref="C3" location="Indice!A1" display="Indice!A1"/>
  </hyperlinks>
  <pageMargins left="0.39370078740157483" right="0.75" top="0.39370078740157483" bottom="0.78740157480314965" header="0" footer="0"/>
  <pageSetup paperSize="9" scale="84" fitToHeight="0" orientation="portrait" verticalDpi="4294967292" r:id="rId1"/>
  <headerFooter alignWithMargins="0"/>
  <rowBreaks count="4" manualBreakCount="4">
    <brk id="85" max="6" man="1"/>
    <brk id="155" max="6" man="1"/>
    <brk id="672" max="6" man="1"/>
    <brk id="742" max="6" man="1"/>
  </rowBreaks>
  <colBreaks count="1" manualBreakCount="1">
    <brk id="1" max="743" man="1"/>
  </colBreaks>
  <ignoredErrors>
    <ignoredError sqref="C1:P2 C4:P745 D3:P3" formula="1"/>
  </ignoredErrors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autoPageBreaks="0"/>
  </sheetPr>
  <dimension ref="A1:F82"/>
  <sheetViews>
    <sheetView showGridLines="0" showRowColHeaders="0" showOutlineSymbols="0" zoomScaleNormal="100" workbookViewId="0"/>
  </sheetViews>
  <sheetFormatPr baseColWidth="10" defaultRowHeight="13.2"/>
  <cols>
    <col min="1" max="1" width="0.109375" style="16" customWidth="1"/>
    <col min="2" max="2" width="2.6640625" style="16" customWidth="1"/>
    <col min="3" max="3" width="23.6640625" style="16" customWidth="1"/>
    <col min="4" max="4" width="1.33203125" style="16" customWidth="1"/>
    <col min="5" max="5" width="105.6640625" style="16" customWidth="1"/>
    <col min="6" max="6" width="11.44140625" style="42" customWidth="1"/>
  </cols>
  <sheetData>
    <row r="1" spans="2:5" s="16" customFormat="1" ht="0.6" customHeight="1"/>
    <row r="2" spans="2:5" s="16" customFormat="1" ht="21" customHeight="1">
      <c r="E2" s="95" t="s">
        <v>80</v>
      </c>
    </row>
    <row r="3" spans="2:5" s="16" customFormat="1" ht="15" customHeight="1">
      <c r="E3" s="18" t="s">
        <v>261</v>
      </c>
    </row>
    <row r="4" spans="2:5" s="19" customFormat="1" ht="19.95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2" customHeight="1">
      <c r="B6" s="20"/>
      <c r="C6" s="25"/>
      <c r="D6" s="39"/>
      <c r="E6" s="39"/>
    </row>
    <row r="7" spans="2:5" s="19" customFormat="1" ht="12.75" customHeight="1">
      <c r="B7" s="20"/>
      <c r="C7" s="724" t="s">
        <v>390</v>
      </c>
      <c r="D7" s="39"/>
      <c r="E7" s="349"/>
    </row>
    <row r="8" spans="2:5" s="19" customFormat="1" ht="12.75" customHeight="1">
      <c r="B8" s="20"/>
      <c r="C8" s="724"/>
      <c r="D8" s="39"/>
      <c r="E8" s="349"/>
    </row>
    <row r="9" spans="2:5" s="19" customFormat="1" ht="12.75" customHeight="1">
      <c r="B9" s="20"/>
      <c r="C9" s="724"/>
      <c r="D9" s="39"/>
      <c r="E9" s="349"/>
    </row>
    <row r="10" spans="2:5" s="19" customFormat="1" ht="12.75" customHeight="1">
      <c r="B10" s="20"/>
      <c r="C10" s="724" t="s">
        <v>84</v>
      </c>
      <c r="D10" s="39"/>
      <c r="E10" s="349"/>
    </row>
    <row r="11" spans="2:5" s="19" customFormat="1" ht="12.75" customHeight="1">
      <c r="B11" s="20"/>
      <c r="C11" s="724"/>
      <c r="D11" s="39"/>
      <c r="E11" s="303"/>
    </row>
    <row r="12" spans="2:5" s="19" customFormat="1" ht="12.75" customHeight="1">
      <c r="B12" s="20"/>
      <c r="C12" s="724"/>
      <c r="D12" s="39"/>
      <c r="E12" s="303"/>
    </row>
    <row r="13" spans="2:5" s="19" customFormat="1" ht="12.75" customHeight="1">
      <c r="B13" s="20"/>
      <c r="C13" s="25"/>
      <c r="D13" s="39"/>
      <c r="E13" s="303"/>
    </row>
    <row r="14" spans="2:5" s="19" customFormat="1" ht="12.75" customHeight="1">
      <c r="B14" s="20"/>
      <c r="C14" s="25"/>
      <c r="D14" s="39"/>
      <c r="E14" s="303"/>
    </row>
    <row r="15" spans="2:5" s="19" customFormat="1" ht="12.75" customHeight="1">
      <c r="B15" s="20"/>
      <c r="C15" s="25"/>
      <c r="D15" s="39"/>
      <c r="E15" s="303"/>
    </row>
    <row r="16" spans="2:5" s="19" customFormat="1" ht="12.75" customHeight="1">
      <c r="B16" s="20"/>
      <c r="C16" s="25"/>
      <c r="D16" s="39"/>
      <c r="E16" s="303"/>
    </row>
    <row r="17" spans="2:5" s="19" customFormat="1" ht="12.75" customHeight="1">
      <c r="B17" s="20"/>
      <c r="C17" s="25"/>
      <c r="D17" s="39"/>
      <c r="E17" s="303"/>
    </row>
    <row r="18" spans="2:5" s="19" customFormat="1" ht="12.75" customHeight="1">
      <c r="B18" s="20"/>
      <c r="C18" s="25"/>
      <c r="D18" s="39"/>
      <c r="E18" s="303"/>
    </row>
    <row r="19" spans="2:5" s="19" customFormat="1" ht="12.75" customHeight="1">
      <c r="B19" s="20"/>
      <c r="C19" s="25"/>
      <c r="D19" s="39"/>
      <c r="E19" s="303"/>
    </row>
    <row r="20" spans="2:5" s="19" customFormat="1" ht="12.75" customHeight="1">
      <c r="B20" s="20"/>
      <c r="C20" s="25"/>
      <c r="D20" s="39"/>
      <c r="E20" s="303"/>
    </row>
    <row r="21" spans="2:5" s="19" customFormat="1" ht="12.75" customHeight="1">
      <c r="B21" s="20"/>
      <c r="C21" s="25"/>
      <c r="D21" s="39"/>
      <c r="E21" s="303"/>
    </row>
    <row r="22" spans="2:5">
      <c r="E22" s="350"/>
    </row>
    <row r="23" spans="2:5">
      <c r="E23" s="350"/>
    </row>
    <row r="24" spans="2:5">
      <c r="E24" s="350"/>
    </row>
    <row r="25" spans="2:5" ht="16.2" customHeight="1">
      <c r="E25" s="143" t="s">
        <v>413</v>
      </c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2">
    <mergeCell ref="C7:C9"/>
    <mergeCell ref="C10:C12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3">
    <pageSetUpPr autoPageBreaks="0" fitToPage="1"/>
  </sheetPr>
  <dimension ref="A1:P80"/>
  <sheetViews>
    <sheetView showGridLines="0" showRowColHeaders="0" showOutlineSymbols="0" zoomScaleNormal="100" workbookViewId="0"/>
  </sheetViews>
  <sheetFormatPr baseColWidth="10" defaultColWidth="11.44140625" defaultRowHeight="10.199999999999999"/>
  <cols>
    <col min="1" max="1" width="2.6640625" style="99" customWidth="1"/>
    <col min="2" max="2" width="10.109375" style="56" customWidth="1"/>
    <col min="3" max="3" width="13.5546875" style="56" customWidth="1"/>
    <col min="4" max="4" width="9.6640625" style="56" customWidth="1"/>
    <col min="5" max="5" width="14.88671875" style="56" customWidth="1"/>
    <col min="6" max="6" width="9.6640625" style="56" bestFit="1" customWidth="1"/>
    <col min="7" max="7" width="11.109375" style="56" bestFit="1" customWidth="1"/>
    <col min="8" max="8" width="11.33203125" style="38" customWidth="1"/>
    <col min="9" max="9" width="11.33203125" style="56" customWidth="1"/>
    <col min="10" max="10" width="10" style="56" customWidth="1"/>
    <col min="11" max="11" width="8.33203125" style="56" bestFit="1" customWidth="1"/>
    <col min="12" max="12" width="10.5546875" style="56" customWidth="1"/>
    <col min="13" max="13" width="11.109375" style="56" customWidth="1"/>
    <col min="14" max="14" width="7.88671875" style="56" bestFit="1" customWidth="1"/>
    <col min="15" max="15" width="9.6640625" style="38" bestFit="1" customWidth="1"/>
    <col min="16" max="16" width="7.88671875" style="56" bestFit="1" customWidth="1"/>
    <col min="17" max="17" width="5.6640625" style="56" bestFit="1" customWidth="1"/>
    <col min="18" max="18" width="9.88671875" style="56" bestFit="1" customWidth="1"/>
    <col min="19" max="20" width="10.109375" style="56" bestFit="1" customWidth="1"/>
    <col min="21" max="22" width="7.6640625" style="56" bestFit="1" customWidth="1"/>
    <col min="23" max="24" width="9" style="56" bestFit="1" customWidth="1"/>
    <col min="25" max="26" width="10.6640625" style="56" bestFit="1" customWidth="1"/>
    <col min="27" max="28" width="11.109375" style="56" bestFit="1" customWidth="1"/>
    <col min="29" max="30" width="10.44140625" style="56" bestFit="1" customWidth="1"/>
    <col min="31" max="32" width="11.44140625" style="56"/>
    <col min="33" max="34" width="10.44140625" style="56" bestFit="1" customWidth="1"/>
    <col min="35" max="36" width="8.5546875" style="56" bestFit="1" customWidth="1"/>
    <col min="37" max="16384" width="11.44140625" style="56"/>
  </cols>
  <sheetData>
    <row r="1" spans="1:16" s="27" customFormat="1" ht="21.75" customHeight="1">
      <c r="A1" s="98"/>
      <c r="F1" s="28"/>
      <c r="H1" s="95"/>
      <c r="K1" s="95" t="s">
        <v>80</v>
      </c>
      <c r="O1" s="114"/>
    </row>
    <row r="2" spans="1:16" s="27" customFormat="1" ht="15" customHeight="1">
      <c r="A2" s="98"/>
      <c r="F2" s="28"/>
      <c r="H2" s="18"/>
      <c r="K2" s="18" t="s">
        <v>261</v>
      </c>
      <c r="O2" s="114"/>
    </row>
    <row r="3" spans="1:16" s="27" customFormat="1" ht="19.95" customHeight="1">
      <c r="A3" s="98"/>
      <c r="B3" s="21" t="str">
        <f>Indice!C4</f>
        <v>Mercados eléctricos</v>
      </c>
      <c r="C3" s="22"/>
      <c r="D3" s="22"/>
      <c r="O3" s="114"/>
    </row>
    <row r="5" spans="1:16">
      <c r="B5" s="89" t="s">
        <v>119</v>
      </c>
    </row>
    <row r="6" spans="1:16" ht="40.799999999999997">
      <c r="B6" s="535" t="s">
        <v>137</v>
      </c>
      <c r="C6" s="708" t="s">
        <v>219</v>
      </c>
      <c r="D6" s="708" t="s">
        <v>249</v>
      </c>
      <c r="E6" s="708" t="s">
        <v>250</v>
      </c>
      <c r="F6" s="708" t="s">
        <v>251</v>
      </c>
      <c r="G6" s="708" t="s">
        <v>222</v>
      </c>
      <c r="H6" s="708" t="s">
        <v>223</v>
      </c>
      <c r="I6" s="708" t="s">
        <v>125</v>
      </c>
      <c r="J6" s="710" t="s">
        <v>220</v>
      </c>
      <c r="K6" s="710" t="s">
        <v>221</v>
      </c>
      <c r="L6" s="710" t="s">
        <v>126</v>
      </c>
      <c r="M6" s="710" t="s">
        <v>127</v>
      </c>
      <c r="N6" s="710" t="s">
        <v>128</v>
      </c>
      <c r="O6" s="710" t="s">
        <v>3</v>
      </c>
      <c r="P6" s="38"/>
    </row>
    <row r="7" spans="1:16">
      <c r="A7" s="100" t="s">
        <v>39</v>
      </c>
      <c r="B7" s="321" t="s">
        <v>4</v>
      </c>
      <c r="C7" s="537">
        <v>117.60753100000001</v>
      </c>
      <c r="D7" s="537">
        <f>SUM(J7:K7)</f>
        <v>6.5070420000000002</v>
      </c>
      <c r="E7" s="537">
        <v>146.92778300000001</v>
      </c>
      <c r="F7" s="537">
        <f>SUM(L7:N7)</f>
        <v>51.792468</v>
      </c>
      <c r="G7" s="537">
        <v>0</v>
      </c>
      <c r="H7" s="537">
        <v>0.74614000000000003</v>
      </c>
      <c r="I7" s="537">
        <v>14.087009</v>
      </c>
      <c r="J7" s="711">
        <v>1.193792</v>
      </c>
      <c r="K7" s="711">
        <v>5.31325</v>
      </c>
      <c r="L7" s="711">
        <v>15.207868000000001</v>
      </c>
      <c r="M7" s="711">
        <v>6.0195820000000007</v>
      </c>
      <c r="N7" s="711">
        <v>30.565017999999998</v>
      </c>
      <c r="O7" s="711">
        <v>337.66797300000002</v>
      </c>
      <c r="P7" s="274">
        <f t="shared" ref="P7:P19" si="0">SUM(C7:I7)</f>
        <v>337.66797300000007</v>
      </c>
    </row>
    <row r="8" spans="1:16">
      <c r="A8" s="100" t="s">
        <v>40</v>
      </c>
      <c r="B8" s="321" t="s">
        <v>5</v>
      </c>
      <c r="C8" s="537">
        <v>132.835239</v>
      </c>
      <c r="D8" s="537">
        <f t="shared" ref="D8:D18" si="1">SUM(J8:K8)</f>
        <v>15.811744000000001</v>
      </c>
      <c r="E8" s="537">
        <v>128.53932900000001</v>
      </c>
      <c r="F8" s="537">
        <f t="shared" ref="F8:F18" si="2">SUM(L8:N8)</f>
        <v>56.475724999999997</v>
      </c>
      <c r="G8" s="537">
        <v>0</v>
      </c>
      <c r="H8" s="537">
        <v>0.75583199999999995</v>
      </c>
      <c r="I8" s="537">
        <v>10.878748</v>
      </c>
      <c r="J8" s="711">
        <v>2.8491109999999997</v>
      </c>
      <c r="K8" s="711">
        <v>12.962633</v>
      </c>
      <c r="L8" s="711">
        <v>19.812179</v>
      </c>
      <c r="M8" s="711">
        <v>6.182671</v>
      </c>
      <c r="N8" s="711">
        <v>30.480875000000001</v>
      </c>
      <c r="O8" s="711">
        <v>345.29661700000003</v>
      </c>
      <c r="P8" s="274">
        <f t="shared" si="0"/>
        <v>345.29661700000003</v>
      </c>
    </row>
    <row r="9" spans="1:16">
      <c r="A9" s="100" t="s">
        <v>41</v>
      </c>
      <c r="B9" s="321" t="s">
        <v>0</v>
      </c>
      <c r="C9" s="537">
        <v>158.262866</v>
      </c>
      <c r="D9" s="537">
        <f t="shared" si="1"/>
        <v>16.514067000000001</v>
      </c>
      <c r="E9" s="537">
        <v>156.174577</v>
      </c>
      <c r="F9" s="537">
        <f t="shared" si="2"/>
        <v>58.940030999999998</v>
      </c>
      <c r="G9" s="537">
        <v>0</v>
      </c>
      <c r="H9" s="537">
        <v>0.81667999999999996</v>
      </c>
      <c r="I9" s="537">
        <v>15.856511000000001</v>
      </c>
      <c r="J9" s="711">
        <v>4.3276380000000003</v>
      </c>
      <c r="K9" s="711">
        <v>12.186429</v>
      </c>
      <c r="L9" s="711">
        <v>24.605501</v>
      </c>
      <c r="M9" s="711">
        <v>5.111758</v>
      </c>
      <c r="N9" s="711">
        <v>29.222771999999999</v>
      </c>
      <c r="O9" s="711">
        <v>406.56473199999999</v>
      </c>
      <c r="P9" s="274">
        <f t="shared" si="0"/>
        <v>406.56473199999999</v>
      </c>
    </row>
    <row r="10" spans="1:16">
      <c r="A10" s="100" t="s">
        <v>42</v>
      </c>
      <c r="B10" s="321" t="s">
        <v>2</v>
      </c>
      <c r="C10" s="537">
        <v>173.96112500000001</v>
      </c>
      <c r="D10" s="537">
        <f t="shared" si="1"/>
        <v>10.314679999999999</v>
      </c>
      <c r="E10" s="537">
        <v>114.641231</v>
      </c>
      <c r="F10" s="537">
        <f t="shared" si="2"/>
        <v>76.909881999999996</v>
      </c>
      <c r="G10" s="537">
        <v>0</v>
      </c>
      <c r="H10" s="537">
        <v>0.44725599999999999</v>
      </c>
      <c r="I10" s="537">
        <v>15.459565000000001</v>
      </c>
      <c r="J10" s="711">
        <v>1.5072000000000001</v>
      </c>
      <c r="K10" s="711">
        <v>8.80748</v>
      </c>
      <c r="L10" s="711">
        <v>16.438410000000001</v>
      </c>
      <c r="M10" s="711">
        <v>3.4386920000000001</v>
      </c>
      <c r="N10" s="711">
        <v>57.032779999999995</v>
      </c>
      <c r="O10" s="711">
        <v>391.73373900000001</v>
      </c>
      <c r="P10" s="274">
        <f t="shared" si="0"/>
        <v>391.73373900000001</v>
      </c>
    </row>
    <row r="11" spans="1:16">
      <c r="A11" s="100" t="s">
        <v>41</v>
      </c>
      <c r="B11" s="321" t="s">
        <v>6</v>
      </c>
      <c r="C11" s="537">
        <v>120.22120699999999</v>
      </c>
      <c r="D11" s="537">
        <f t="shared" si="1"/>
        <v>10.744789000000001</v>
      </c>
      <c r="E11" s="537">
        <v>122.29233599999999</v>
      </c>
      <c r="F11" s="537">
        <f t="shared" si="2"/>
        <v>52.168098000000001</v>
      </c>
      <c r="G11" s="537">
        <v>0</v>
      </c>
      <c r="H11" s="537">
        <v>0.41721600000000003</v>
      </c>
      <c r="I11" s="537">
        <v>16.588094000000002</v>
      </c>
      <c r="J11" s="711">
        <v>3.002087</v>
      </c>
      <c r="K11" s="711">
        <v>7.7427020000000004</v>
      </c>
      <c r="L11" s="711">
        <v>9.1815379999999998</v>
      </c>
      <c r="M11" s="711">
        <v>5.0540379999999994</v>
      </c>
      <c r="N11" s="711">
        <v>37.932521999999999</v>
      </c>
      <c r="O11" s="711">
        <v>322.43173999999999</v>
      </c>
      <c r="P11" s="274">
        <f t="shared" si="0"/>
        <v>322.43173999999999</v>
      </c>
    </row>
    <row r="12" spans="1:16">
      <c r="A12" s="100" t="s">
        <v>43</v>
      </c>
      <c r="B12" s="321" t="s">
        <v>7</v>
      </c>
      <c r="C12" s="537">
        <v>89.908208999999999</v>
      </c>
      <c r="D12" s="537">
        <f t="shared" si="1"/>
        <v>6.3693179999999998</v>
      </c>
      <c r="E12" s="537">
        <v>67.794335000000004</v>
      </c>
      <c r="F12" s="537">
        <f t="shared" si="2"/>
        <v>49.799303000000002</v>
      </c>
      <c r="G12" s="537">
        <v>0</v>
      </c>
      <c r="H12" s="537">
        <v>0.356404</v>
      </c>
      <c r="I12" s="537">
        <v>15.430866</v>
      </c>
      <c r="J12" s="711">
        <v>0.835511</v>
      </c>
      <c r="K12" s="711">
        <v>5.5338069999999995</v>
      </c>
      <c r="L12" s="711">
        <v>14.367618</v>
      </c>
      <c r="M12" s="711">
        <v>12.106309999999999</v>
      </c>
      <c r="N12" s="711">
        <v>23.325375000000001</v>
      </c>
      <c r="O12" s="711">
        <v>229.658435</v>
      </c>
      <c r="P12" s="274">
        <f t="shared" si="0"/>
        <v>229.65843500000003</v>
      </c>
    </row>
    <row r="13" spans="1:16">
      <c r="A13" s="100" t="s">
        <v>43</v>
      </c>
      <c r="B13" s="321" t="s">
        <v>8</v>
      </c>
      <c r="C13" s="537">
        <v>44.379438999999998</v>
      </c>
      <c r="D13" s="537">
        <f t="shared" si="1"/>
        <v>10.237181</v>
      </c>
      <c r="E13" s="537">
        <v>164.93496599999997</v>
      </c>
      <c r="F13" s="537">
        <f t="shared" si="2"/>
        <v>57.155459</v>
      </c>
      <c r="G13" s="537">
        <v>0</v>
      </c>
      <c r="H13" s="537">
        <v>0.35178799999999999</v>
      </c>
      <c r="I13" s="537">
        <v>18.733377000000001</v>
      </c>
      <c r="J13" s="711">
        <v>1.3791329999999999</v>
      </c>
      <c r="K13" s="711">
        <v>8.8580480000000001</v>
      </c>
      <c r="L13" s="711">
        <v>10.983506999999999</v>
      </c>
      <c r="M13" s="711">
        <v>13.137616</v>
      </c>
      <c r="N13" s="711">
        <v>33.034336000000003</v>
      </c>
      <c r="O13" s="711">
        <v>295.79221000000001</v>
      </c>
      <c r="P13" s="274">
        <f t="shared" si="0"/>
        <v>295.79221000000001</v>
      </c>
    </row>
    <row r="14" spans="1:16">
      <c r="A14" s="100" t="s">
        <v>42</v>
      </c>
      <c r="B14" s="321" t="s">
        <v>9</v>
      </c>
      <c r="C14" s="537">
        <v>176.08903000000001</v>
      </c>
      <c r="D14" s="537">
        <f t="shared" si="1"/>
        <v>9.095680999999999</v>
      </c>
      <c r="E14" s="537">
        <v>235.38184799999999</v>
      </c>
      <c r="F14" s="537">
        <f t="shared" si="2"/>
        <v>63.540751</v>
      </c>
      <c r="G14" s="537">
        <v>0</v>
      </c>
      <c r="H14" s="537">
        <v>0.47299599999999997</v>
      </c>
      <c r="I14" s="537">
        <v>12.846537</v>
      </c>
      <c r="J14" s="711">
        <v>3.0020610000000003</v>
      </c>
      <c r="K14" s="711">
        <v>6.0936199999999996</v>
      </c>
      <c r="L14" s="711">
        <v>14.231292</v>
      </c>
      <c r="M14" s="711">
        <v>26.024836000000001</v>
      </c>
      <c r="N14" s="711">
        <v>23.284623</v>
      </c>
      <c r="O14" s="711">
        <v>497.42684300000002</v>
      </c>
      <c r="P14" s="274">
        <f t="shared" si="0"/>
        <v>497.42684300000002</v>
      </c>
    </row>
    <row r="15" spans="1:16">
      <c r="A15" s="100" t="s">
        <v>44</v>
      </c>
      <c r="B15" s="321" t="s">
        <v>10</v>
      </c>
      <c r="C15" s="537">
        <v>323.71761300000003</v>
      </c>
      <c r="D15" s="537">
        <f t="shared" si="1"/>
        <v>9.1157469999999989</v>
      </c>
      <c r="E15" s="537">
        <v>82.820460999999995</v>
      </c>
      <c r="F15" s="537">
        <f t="shared" si="2"/>
        <v>80.242281000000006</v>
      </c>
      <c r="G15" s="537">
        <v>0</v>
      </c>
      <c r="H15" s="537">
        <v>0.57242399999999993</v>
      </c>
      <c r="I15" s="537">
        <v>16.259613999999999</v>
      </c>
      <c r="J15" s="711">
        <v>2.3438870000000001</v>
      </c>
      <c r="K15" s="711">
        <v>6.7718599999999993</v>
      </c>
      <c r="L15" s="711">
        <v>24.244596000000001</v>
      </c>
      <c r="M15" s="711">
        <v>25.909432000000002</v>
      </c>
      <c r="N15" s="711">
        <v>30.088253000000002</v>
      </c>
      <c r="O15" s="711">
        <v>512.72814000000005</v>
      </c>
      <c r="P15" s="274">
        <f t="shared" si="0"/>
        <v>512.72813999999994</v>
      </c>
    </row>
    <row r="16" spans="1:16">
      <c r="A16" s="100" t="s">
        <v>45</v>
      </c>
      <c r="B16" s="321" t="s">
        <v>11</v>
      </c>
      <c r="C16" s="537">
        <v>139.052865</v>
      </c>
      <c r="D16" s="537">
        <f t="shared" si="1"/>
        <v>12.232474000000002</v>
      </c>
      <c r="E16" s="537">
        <v>100.63378400000001</v>
      </c>
      <c r="F16" s="537">
        <f t="shared" si="2"/>
        <v>76.619641000000001</v>
      </c>
      <c r="G16" s="537">
        <v>0</v>
      </c>
      <c r="H16" s="537">
        <v>1.0184880000000001</v>
      </c>
      <c r="I16" s="537">
        <v>18.768414</v>
      </c>
      <c r="J16" s="711">
        <v>1.6721590000000002</v>
      </c>
      <c r="K16" s="711">
        <v>10.560315000000001</v>
      </c>
      <c r="L16" s="711">
        <v>25.490428999999999</v>
      </c>
      <c r="M16" s="711">
        <v>28.151602999999998</v>
      </c>
      <c r="N16" s="711">
        <v>22.977609000000001</v>
      </c>
      <c r="O16" s="711">
        <v>348.32566600000001</v>
      </c>
      <c r="P16" s="274">
        <f t="shared" si="0"/>
        <v>348.32566600000001</v>
      </c>
    </row>
    <row r="17" spans="1:16">
      <c r="A17" s="100" t="s">
        <v>46</v>
      </c>
      <c r="B17" s="321" t="s">
        <v>12</v>
      </c>
      <c r="C17" s="537">
        <v>196.99908199999999</v>
      </c>
      <c r="D17" s="537">
        <f t="shared" si="1"/>
        <v>17.687328999999998</v>
      </c>
      <c r="E17" s="537">
        <v>80.39956699999999</v>
      </c>
      <c r="F17" s="537">
        <f t="shared" si="2"/>
        <v>37.763608000000005</v>
      </c>
      <c r="G17" s="537">
        <v>0</v>
      </c>
      <c r="H17" s="537">
        <v>0.66115599999999997</v>
      </c>
      <c r="I17" s="537">
        <v>16.761353</v>
      </c>
      <c r="J17" s="711">
        <v>4.0365760000000002</v>
      </c>
      <c r="K17" s="711">
        <v>13.650753</v>
      </c>
      <c r="L17" s="711">
        <v>8.9593629999999997</v>
      </c>
      <c r="M17" s="711">
        <v>15.241940000000001</v>
      </c>
      <c r="N17" s="711">
        <v>13.562305</v>
      </c>
      <c r="O17" s="711">
        <v>350.27209499999998</v>
      </c>
      <c r="P17" s="274">
        <f t="shared" si="0"/>
        <v>350.27209499999992</v>
      </c>
    </row>
    <row r="18" spans="1:16">
      <c r="A18" s="100" t="s">
        <v>47</v>
      </c>
      <c r="B18" s="321" t="s">
        <v>13</v>
      </c>
      <c r="C18" s="537">
        <v>177.11632299999999</v>
      </c>
      <c r="D18" s="537">
        <f t="shared" si="1"/>
        <v>22.531388999999997</v>
      </c>
      <c r="E18" s="537">
        <v>110.226388</v>
      </c>
      <c r="F18" s="537">
        <f t="shared" si="2"/>
        <v>25.144708999999999</v>
      </c>
      <c r="G18" s="537">
        <v>0</v>
      </c>
      <c r="H18" s="537">
        <v>0.60145599999999999</v>
      </c>
      <c r="I18" s="537">
        <v>18.249834999999997</v>
      </c>
      <c r="J18" s="711">
        <v>5.452229</v>
      </c>
      <c r="K18" s="711">
        <v>17.079159999999998</v>
      </c>
      <c r="L18" s="711">
        <v>6.6949860000000001</v>
      </c>
      <c r="M18" s="711">
        <v>13.211848</v>
      </c>
      <c r="N18" s="711">
        <v>5.2378749999999998</v>
      </c>
      <c r="O18" s="711">
        <v>353.87009999999998</v>
      </c>
      <c r="P18" s="274">
        <f t="shared" si="0"/>
        <v>353.87009999999998</v>
      </c>
    </row>
    <row r="19" spans="1:16">
      <c r="B19" s="538" t="s">
        <v>118</v>
      </c>
      <c r="C19" s="539">
        <f t="shared" ref="C19:O19" si="3">(SUM(C7:C18))</f>
        <v>1850.150529</v>
      </c>
      <c r="D19" s="539">
        <f t="shared" si="3"/>
        <v>147.16144099999997</v>
      </c>
      <c r="E19" s="539">
        <f t="shared" si="3"/>
        <v>1510.7666050000003</v>
      </c>
      <c r="F19" s="539">
        <f t="shared" si="3"/>
        <v>686.55195600000002</v>
      </c>
      <c r="G19" s="539">
        <f t="shared" si="3"/>
        <v>0</v>
      </c>
      <c r="H19" s="539">
        <f t="shared" si="3"/>
        <v>7.2178359999999993</v>
      </c>
      <c r="I19" s="539">
        <f t="shared" si="3"/>
        <v>189.91992300000001</v>
      </c>
      <c r="J19" s="712">
        <f t="shared" si="3"/>
        <v>31.601383999999999</v>
      </c>
      <c r="K19" s="712">
        <f t="shared" si="3"/>
        <v>115.560057</v>
      </c>
      <c r="L19" s="712">
        <f t="shared" si="3"/>
        <v>190.21728700000003</v>
      </c>
      <c r="M19" s="712">
        <f t="shared" si="3"/>
        <v>159.590326</v>
      </c>
      <c r="N19" s="712">
        <f t="shared" si="3"/>
        <v>336.74434299999996</v>
      </c>
      <c r="O19" s="712">
        <f t="shared" si="3"/>
        <v>4391.76829</v>
      </c>
      <c r="P19" s="274">
        <f t="shared" si="0"/>
        <v>4391.7682900000009</v>
      </c>
    </row>
    <row r="20" spans="1:16" ht="6.75" customHeight="1">
      <c r="C20" s="38"/>
      <c r="D20" s="38"/>
      <c r="E20" s="38"/>
      <c r="F20" s="38"/>
      <c r="G20" s="38"/>
      <c r="I20" s="38"/>
      <c r="J20" s="713"/>
      <c r="K20" s="713"/>
      <c r="L20" s="713"/>
      <c r="M20" s="713"/>
      <c r="N20" s="713"/>
      <c r="O20" s="714"/>
      <c r="P20" s="38"/>
    </row>
    <row r="21" spans="1:16" ht="40.799999999999997">
      <c r="B21" s="535" t="s">
        <v>138</v>
      </c>
      <c r="C21" s="708" t="s">
        <v>219</v>
      </c>
      <c r="D21" s="708" t="s">
        <v>249</v>
      </c>
      <c r="E21" s="708" t="s">
        <v>250</v>
      </c>
      <c r="F21" s="708" t="s">
        <v>251</v>
      </c>
      <c r="G21" s="708" t="s">
        <v>222</v>
      </c>
      <c r="H21" s="708" t="s">
        <v>223</v>
      </c>
      <c r="I21" s="708" t="s">
        <v>125</v>
      </c>
      <c r="J21" s="710" t="s">
        <v>220</v>
      </c>
      <c r="K21" s="710" t="s">
        <v>221</v>
      </c>
      <c r="L21" s="710" t="s">
        <v>126</v>
      </c>
      <c r="M21" s="710" t="s">
        <v>127</v>
      </c>
      <c r="N21" s="710" t="s">
        <v>128</v>
      </c>
      <c r="O21" s="710" t="s">
        <v>3</v>
      </c>
      <c r="P21" s="38"/>
    </row>
    <row r="22" spans="1:16">
      <c r="A22" s="100" t="s">
        <v>39</v>
      </c>
      <c r="B22" s="321" t="s">
        <v>4</v>
      </c>
      <c r="C22" s="537">
        <v>394.95914600000003</v>
      </c>
      <c r="D22" s="537">
        <f>SUM(J22:K22)</f>
        <v>72.968703000000005</v>
      </c>
      <c r="E22" s="537">
        <v>233.44666100000001</v>
      </c>
      <c r="F22" s="537">
        <f>SUM(L22:N22)</f>
        <v>93.335924000000006</v>
      </c>
      <c r="G22" s="537">
        <v>0.1152</v>
      </c>
      <c r="H22" s="537">
        <v>0.33613199999999999</v>
      </c>
      <c r="I22" s="537">
        <v>18.020848999999998</v>
      </c>
      <c r="J22" s="711">
        <v>3.3958349999999999</v>
      </c>
      <c r="K22" s="711">
        <v>69.572868</v>
      </c>
      <c r="L22" s="711">
        <v>1.4993570000000001</v>
      </c>
      <c r="M22" s="711">
        <v>36.273476000000002</v>
      </c>
      <c r="N22" s="711">
        <v>55.563091</v>
      </c>
      <c r="O22" s="711">
        <v>813.18261499999994</v>
      </c>
      <c r="P22" s="274">
        <f t="shared" ref="P22:P34" si="4">SUM(C22:I22)</f>
        <v>813.18261500000006</v>
      </c>
    </row>
    <row r="23" spans="1:16">
      <c r="A23" s="100" t="s">
        <v>40</v>
      </c>
      <c r="B23" s="321" t="s">
        <v>5</v>
      </c>
      <c r="C23" s="537">
        <v>97.097572</v>
      </c>
      <c r="D23" s="537">
        <f t="shared" ref="D23:D33" si="5">SUM(J23:K23)</f>
        <v>54.791780000000003</v>
      </c>
      <c r="E23" s="537">
        <v>220.30558499999998</v>
      </c>
      <c r="F23" s="537">
        <f t="shared" ref="F23:F33" si="6">SUM(L23:N23)</f>
        <v>94.448287999999991</v>
      </c>
      <c r="G23" s="537">
        <v>0.2036</v>
      </c>
      <c r="H23" s="537">
        <v>0.33151199999999997</v>
      </c>
      <c r="I23" s="537">
        <v>15.168053</v>
      </c>
      <c r="J23" s="711">
        <v>4.098376</v>
      </c>
      <c r="K23" s="711">
        <v>50.693404000000001</v>
      </c>
      <c r="L23" s="711">
        <v>1.198059</v>
      </c>
      <c r="M23" s="711">
        <v>37.139866999999995</v>
      </c>
      <c r="N23" s="711">
        <v>56.110362000000002</v>
      </c>
      <c r="O23" s="711">
        <v>482.34639000000004</v>
      </c>
      <c r="P23" s="274">
        <f t="shared" si="4"/>
        <v>482.34638999999993</v>
      </c>
    </row>
    <row r="24" spans="1:16">
      <c r="A24" s="100" t="s">
        <v>41</v>
      </c>
      <c r="B24" s="321" t="s">
        <v>0</v>
      </c>
      <c r="C24" s="537">
        <v>43.690486</v>
      </c>
      <c r="D24" s="537">
        <f t="shared" si="5"/>
        <v>35.978786999999997</v>
      </c>
      <c r="E24" s="537">
        <v>163.39976999999999</v>
      </c>
      <c r="F24" s="537">
        <f t="shared" si="6"/>
        <v>113.949505</v>
      </c>
      <c r="G24" s="537">
        <v>0.23</v>
      </c>
      <c r="H24" s="537">
        <v>0.383052</v>
      </c>
      <c r="I24" s="537">
        <v>14.128663000000001</v>
      </c>
      <c r="J24" s="711">
        <v>3.569134</v>
      </c>
      <c r="K24" s="711">
        <v>32.409652999999999</v>
      </c>
      <c r="L24" s="711">
        <v>0.72838099999999995</v>
      </c>
      <c r="M24" s="711">
        <v>37.859324000000001</v>
      </c>
      <c r="N24" s="711">
        <v>75.361800000000002</v>
      </c>
      <c r="O24" s="711">
        <v>371.76026299999995</v>
      </c>
      <c r="P24" s="274">
        <f t="shared" si="4"/>
        <v>371.76026300000007</v>
      </c>
    </row>
    <row r="25" spans="1:16">
      <c r="A25" s="100" t="s">
        <v>42</v>
      </c>
      <c r="B25" s="321" t="s">
        <v>2</v>
      </c>
      <c r="C25" s="537">
        <v>74.344936000000004</v>
      </c>
      <c r="D25" s="537">
        <f t="shared" si="5"/>
        <v>53.964117999999999</v>
      </c>
      <c r="E25" s="537">
        <v>195.34239300000002</v>
      </c>
      <c r="F25" s="537">
        <f t="shared" si="6"/>
        <v>98.360574000000014</v>
      </c>
      <c r="G25" s="537">
        <v>0.18519999999999998</v>
      </c>
      <c r="H25" s="537">
        <v>0.61458399999999991</v>
      </c>
      <c r="I25" s="537">
        <v>13.676787000000001</v>
      </c>
      <c r="J25" s="711">
        <v>4.6510240000000005</v>
      </c>
      <c r="K25" s="711">
        <v>49.313094</v>
      </c>
      <c r="L25" s="711">
        <v>1.0103339999999998</v>
      </c>
      <c r="M25" s="711">
        <v>34.088508000000004</v>
      </c>
      <c r="N25" s="711">
        <v>63.261732000000002</v>
      </c>
      <c r="O25" s="711">
        <v>436.48859199999998</v>
      </c>
      <c r="P25" s="274">
        <f t="shared" si="4"/>
        <v>436.48859199999998</v>
      </c>
    </row>
    <row r="26" spans="1:16">
      <c r="A26" s="100" t="s">
        <v>41</v>
      </c>
      <c r="B26" s="321" t="s">
        <v>6</v>
      </c>
      <c r="C26" s="537">
        <v>90.811698000000007</v>
      </c>
      <c r="D26" s="537">
        <f t="shared" si="5"/>
        <v>48.687871000000001</v>
      </c>
      <c r="E26" s="537">
        <v>183.01251600000001</v>
      </c>
      <c r="F26" s="537">
        <f t="shared" si="6"/>
        <v>124.08560900000001</v>
      </c>
      <c r="G26" s="537">
        <v>3.6400000000000002E-2</v>
      </c>
      <c r="H26" s="537">
        <v>0.46440800000000004</v>
      </c>
      <c r="I26" s="537">
        <v>11.067432</v>
      </c>
      <c r="J26" s="711">
        <v>3.3294109999999999</v>
      </c>
      <c r="K26" s="711">
        <v>45.358460000000001</v>
      </c>
      <c r="L26" s="711">
        <v>2.643977</v>
      </c>
      <c r="M26" s="711">
        <v>40.888672</v>
      </c>
      <c r="N26" s="711">
        <v>80.552960000000013</v>
      </c>
      <c r="O26" s="711">
        <v>458.16593399999999</v>
      </c>
      <c r="P26" s="274">
        <f t="shared" si="4"/>
        <v>458.16593400000005</v>
      </c>
    </row>
    <row r="27" spans="1:16">
      <c r="A27" s="100" t="s">
        <v>43</v>
      </c>
      <c r="B27" s="321" t="s">
        <v>7</v>
      </c>
      <c r="C27" s="537">
        <v>328.39020199999999</v>
      </c>
      <c r="D27" s="537">
        <f t="shared" si="5"/>
        <v>77.230177999999995</v>
      </c>
      <c r="E27" s="537">
        <v>242.55898000000002</v>
      </c>
      <c r="F27" s="537">
        <f t="shared" si="6"/>
        <v>92.697954999999993</v>
      </c>
      <c r="G27" s="537">
        <v>4.7999999999999996E-3</v>
      </c>
      <c r="H27" s="537">
        <v>0.40360000000000001</v>
      </c>
      <c r="I27" s="537">
        <v>19.822115</v>
      </c>
      <c r="J27" s="711">
        <v>8.6294830000000005</v>
      </c>
      <c r="K27" s="711">
        <v>68.600695000000002</v>
      </c>
      <c r="L27" s="711">
        <v>0.9913010000000001</v>
      </c>
      <c r="M27" s="711">
        <v>24.402245000000001</v>
      </c>
      <c r="N27" s="711">
        <v>67.304408999999993</v>
      </c>
      <c r="O27" s="711">
        <v>761.10782999999992</v>
      </c>
      <c r="P27" s="274">
        <f t="shared" si="4"/>
        <v>761.10783000000004</v>
      </c>
    </row>
    <row r="28" spans="1:16">
      <c r="A28" s="100" t="s">
        <v>43</v>
      </c>
      <c r="B28" s="321" t="s">
        <v>8</v>
      </c>
      <c r="C28" s="537">
        <v>570.68095100000005</v>
      </c>
      <c r="D28" s="537">
        <f t="shared" si="5"/>
        <v>77.334878999999987</v>
      </c>
      <c r="E28" s="537">
        <v>132.76832099999999</v>
      </c>
      <c r="F28" s="537">
        <f t="shared" si="6"/>
        <v>60.810310999999999</v>
      </c>
      <c r="G28" s="537">
        <v>1.2800000000000001E-2</v>
      </c>
      <c r="H28" s="537">
        <v>0.436392</v>
      </c>
      <c r="I28" s="537">
        <v>13.397701999999999</v>
      </c>
      <c r="J28" s="711">
        <v>2.5449290000000002</v>
      </c>
      <c r="K28" s="711">
        <v>74.78994999999999</v>
      </c>
      <c r="L28" s="711">
        <v>1.1986679999999998</v>
      </c>
      <c r="M28" s="711">
        <v>14.739326999999999</v>
      </c>
      <c r="N28" s="711">
        <v>44.872315999999998</v>
      </c>
      <c r="O28" s="711">
        <v>855.44135600000004</v>
      </c>
      <c r="P28" s="274">
        <f t="shared" si="4"/>
        <v>855.44135599999993</v>
      </c>
    </row>
    <row r="29" spans="1:16">
      <c r="A29" s="100" t="s">
        <v>42</v>
      </c>
      <c r="B29" s="321" t="s">
        <v>9</v>
      </c>
      <c r="C29" s="537">
        <v>252.59500399999999</v>
      </c>
      <c r="D29" s="537">
        <f t="shared" si="5"/>
        <v>53.867203000000003</v>
      </c>
      <c r="E29" s="537">
        <v>134.158895</v>
      </c>
      <c r="F29" s="537">
        <f t="shared" si="6"/>
        <v>135.485793</v>
      </c>
      <c r="G29" s="537">
        <v>4.0000000000000002E-4</v>
      </c>
      <c r="H29" s="537">
        <v>0.41093599999999997</v>
      </c>
      <c r="I29" s="537">
        <v>18.270154999999999</v>
      </c>
      <c r="J29" s="711">
        <v>2.2803059999999999</v>
      </c>
      <c r="K29" s="711">
        <v>51.586897</v>
      </c>
      <c r="L29" s="711">
        <v>1.03287</v>
      </c>
      <c r="M29" s="711">
        <v>10.050068999999999</v>
      </c>
      <c r="N29" s="711">
        <v>124.402854</v>
      </c>
      <c r="O29" s="711">
        <v>594.78838600000006</v>
      </c>
      <c r="P29" s="274">
        <f t="shared" si="4"/>
        <v>594.78838599999995</v>
      </c>
    </row>
    <row r="30" spans="1:16">
      <c r="A30" s="100" t="s">
        <v>44</v>
      </c>
      <c r="B30" s="321" t="s">
        <v>10</v>
      </c>
      <c r="C30" s="537">
        <v>49.069764999999997</v>
      </c>
      <c r="D30" s="537">
        <f t="shared" si="5"/>
        <v>52.342483999999999</v>
      </c>
      <c r="E30" s="537">
        <v>199.78273199999998</v>
      </c>
      <c r="F30" s="537">
        <f t="shared" si="6"/>
        <v>60.002437999999998</v>
      </c>
      <c r="G30" s="537">
        <v>7.8799999999999995E-2</v>
      </c>
      <c r="H30" s="537">
        <v>0.29993599999999998</v>
      </c>
      <c r="I30" s="537">
        <v>11.512057</v>
      </c>
      <c r="J30" s="711">
        <v>2.1009869999999999</v>
      </c>
      <c r="K30" s="711">
        <v>50.241497000000003</v>
      </c>
      <c r="L30" s="711">
        <v>1.8700000000000001E-3</v>
      </c>
      <c r="M30" s="711">
        <v>6.6368320000000001</v>
      </c>
      <c r="N30" s="711">
        <v>53.363735999999996</v>
      </c>
      <c r="O30" s="711">
        <v>373.088212</v>
      </c>
      <c r="P30" s="274">
        <f t="shared" si="4"/>
        <v>373.088212</v>
      </c>
    </row>
    <row r="31" spans="1:16">
      <c r="A31" s="100" t="s">
        <v>45</v>
      </c>
      <c r="B31" s="321" t="s">
        <v>11</v>
      </c>
      <c r="C31" s="537">
        <v>148.48248699999999</v>
      </c>
      <c r="D31" s="537">
        <f t="shared" si="5"/>
        <v>50.945630999999999</v>
      </c>
      <c r="E31" s="537">
        <v>194.24444599999998</v>
      </c>
      <c r="F31" s="537">
        <f t="shared" si="6"/>
        <v>81.240537000000003</v>
      </c>
      <c r="G31" s="537">
        <v>0.1988</v>
      </c>
      <c r="H31" s="537">
        <v>0.25482399999999999</v>
      </c>
      <c r="I31" s="537">
        <v>13.238541999999999</v>
      </c>
      <c r="J31" s="711">
        <v>2.954898</v>
      </c>
      <c r="K31" s="711">
        <v>47.990732999999999</v>
      </c>
      <c r="L31" s="711">
        <v>0.43067899999999998</v>
      </c>
      <c r="M31" s="711">
        <v>6.1430870000000004</v>
      </c>
      <c r="N31" s="711">
        <v>74.666770999999997</v>
      </c>
      <c r="O31" s="711">
        <v>488.60526699999997</v>
      </c>
      <c r="P31" s="274">
        <f t="shared" si="4"/>
        <v>488.60526699999997</v>
      </c>
    </row>
    <row r="32" spans="1:16">
      <c r="A32" s="100" t="s">
        <v>46</v>
      </c>
      <c r="B32" s="321" t="s">
        <v>12</v>
      </c>
      <c r="C32" s="537">
        <v>176.965508</v>
      </c>
      <c r="D32" s="537">
        <f t="shared" si="5"/>
        <v>61.924672999999999</v>
      </c>
      <c r="E32" s="537">
        <v>174.96751800000001</v>
      </c>
      <c r="F32" s="537">
        <f t="shared" si="6"/>
        <v>67.145147000000009</v>
      </c>
      <c r="G32" s="537">
        <v>0.27039999999999997</v>
      </c>
      <c r="H32" s="537">
        <v>0.473692</v>
      </c>
      <c r="I32" s="537">
        <v>14.524607</v>
      </c>
      <c r="J32" s="711">
        <v>6.2055640000000007</v>
      </c>
      <c r="K32" s="711">
        <v>55.719108999999996</v>
      </c>
      <c r="L32" s="711">
        <v>3.093226</v>
      </c>
      <c r="M32" s="711">
        <v>10.647875000000001</v>
      </c>
      <c r="N32" s="711">
        <v>53.404046000000001</v>
      </c>
      <c r="O32" s="711">
        <v>496.271545</v>
      </c>
      <c r="P32" s="274">
        <f t="shared" si="4"/>
        <v>496.27154500000006</v>
      </c>
    </row>
    <row r="33" spans="1:16">
      <c r="A33" s="100" t="s">
        <v>47</v>
      </c>
      <c r="B33" s="321" t="s">
        <v>13</v>
      </c>
      <c r="C33" s="537">
        <v>108.760424</v>
      </c>
      <c r="D33" s="537">
        <f t="shared" si="5"/>
        <v>76.230934999999988</v>
      </c>
      <c r="E33" s="537">
        <v>157.96974400000002</v>
      </c>
      <c r="F33" s="537">
        <f t="shared" si="6"/>
        <v>61.509023999999997</v>
      </c>
      <c r="G33" s="537">
        <v>4.0399999999999998E-2</v>
      </c>
      <c r="H33" s="537">
        <v>0.47753600000000002</v>
      </c>
      <c r="I33" s="537">
        <v>13.767385000000001</v>
      </c>
      <c r="J33" s="711">
        <v>11.943005999999999</v>
      </c>
      <c r="K33" s="711">
        <v>64.287928999999991</v>
      </c>
      <c r="L33" s="711">
        <v>3.1045379999999998</v>
      </c>
      <c r="M33" s="711">
        <v>16.750550999999998</v>
      </c>
      <c r="N33" s="711">
        <v>41.653934999999997</v>
      </c>
      <c r="O33" s="711">
        <v>418.755448</v>
      </c>
      <c r="P33" s="274">
        <f t="shared" si="4"/>
        <v>418.75544799999994</v>
      </c>
    </row>
    <row r="34" spans="1:16">
      <c r="B34" s="538" t="s">
        <v>118</v>
      </c>
      <c r="C34" s="539">
        <f t="shared" ref="C34:O34" si="7">SUM(C22:C33)</f>
        <v>2335.8481790000005</v>
      </c>
      <c r="D34" s="539">
        <f t="shared" si="7"/>
        <v>716.26724200000012</v>
      </c>
      <c r="E34" s="539">
        <f t="shared" si="7"/>
        <v>2231.9575609999997</v>
      </c>
      <c r="F34" s="539">
        <f t="shared" si="7"/>
        <v>1083.071105</v>
      </c>
      <c r="G34" s="539">
        <f t="shared" si="7"/>
        <v>1.3768</v>
      </c>
      <c r="H34" s="539">
        <f t="shared" si="7"/>
        <v>4.8866039999999993</v>
      </c>
      <c r="I34" s="539">
        <f t="shared" si="7"/>
        <v>176.594347</v>
      </c>
      <c r="J34" s="712">
        <f t="shared" si="7"/>
        <v>55.702953000000001</v>
      </c>
      <c r="K34" s="712">
        <f t="shared" si="7"/>
        <v>660.56428899999992</v>
      </c>
      <c r="L34" s="712">
        <f t="shared" si="7"/>
        <v>16.933259999999997</v>
      </c>
      <c r="M34" s="712">
        <f t="shared" si="7"/>
        <v>275.61983299999997</v>
      </c>
      <c r="N34" s="712">
        <f t="shared" si="7"/>
        <v>790.51801200000011</v>
      </c>
      <c r="O34" s="712">
        <f t="shared" si="7"/>
        <v>6550.0018379999992</v>
      </c>
      <c r="P34" s="274">
        <f t="shared" si="4"/>
        <v>6550.0018380000001</v>
      </c>
    </row>
    <row r="38" spans="1:16">
      <c r="B38" s="90" t="s">
        <v>324</v>
      </c>
    </row>
    <row r="39" spans="1:16">
      <c r="B39" s="536"/>
      <c r="C39" s="536" t="s">
        <v>107</v>
      </c>
      <c r="D39" s="536" t="s">
        <v>108</v>
      </c>
    </row>
    <row r="40" spans="1:16">
      <c r="B40" s="321" t="s">
        <v>14</v>
      </c>
      <c r="C40" s="523">
        <v>45.25</v>
      </c>
      <c r="D40" s="523">
        <v>60.1</v>
      </c>
      <c r="E40" s="86"/>
      <c r="F40" s="86"/>
    </row>
    <row r="41" spans="1:16">
      <c r="B41" s="321" t="s">
        <v>15</v>
      </c>
      <c r="C41" s="523">
        <v>34.85</v>
      </c>
      <c r="D41" s="523">
        <v>51.98</v>
      </c>
      <c r="E41" s="86"/>
      <c r="F41" s="86"/>
    </row>
    <row r="42" spans="1:16">
      <c r="B42" s="321" t="s">
        <v>16</v>
      </c>
      <c r="C42" s="523">
        <v>33.979999999999997</v>
      </c>
      <c r="D42" s="523">
        <v>48.1</v>
      </c>
      <c r="E42" s="86"/>
      <c r="F42" s="86"/>
    </row>
    <row r="43" spans="1:16">
      <c r="B43" s="321" t="s">
        <v>17</v>
      </c>
      <c r="C43" s="523">
        <v>36.9</v>
      </c>
      <c r="D43" s="523">
        <v>52.55</v>
      </c>
      <c r="E43" s="86"/>
      <c r="F43" s="86"/>
    </row>
    <row r="44" spans="1:16">
      <c r="B44" s="321" t="s">
        <v>18</v>
      </c>
      <c r="C44" s="523">
        <v>38.68</v>
      </c>
      <c r="D44" s="523">
        <v>51.9</v>
      </c>
      <c r="E44" s="86"/>
      <c r="F44" s="86"/>
    </row>
    <row r="45" spans="1:16">
      <c r="B45" s="321" t="s">
        <v>19</v>
      </c>
      <c r="C45" s="523">
        <v>51.44</v>
      </c>
      <c r="D45" s="523">
        <v>60.87</v>
      </c>
      <c r="E45" s="86"/>
      <c r="F45" s="86"/>
    </row>
    <row r="46" spans="1:16">
      <c r="B46" s="321" t="s">
        <v>20</v>
      </c>
      <c r="C46" s="523">
        <v>56.91</v>
      </c>
      <c r="D46" s="523">
        <v>64.53</v>
      </c>
      <c r="E46" s="86"/>
      <c r="F46" s="86"/>
    </row>
    <row r="47" spans="1:16">
      <c r="B47" s="321" t="s">
        <v>21</v>
      </c>
      <c r="C47" s="523">
        <v>47.87</v>
      </c>
      <c r="D47" s="523">
        <v>59.83</v>
      </c>
      <c r="E47" s="86"/>
      <c r="F47" s="86"/>
    </row>
    <row r="48" spans="1:16">
      <c r="B48" s="321" t="s">
        <v>22</v>
      </c>
      <c r="C48" s="523">
        <v>43.14</v>
      </c>
      <c r="D48" s="523">
        <v>54.33</v>
      </c>
      <c r="E48" s="86"/>
      <c r="F48" s="86"/>
    </row>
    <row r="49" spans="2:15">
      <c r="B49" s="321" t="s">
        <v>23</v>
      </c>
      <c r="C49" s="523">
        <v>43.33</v>
      </c>
      <c r="D49" s="523">
        <v>53.76</v>
      </c>
      <c r="E49" s="86"/>
      <c r="F49" s="86"/>
    </row>
    <row r="50" spans="2:15">
      <c r="B50" s="321" t="s">
        <v>24</v>
      </c>
      <c r="C50" s="523">
        <v>44.59</v>
      </c>
      <c r="D50" s="523">
        <v>55.73</v>
      </c>
      <c r="E50" s="86"/>
      <c r="F50" s="86"/>
    </row>
    <row r="51" spans="2:15">
      <c r="B51" s="540" t="s">
        <v>25</v>
      </c>
      <c r="C51" s="541">
        <v>45.92</v>
      </c>
      <c r="D51" s="541">
        <v>56.29</v>
      </c>
      <c r="E51" s="86"/>
      <c r="F51" s="86"/>
    </row>
    <row r="52" spans="2:15" ht="3.75" customHeight="1">
      <c r="B52" s="321"/>
      <c r="C52" s="523"/>
      <c r="D52" s="523"/>
    </row>
    <row r="53" spans="2:15">
      <c r="B53" s="542">
        <v>2014</v>
      </c>
      <c r="C53" s="543">
        <v>35.07</v>
      </c>
      <c r="D53" s="543">
        <v>48.76</v>
      </c>
      <c r="E53" s="86"/>
      <c r="F53" s="86"/>
    </row>
    <row r="55" spans="2:15" ht="13.2">
      <c r="B55" s="15" t="s">
        <v>224</v>
      </c>
      <c r="C55" s="193"/>
      <c r="D55" s="193"/>
      <c r="E55" s="193"/>
      <c r="F55" s="193"/>
      <c r="G55" s="193"/>
      <c r="H55" s="193"/>
      <c r="I55" s="171"/>
      <c r="J55" s="194"/>
      <c r="K55" s="193"/>
      <c r="L55" s="193"/>
      <c r="M55" s="193"/>
      <c r="N55" s="193"/>
      <c r="O55"/>
    </row>
    <row r="56" spans="2:15" ht="13.2">
      <c r="B56" s="544"/>
      <c r="C56" s="545" t="s">
        <v>14</v>
      </c>
      <c r="D56" s="545" t="s">
        <v>15</v>
      </c>
      <c r="E56" s="545" t="s">
        <v>16</v>
      </c>
      <c r="F56" s="545" t="s">
        <v>17</v>
      </c>
      <c r="G56" s="545" t="s">
        <v>18</v>
      </c>
      <c r="H56" s="545" t="s">
        <v>19</v>
      </c>
      <c r="I56" s="545" t="s">
        <v>20</v>
      </c>
      <c r="J56" s="545" t="s">
        <v>21</v>
      </c>
      <c r="K56" s="545" t="s">
        <v>22</v>
      </c>
      <c r="L56" s="545" t="s">
        <v>23</v>
      </c>
      <c r="M56" s="545" t="s">
        <v>24</v>
      </c>
      <c r="N56" s="545" t="s">
        <v>25</v>
      </c>
      <c r="O56"/>
    </row>
    <row r="57" spans="2:15" ht="13.2">
      <c r="B57" s="546" t="s">
        <v>152</v>
      </c>
      <c r="C57" s="519">
        <v>116</v>
      </c>
      <c r="D57" s="519">
        <v>122</v>
      </c>
      <c r="E57" s="519">
        <v>112</v>
      </c>
      <c r="F57" s="519">
        <v>116</v>
      </c>
      <c r="G57" s="519">
        <v>115</v>
      </c>
      <c r="H57" s="519">
        <v>111</v>
      </c>
      <c r="I57" s="519">
        <v>108</v>
      </c>
      <c r="J57" s="519">
        <v>108</v>
      </c>
      <c r="K57" s="519">
        <v>105</v>
      </c>
      <c r="L57" s="519">
        <v>108</v>
      </c>
      <c r="M57" s="519">
        <v>109</v>
      </c>
      <c r="N57" s="519">
        <v>107</v>
      </c>
      <c r="O57"/>
    </row>
    <row r="58" spans="2:15" ht="31.2">
      <c r="B58" s="547" t="s">
        <v>153</v>
      </c>
      <c r="C58" s="548">
        <v>125</v>
      </c>
      <c r="D58" s="548">
        <v>132</v>
      </c>
      <c r="E58" s="548">
        <v>120</v>
      </c>
      <c r="F58" s="548">
        <v>127</v>
      </c>
      <c r="G58" s="548">
        <v>123</v>
      </c>
      <c r="H58" s="548">
        <v>114</v>
      </c>
      <c r="I58" s="548">
        <v>110</v>
      </c>
      <c r="J58" s="548">
        <v>113</v>
      </c>
      <c r="K58" s="548">
        <v>111</v>
      </c>
      <c r="L58" s="548">
        <v>112</v>
      </c>
      <c r="M58" s="548">
        <v>115</v>
      </c>
      <c r="N58" s="548">
        <v>112</v>
      </c>
      <c r="O58"/>
    </row>
    <row r="59" spans="2:15" ht="13.2">
      <c r="B59" s="549" t="s">
        <v>154</v>
      </c>
      <c r="C59" s="519">
        <v>88</v>
      </c>
      <c r="D59" s="519">
        <v>82</v>
      </c>
      <c r="E59" s="519">
        <v>79</v>
      </c>
      <c r="F59" s="519">
        <v>81</v>
      </c>
      <c r="G59" s="519">
        <v>86</v>
      </c>
      <c r="H59" s="519">
        <v>94</v>
      </c>
      <c r="I59" s="519">
        <v>96</v>
      </c>
      <c r="J59" s="519">
        <v>86</v>
      </c>
      <c r="K59" s="519">
        <v>83</v>
      </c>
      <c r="L59" s="519">
        <v>87</v>
      </c>
      <c r="M59" s="519">
        <v>87</v>
      </c>
      <c r="N59" s="519">
        <v>87</v>
      </c>
      <c r="O59"/>
    </row>
    <row r="60" spans="2:15" ht="31.2">
      <c r="B60" s="550" t="s">
        <v>155</v>
      </c>
      <c r="C60" s="551">
        <v>64</v>
      </c>
      <c r="D60" s="551">
        <v>42</v>
      </c>
      <c r="E60" s="551">
        <v>51</v>
      </c>
      <c r="F60" s="551">
        <v>56</v>
      </c>
      <c r="G60" s="551">
        <v>59</v>
      </c>
      <c r="H60" s="551">
        <v>72</v>
      </c>
      <c r="I60" s="551">
        <v>76</v>
      </c>
      <c r="J60" s="551">
        <v>65</v>
      </c>
      <c r="K60" s="551">
        <v>71</v>
      </c>
      <c r="L60" s="551">
        <v>65</v>
      </c>
      <c r="M60" s="551">
        <v>69</v>
      </c>
      <c r="N60" s="551">
        <v>68</v>
      </c>
      <c r="O60"/>
    </row>
    <row r="62" spans="2:15" ht="13.2">
      <c r="B62" s="282" t="s">
        <v>151</v>
      </c>
      <c r="C62" s="170"/>
      <c r="D62" s="170"/>
      <c r="E62" s="170"/>
      <c r="F62" s="170"/>
      <c r="G62" s="170"/>
      <c r="H62" s="170"/>
      <c r="I62" s="171"/>
      <c r="J62" s="172"/>
      <c r="K62" s="170"/>
      <c r="L62" s="170"/>
      <c r="M62" s="170"/>
      <c r="N62" s="170"/>
      <c r="O62"/>
    </row>
    <row r="63" spans="2:15" ht="13.2">
      <c r="B63" s="544"/>
      <c r="C63" s="545" t="s">
        <v>14</v>
      </c>
      <c r="D63" s="545" t="s">
        <v>15</v>
      </c>
      <c r="E63" s="545" t="s">
        <v>16</v>
      </c>
      <c r="F63" s="545" t="s">
        <v>17</v>
      </c>
      <c r="G63" s="545" t="s">
        <v>18</v>
      </c>
      <c r="H63" s="545" t="s">
        <v>19</v>
      </c>
      <c r="I63" s="545" t="s">
        <v>20</v>
      </c>
      <c r="J63" s="545" t="s">
        <v>21</v>
      </c>
      <c r="K63" s="545" t="s">
        <v>22</v>
      </c>
      <c r="L63" s="545" t="s">
        <v>23</v>
      </c>
      <c r="M63" s="545" t="s">
        <v>24</v>
      </c>
      <c r="N63" s="545" t="s">
        <v>25</v>
      </c>
      <c r="O63"/>
    </row>
    <row r="64" spans="2:15" ht="51.6">
      <c r="B64" s="552" t="s">
        <v>149</v>
      </c>
      <c r="C64" s="553">
        <v>8.5049327956989327</v>
      </c>
      <c r="D64" s="553">
        <v>9.4126934523809567</v>
      </c>
      <c r="E64" s="553">
        <v>4.9664064602960982</v>
      </c>
      <c r="F64" s="553">
        <v>7.2086805555555618</v>
      </c>
      <c r="G64" s="553">
        <v>6.7778763440860166</v>
      </c>
      <c r="H64" s="553">
        <v>6.1427083333333412</v>
      </c>
      <c r="I64" s="553">
        <v>4.9810618279569896</v>
      </c>
      <c r="J64" s="553">
        <v>4.2424731182795723</v>
      </c>
      <c r="K64" s="553">
        <v>2.4502222222222234</v>
      </c>
      <c r="L64" s="553">
        <v>3.8603629032258056</v>
      </c>
      <c r="M64" s="553">
        <v>4.5319027777777743</v>
      </c>
      <c r="N64" s="553">
        <v>3.6825134408602174</v>
      </c>
      <c r="O64"/>
    </row>
    <row r="65" spans="2:15" ht="51.6">
      <c r="B65" s="550" t="s">
        <v>150</v>
      </c>
      <c r="C65" s="554">
        <v>6.3515053763440905</v>
      </c>
      <c r="D65" s="554">
        <v>7.7167261904761926</v>
      </c>
      <c r="E65" s="554">
        <v>9.1486406460296053</v>
      </c>
      <c r="F65" s="554">
        <v>8.4342499999999951</v>
      </c>
      <c r="G65" s="554">
        <v>6.4403629032258065</v>
      </c>
      <c r="H65" s="554">
        <v>3.2888055555555549</v>
      </c>
      <c r="I65" s="554">
        <v>2.6414784946236569</v>
      </c>
      <c r="J65" s="554">
        <v>7.7143010752688177</v>
      </c>
      <c r="K65" s="554">
        <v>8.7432638888888814</v>
      </c>
      <c r="L65" s="554">
        <v>6.5694354838709685</v>
      </c>
      <c r="M65" s="554">
        <v>6.6043194444444442</v>
      </c>
      <c r="N65" s="554">
        <v>6.6865456989247258</v>
      </c>
      <c r="O65"/>
    </row>
    <row r="67" spans="2:15" ht="13.2">
      <c r="B67" s="15" t="s">
        <v>146</v>
      </c>
      <c r="C67"/>
      <c r="D67"/>
    </row>
    <row r="68" spans="2:15" ht="71.400000000000006">
      <c r="B68" s="555" t="s">
        <v>120</v>
      </c>
      <c r="C68" s="709" t="s">
        <v>147</v>
      </c>
      <c r="D68" s="709" t="s">
        <v>148</v>
      </c>
    </row>
    <row r="69" spans="2:15">
      <c r="B69" s="556" t="s">
        <v>325</v>
      </c>
      <c r="C69" s="557">
        <v>31</v>
      </c>
      <c r="D69" s="558">
        <v>69</v>
      </c>
    </row>
    <row r="70" spans="2:15">
      <c r="B70" s="556" t="s">
        <v>326</v>
      </c>
      <c r="C70" s="557">
        <v>31</v>
      </c>
      <c r="D70" s="558">
        <v>69</v>
      </c>
    </row>
    <row r="71" spans="2:15">
      <c r="B71" s="556" t="s">
        <v>327</v>
      </c>
      <c r="C71" s="557">
        <v>45</v>
      </c>
      <c r="D71" s="558">
        <v>55</v>
      </c>
    </row>
    <row r="72" spans="2:15">
      <c r="B72" s="556" t="s">
        <v>328</v>
      </c>
      <c r="C72" s="557">
        <v>40</v>
      </c>
      <c r="D72" s="558">
        <v>60</v>
      </c>
    </row>
    <row r="73" spans="2:15">
      <c r="B73" s="556" t="s">
        <v>329</v>
      </c>
      <c r="C73" s="557">
        <v>34</v>
      </c>
      <c r="D73" s="558">
        <v>66</v>
      </c>
    </row>
    <row r="74" spans="2:15">
      <c r="B74" s="556" t="s">
        <v>330</v>
      </c>
      <c r="C74" s="557">
        <v>21</v>
      </c>
      <c r="D74" s="558">
        <v>79</v>
      </c>
    </row>
    <row r="75" spans="2:15">
      <c r="B75" s="556" t="s">
        <v>331</v>
      </c>
      <c r="C75" s="557">
        <v>18</v>
      </c>
      <c r="D75" s="558">
        <v>82</v>
      </c>
    </row>
    <row r="76" spans="2:15">
      <c r="B76" s="556" t="s">
        <v>332</v>
      </c>
      <c r="C76" s="557">
        <v>40</v>
      </c>
      <c r="D76" s="558">
        <v>60</v>
      </c>
    </row>
    <row r="77" spans="2:15">
      <c r="B77" s="556" t="s">
        <v>333</v>
      </c>
      <c r="C77" s="557">
        <v>56</v>
      </c>
      <c r="D77" s="558">
        <v>44</v>
      </c>
    </row>
    <row r="78" spans="2:15">
      <c r="B78" s="556" t="s">
        <v>334</v>
      </c>
      <c r="C78" s="557">
        <v>36</v>
      </c>
      <c r="D78" s="558">
        <v>64</v>
      </c>
    </row>
    <row r="79" spans="2:15">
      <c r="B79" s="556" t="s">
        <v>335</v>
      </c>
      <c r="C79" s="557">
        <v>42</v>
      </c>
      <c r="D79" s="558">
        <v>58</v>
      </c>
    </row>
    <row r="80" spans="2:15">
      <c r="B80" s="559" t="s">
        <v>336</v>
      </c>
      <c r="C80" s="560">
        <v>39</v>
      </c>
      <c r="D80" s="561">
        <v>61</v>
      </c>
    </row>
  </sheetData>
  <phoneticPr fontId="0" type="noConversion"/>
  <hyperlinks>
    <hyperlink ref="B3" location="Indice!A1" display="Indice!A1"/>
  </hyperlinks>
  <pageMargins left="0.39370078740157483" right="0.75" top="0.39370078740157483" bottom="0.78740157480314965" header="0" footer="0"/>
  <pageSetup paperSize="9" fitToHeight="0" orientation="portrait" verticalDpi="4294967292" r:id="rId1"/>
  <headerFooter alignWithMargins="0"/>
  <ignoredErrors>
    <ignoredError sqref="F22:F33 F7:F18 D7:D18 D22:D33" formulaRange="1"/>
  </ignoredErrors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R121"/>
  <sheetViews>
    <sheetView showGridLines="0" showRowColHeaders="0" workbookViewId="0"/>
  </sheetViews>
  <sheetFormatPr baseColWidth="10" defaultRowHeight="13.2"/>
  <cols>
    <col min="1" max="1" width="2.6640625" customWidth="1"/>
  </cols>
  <sheetData>
    <row r="1" spans="2:9" ht="21.6" customHeight="1">
      <c r="I1" s="95" t="s">
        <v>80</v>
      </c>
    </row>
    <row r="2" spans="2:9" ht="15" customHeight="1">
      <c r="I2" s="18" t="s">
        <v>261</v>
      </c>
    </row>
    <row r="3" spans="2:9" ht="19.95" customHeight="1">
      <c r="B3" s="21" t="str">
        <f>Indice!C4</f>
        <v>Mercados eléctricos</v>
      </c>
    </row>
    <row r="4" spans="2:9" ht="9.6" customHeight="1">
      <c r="B4" s="89"/>
    </row>
    <row r="5" spans="2:9" s="562" customFormat="1" ht="10.199999999999999">
      <c r="B5" s="89" t="s">
        <v>387</v>
      </c>
    </row>
    <row r="6" spans="2:9" s="562" customFormat="1" ht="10.199999999999999">
      <c r="B6" s="577"/>
      <c r="C6" s="577"/>
      <c r="D6" s="577"/>
      <c r="E6" s="578" t="s">
        <v>339</v>
      </c>
      <c r="F6" s="577"/>
      <c r="G6" s="577"/>
      <c r="H6" s="577"/>
      <c r="I6" s="577"/>
    </row>
    <row r="7" spans="2:9" s="562" customFormat="1" ht="10.199999999999999">
      <c r="B7" s="579"/>
      <c r="C7" s="579"/>
      <c r="D7" s="580" t="s">
        <v>340</v>
      </c>
      <c r="E7" s="580" t="s">
        <v>341</v>
      </c>
      <c r="F7" s="580" t="s">
        <v>342</v>
      </c>
      <c r="G7" s="580" t="s">
        <v>343</v>
      </c>
      <c r="H7" s="580" t="s">
        <v>344</v>
      </c>
      <c r="I7" s="580" t="s">
        <v>342</v>
      </c>
    </row>
    <row r="8" spans="2:9" s="562" customFormat="1" ht="10.199999999999999">
      <c r="B8" s="579"/>
      <c r="C8" s="579"/>
      <c r="D8" s="580" t="s">
        <v>345</v>
      </c>
      <c r="E8" s="580" t="s">
        <v>346</v>
      </c>
      <c r="F8" s="580" t="s">
        <v>347</v>
      </c>
      <c r="G8" s="580"/>
      <c r="H8" s="580"/>
      <c r="I8" s="580" t="s">
        <v>348</v>
      </c>
    </row>
    <row r="9" spans="2:9" s="562" customFormat="1" ht="10.199999999999999">
      <c r="B9" s="579"/>
      <c r="C9" s="579"/>
      <c r="D9" s="581"/>
      <c r="E9" s="580"/>
      <c r="F9" s="580" t="s">
        <v>349</v>
      </c>
      <c r="G9" s="579"/>
      <c r="H9" s="579"/>
      <c r="I9" s="579"/>
    </row>
    <row r="10" spans="2:9" s="562" customFormat="1" ht="10.199999999999999">
      <c r="B10" s="582"/>
      <c r="C10" s="582"/>
      <c r="D10" s="583" t="s">
        <v>350</v>
      </c>
      <c r="E10" s="583" t="s">
        <v>350</v>
      </c>
      <c r="F10" s="583" t="s">
        <v>350</v>
      </c>
      <c r="G10" s="583" t="s">
        <v>350</v>
      </c>
      <c r="H10" s="583" t="s">
        <v>350</v>
      </c>
      <c r="I10" s="583" t="s">
        <v>350</v>
      </c>
    </row>
    <row r="11" spans="2:9" s="562" customFormat="1" ht="10.199999999999999">
      <c r="B11" s="715">
        <v>41640</v>
      </c>
      <c r="C11" s="717" t="s">
        <v>39</v>
      </c>
      <c r="D11" s="564">
        <v>45.28</v>
      </c>
      <c r="E11" s="564">
        <v>59.27</v>
      </c>
      <c r="F11" s="564">
        <v>35.869999999999997</v>
      </c>
      <c r="G11" s="564">
        <v>33.6</v>
      </c>
      <c r="H11" s="564">
        <v>33.619999999999997</v>
      </c>
      <c r="I11" s="564">
        <v>39.14</v>
      </c>
    </row>
    <row r="12" spans="2:9" s="562" customFormat="1" ht="10.199999999999999">
      <c r="B12" s="715">
        <v>41671</v>
      </c>
      <c r="C12" s="717" t="s">
        <v>40</v>
      </c>
      <c r="D12" s="564">
        <v>43.44</v>
      </c>
      <c r="E12" s="564">
        <v>51.34</v>
      </c>
      <c r="F12" s="564">
        <v>33.590000000000003</v>
      </c>
      <c r="G12" s="564">
        <v>30.23</v>
      </c>
      <c r="H12" s="564">
        <v>17.12</v>
      </c>
      <c r="I12" s="564">
        <v>38.69</v>
      </c>
    </row>
    <row r="13" spans="2:9" s="562" customFormat="1" ht="10.199999999999999">
      <c r="B13" s="715">
        <v>41699</v>
      </c>
      <c r="C13" s="717" t="s">
        <v>41</v>
      </c>
      <c r="D13" s="564">
        <v>40.26</v>
      </c>
      <c r="E13" s="564">
        <v>46.73</v>
      </c>
      <c r="F13" s="564">
        <v>31.05</v>
      </c>
      <c r="G13" s="564">
        <v>26.74</v>
      </c>
      <c r="H13" s="564">
        <v>26.67</v>
      </c>
      <c r="I13" s="564">
        <v>35.58</v>
      </c>
    </row>
    <row r="14" spans="2:9" s="562" customFormat="1" ht="10.199999999999999">
      <c r="B14" s="715">
        <v>41730</v>
      </c>
      <c r="C14" s="717" t="s">
        <v>42</v>
      </c>
      <c r="D14" s="564">
        <v>40.36</v>
      </c>
      <c r="E14" s="564">
        <v>45.76</v>
      </c>
      <c r="F14" s="564">
        <v>31.58</v>
      </c>
      <c r="G14" s="564">
        <v>25.52</v>
      </c>
      <c r="H14" s="564">
        <v>26.44</v>
      </c>
      <c r="I14" s="564">
        <v>33.729999999999997</v>
      </c>
    </row>
    <row r="15" spans="2:9" s="562" customFormat="1" ht="10.199999999999999">
      <c r="B15" s="715">
        <v>41760</v>
      </c>
      <c r="C15" s="717" t="s">
        <v>41</v>
      </c>
      <c r="D15" s="564">
        <v>38.65</v>
      </c>
      <c r="E15" s="564">
        <v>46.66</v>
      </c>
      <c r="F15" s="564">
        <v>30.63</v>
      </c>
      <c r="G15" s="564">
        <v>26.3</v>
      </c>
      <c r="H15" s="564">
        <v>42.41</v>
      </c>
      <c r="I15" s="564">
        <v>30.11</v>
      </c>
    </row>
    <row r="16" spans="2:9" s="562" customFormat="1" ht="10.199999999999999">
      <c r="B16" s="715">
        <v>41791</v>
      </c>
      <c r="C16" s="717" t="s">
        <v>43</v>
      </c>
      <c r="D16" s="564">
        <v>36.81</v>
      </c>
      <c r="E16" s="564">
        <v>47.02</v>
      </c>
      <c r="F16" s="564">
        <v>31.52</v>
      </c>
      <c r="G16" s="564">
        <v>25.19</v>
      </c>
      <c r="H16" s="564">
        <v>50.95</v>
      </c>
      <c r="I16" s="564">
        <v>30.65</v>
      </c>
    </row>
    <row r="17" spans="2:9" s="562" customFormat="1" ht="10.199999999999999">
      <c r="B17" s="715">
        <v>41821</v>
      </c>
      <c r="C17" s="717" t="s">
        <v>278</v>
      </c>
      <c r="D17" s="564">
        <v>34.270000000000003</v>
      </c>
      <c r="E17" s="564">
        <v>46.42</v>
      </c>
      <c r="F17" s="564">
        <v>31.88</v>
      </c>
      <c r="G17" s="564">
        <v>28.52</v>
      </c>
      <c r="H17" s="564">
        <v>48.21</v>
      </c>
      <c r="I17" s="564">
        <v>25.49</v>
      </c>
    </row>
    <row r="18" spans="2:9" s="562" customFormat="1" ht="10.199999999999999">
      <c r="B18" s="715">
        <v>41852</v>
      </c>
      <c r="C18" s="717" t="s">
        <v>42</v>
      </c>
      <c r="D18" s="564">
        <v>37.81</v>
      </c>
      <c r="E18" s="564">
        <v>47.17</v>
      </c>
      <c r="F18" s="564">
        <v>27.93</v>
      </c>
      <c r="G18" s="564">
        <v>32.07</v>
      </c>
      <c r="H18" s="564">
        <v>49.91</v>
      </c>
      <c r="I18" s="564">
        <v>22.76</v>
      </c>
    </row>
    <row r="19" spans="2:9" s="562" customFormat="1" ht="10.199999999999999">
      <c r="B19" s="715">
        <v>41883</v>
      </c>
      <c r="C19" s="717" t="s">
        <v>44</v>
      </c>
      <c r="D19" s="564">
        <v>44.1</v>
      </c>
      <c r="E19" s="564">
        <v>57.97</v>
      </c>
      <c r="F19" s="564">
        <v>34.79</v>
      </c>
      <c r="G19" s="564">
        <v>34.909999999999997</v>
      </c>
      <c r="H19" s="564">
        <v>58.89</v>
      </c>
      <c r="I19" s="564">
        <v>37.22</v>
      </c>
    </row>
    <row r="20" spans="2:9" s="562" customFormat="1" ht="10.199999999999999">
      <c r="B20" s="715">
        <v>41913</v>
      </c>
      <c r="C20" s="717" t="s">
        <v>45</v>
      </c>
      <c r="D20" s="564">
        <v>43.28</v>
      </c>
      <c r="E20" s="564">
        <v>62.23</v>
      </c>
      <c r="F20" s="564">
        <v>35.229999999999997</v>
      </c>
      <c r="G20" s="564">
        <v>30.61</v>
      </c>
      <c r="H20" s="564">
        <v>55.11</v>
      </c>
      <c r="I20" s="564">
        <v>41.83</v>
      </c>
    </row>
    <row r="21" spans="2:9" s="562" customFormat="1" ht="10.199999999999999">
      <c r="B21" s="715">
        <v>41944</v>
      </c>
      <c r="C21" s="717" t="s">
        <v>46</v>
      </c>
      <c r="D21" s="564">
        <v>44.08</v>
      </c>
      <c r="E21" s="564">
        <v>54.59</v>
      </c>
      <c r="F21" s="564">
        <v>36.369999999999997</v>
      </c>
      <c r="G21" s="564">
        <v>29.87</v>
      </c>
      <c r="H21" s="564">
        <v>46.8</v>
      </c>
      <c r="I21" s="564">
        <v>38.82</v>
      </c>
    </row>
    <row r="22" spans="2:9" s="562" customFormat="1" ht="10.199999999999999">
      <c r="B22" s="715">
        <v>41974</v>
      </c>
      <c r="C22" s="717" t="s">
        <v>47</v>
      </c>
      <c r="D22" s="564">
        <v>45.91</v>
      </c>
      <c r="E22" s="564">
        <v>59.58</v>
      </c>
      <c r="F22" s="564">
        <v>32.89</v>
      </c>
      <c r="G22" s="564">
        <v>31.67</v>
      </c>
      <c r="H22" s="564">
        <v>47.47</v>
      </c>
      <c r="I22" s="564">
        <v>41.98</v>
      </c>
    </row>
    <row r="23" spans="2:9" s="562" customFormat="1" ht="10.199999999999999">
      <c r="B23" s="715">
        <v>42005</v>
      </c>
      <c r="C23" s="717" t="s">
        <v>39</v>
      </c>
      <c r="D23" s="564">
        <v>40.799999999999997</v>
      </c>
      <c r="E23" s="564">
        <v>51.1</v>
      </c>
      <c r="F23" s="564">
        <v>28.72</v>
      </c>
      <c r="G23" s="564">
        <v>30.08</v>
      </c>
      <c r="H23" s="564">
        <v>51.6</v>
      </c>
      <c r="I23" s="564">
        <v>41.33</v>
      </c>
    </row>
    <row r="24" spans="2:9" s="562" customFormat="1" ht="10.199999999999999">
      <c r="B24" s="715">
        <v>42036</v>
      </c>
      <c r="C24" s="717" t="s">
        <v>40</v>
      </c>
      <c r="D24" s="564">
        <v>46.38</v>
      </c>
      <c r="E24" s="564">
        <v>54.5</v>
      </c>
      <c r="F24" s="564">
        <v>36.72</v>
      </c>
      <c r="G24" s="564">
        <v>29.05</v>
      </c>
      <c r="H24" s="564">
        <v>42.57</v>
      </c>
      <c r="I24" s="564">
        <v>50.15</v>
      </c>
    </row>
    <row r="25" spans="2:9" s="562" customFormat="1" ht="10.199999999999999">
      <c r="B25" s="715">
        <v>42064</v>
      </c>
      <c r="C25" s="717" t="s">
        <v>41</v>
      </c>
      <c r="D25" s="564">
        <v>42.19</v>
      </c>
      <c r="E25" s="564">
        <v>49.99</v>
      </c>
      <c r="F25" s="564">
        <v>31.34</v>
      </c>
      <c r="G25" s="564">
        <v>25.34</v>
      </c>
      <c r="H25" s="564">
        <v>43.13</v>
      </c>
      <c r="I25" s="564">
        <v>43.81</v>
      </c>
    </row>
    <row r="26" spans="2:9" s="562" customFormat="1" ht="10.199999999999999">
      <c r="B26" s="715">
        <v>42095</v>
      </c>
      <c r="C26" s="717" t="s">
        <v>42</v>
      </c>
      <c r="D26" s="564">
        <v>41.36</v>
      </c>
      <c r="E26" s="564">
        <v>47.84</v>
      </c>
      <c r="F26" s="564">
        <v>29.72</v>
      </c>
      <c r="G26" s="564">
        <v>25.31</v>
      </c>
      <c r="H26" s="564">
        <v>45.34</v>
      </c>
      <c r="I26" s="564">
        <v>39.54</v>
      </c>
    </row>
    <row r="27" spans="2:9" s="562" customFormat="1" ht="10.199999999999999">
      <c r="B27" s="715">
        <v>42125</v>
      </c>
      <c r="C27" s="717" t="s">
        <v>41</v>
      </c>
      <c r="D27" s="564">
        <v>37.380000000000003</v>
      </c>
      <c r="E27" s="564">
        <v>47.27</v>
      </c>
      <c r="F27" s="564">
        <v>25.36</v>
      </c>
      <c r="G27" s="564">
        <v>22.33</v>
      </c>
      <c r="H27" s="564">
        <v>45.12</v>
      </c>
      <c r="I27" s="564">
        <v>26.48</v>
      </c>
    </row>
    <row r="28" spans="2:9" s="562" customFormat="1" ht="10.199999999999999">
      <c r="B28" s="715">
        <v>42156</v>
      </c>
      <c r="C28" s="717" t="s">
        <v>43</v>
      </c>
      <c r="D28" s="564">
        <v>38.71</v>
      </c>
      <c r="E28" s="564">
        <v>48.64</v>
      </c>
      <c r="F28" s="564">
        <v>30.06</v>
      </c>
      <c r="G28" s="564">
        <v>14.43</v>
      </c>
      <c r="H28" s="564">
        <v>54.73</v>
      </c>
      <c r="I28" s="564">
        <v>32.1</v>
      </c>
    </row>
    <row r="29" spans="2:9" s="562" customFormat="1" ht="10.199999999999999">
      <c r="B29" s="715">
        <v>42186</v>
      </c>
      <c r="C29" s="717" t="s">
        <v>278</v>
      </c>
      <c r="D29" s="564">
        <v>42.17</v>
      </c>
      <c r="E29" s="564">
        <v>67.77</v>
      </c>
      <c r="F29" s="564">
        <v>35</v>
      </c>
      <c r="G29" s="564">
        <v>9.5500000000000007</v>
      </c>
      <c r="H29" s="564">
        <v>59.55</v>
      </c>
      <c r="I29" s="564">
        <v>37.950000000000003</v>
      </c>
    </row>
    <row r="30" spans="2:9" s="562" customFormat="1" ht="10.199999999999999">
      <c r="B30" s="715">
        <v>42217</v>
      </c>
      <c r="C30" s="717" t="s">
        <v>42</v>
      </c>
      <c r="D30" s="564">
        <v>38.869999999999997</v>
      </c>
      <c r="E30" s="564">
        <v>52.72</v>
      </c>
      <c r="F30" s="564">
        <v>31.61</v>
      </c>
      <c r="G30" s="564">
        <v>13.05</v>
      </c>
      <c r="H30" s="564">
        <v>55.59</v>
      </c>
      <c r="I30" s="564">
        <v>32.159999999999997</v>
      </c>
    </row>
    <row r="31" spans="2:9" s="562" customFormat="1" ht="10.199999999999999">
      <c r="B31" s="715">
        <v>42248</v>
      </c>
      <c r="C31" s="717" t="s">
        <v>44</v>
      </c>
      <c r="D31" s="564">
        <v>39.67</v>
      </c>
      <c r="E31" s="564">
        <v>49.39</v>
      </c>
      <c r="F31" s="564">
        <v>31.88</v>
      </c>
      <c r="G31" s="564">
        <v>17.45</v>
      </c>
      <c r="H31" s="564">
        <v>51.88</v>
      </c>
      <c r="I31" s="564">
        <v>37.450000000000003</v>
      </c>
    </row>
    <row r="32" spans="2:9" s="562" customFormat="1" ht="10.199999999999999">
      <c r="B32" s="715">
        <v>42278</v>
      </c>
      <c r="C32" s="717" t="s">
        <v>45</v>
      </c>
      <c r="D32" s="564">
        <v>41.44</v>
      </c>
      <c r="E32" s="564">
        <v>47.66</v>
      </c>
      <c r="F32" s="564">
        <v>39.36</v>
      </c>
      <c r="G32" s="564">
        <v>22.13</v>
      </c>
      <c r="H32" s="564">
        <v>49.9</v>
      </c>
      <c r="I32" s="564">
        <v>44.95</v>
      </c>
    </row>
    <row r="33" spans="2:12" s="562" customFormat="1" ht="10.199999999999999">
      <c r="B33" s="715">
        <v>42309</v>
      </c>
      <c r="C33" s="717" t="s">
        <v>46</v>
      </c>
      <c r="D33" s="564">
        <v>38.450000000000003</v>
      </c>
      <c r="E33" s="564">
        <v>55.08</v>
      </c>
      <c r="F33" s="564">
        <v>32.39</v>
      </c>
      <c r="G33" s="564">
        <v>24.87</v>
      </c>
      <c r="H33" s="564">
        <v>51.2</v>
      </c>
      <c r="I33" s="564">
        <v>41.7</v>
      </c>
    </row>
    <row r="34" spans="2:12" s="562" customFormat="1" ht="10.199999999999999">
      <c r="B34" s="716">
        <v>42339</v>
      </c>
      <c r="C34" s="718" t="s">
        <v>47</v>
      </c>
      <c r="D34" s="584">
        <v>33.729999999999997</v>
      </c>
      <c r="E34" s="584">
        <v>55.66</v>
      </c>
      <c r="F34" s="584">
        <v>27.78</v>
      </c>
      <c r="G34" s="584">
        <v>18.850000000000001</v>
      </c>
      <c r="H34" s="584">
        <v>52.61</v>
      </c>
      <c r="I34" s="584">
        <v>35.130000000000003</v>
      </c>
    </row>
    <row r="35" spans="2:12" s="562" customFormat="1" ht="10.199999999999999"/>
    <row r="36" spans="2:12" s="562" customFormat="1" ht="10.199999999999999">
      <c r="B36" s="89"/>
    </row>
    <row r="37" spans="2:12" s="562" customFormat="1" ht="10.199999999999999">
      <c r="B37" s="89" t="s">
        <v>388</v>
      </c>
    </row>
    <row r="38" spans="2:12" s="562" customFormat="1" ht="10.199999999999999" customHeight="1">
      <c r="B38" s="585"/>
      <c r="C38" s="586" t="s">
        <v>351</v>
      </c>
      <c r="D38" s="586"/>
      <c r="E38" s="586"/>
      <c r="F38" s="586"/>
      <c r="G38" s="586"/>
      <c r="H38" s="586"/>
      <c r="I38" s="586"/>
      <c r="J38" s="586"/>
      <c r="K38" s="586"/>
      <c r="L38" s="563"/>
    </row>
    <row r="39" spans="2:12" s="562" customFormat="1" ht="30.6">
      <c r="B39" s="591" t="s">
        <v>36</v>
      </c>
      <c r="C39" s="592" t="s">
        <v>352</v>
      </c>
      <c r="D39" s="592" t="s">
        <v>353</v>
      </c>
      <c r="E39" s="592" t="s">
        <v>30</v>
      </c>
      <c r="F39" s="592" t="s">
        <v>34</v>
      </c>
      <c r="G39" s="592" t="s">
        <v>31</v>
      </c>
      <c r="H39" s="592" t="s">
        <v>354</v>
      </c>
      <c r="I39" s="592" t="s">
        <v>263</v>
      </c>
      <c r="J39" s="592" t="s">
        <v>355</v>
      </c>
      <c r="K39" s="592" t="s">
        <v>356</v>
      </c>
      <c r="L39" s="651" t="s">
        <v>26</v>
      </c>
    </row>
    <row r="40" spans="2:12" s="562" customFormat="1" ht="10.199999999999999">
      <c r="B40" s="587">
        <v>2010</v>
      </c>
      <c r="C40" s="588">
        <v>80.497924119800004</v>
      </c>
      <c r="D40" s="588">
        <v>14.7163104313</v>
      </c>
      <c r="E40" s="588">
        <v>40.364603567400003</v>
      </c>
      <c r="F40" s="588">
        <v>51.005715972799997</v>
      </c>
      <c r="G40" s="588">
        <v>50.410609904499999</v>
      </c>
      <c r="H40" s="588">
        <v>42.780748223000003</v>
      </c>
      <c r="I40" s="588">
        <v>101.3869710662</v>
      </c>
      <c r="J40" s="588" t="s">
        <v>139</v>
      </c>
      <c r="K40" s="588" t="s">
        <v>139</v>
      </c>
      <c r="L40" s="652">
        <v>38.000734067099998</v>
      </c>
    </row>
    <row r="41" spans="2:12" s="562" customFormat="1" ht="10.199999999999999">
      <c r="B41" s="587">
        <v>2011</v>
      </c>
      <c r="C41" s="588">
        <v>94.111846963900007</v>
      </c>
      <c r="D41" s="588">
        <v>15.8733908951</v>
      </c>
      <c r="E41" s="588">
        <v>51.579798809700002</v>
      </c>
      <c r="F41" s="588">
        <v>54.295402612700002</v>
      </c>
      <c r="G41" s="588">
        <v>57.971337758499999</v>
      </c>
      <c r="H41" s="588">
        <v>51.709838271700001</v>
      </c>
      <c r="I41" s="588">
        <v>128.85404847999999</v>
      </c>
      <c r="J41" s="588" t="s">
        <v>139</v>
      </c>
      <c r="K41" s="588" t="s">
        <v>139</v>
      </c>
      <c r="L41" s="652">
        <v>50.732757870100002</v>
      </c>
    </row>
    <row r="42" spans="2:12" s="562" customFormat="1" ht="10.199999999999999">
      <c r="B42" s="587">
        <v>2012</v>
      </c>
      <c r="C42" s="588">
        <v>129.9352769299</v>
      </c>
      <c r="D42" s="588">
        <v>28.057678226699998</v>
      </c>
      <c r="E42" s="588">
        <v>50.978784639300002</v>
      </c>
      <c r="F42" s="588">
        <v>60.242896654200003</v>
      </c>
      <c r="G42" s="588">
        <v>59.728704239800003</v>
      </c>
      <c r="H42" s="588">
        <v>60.455810055900002</v>
      </c>
      <c r="I42" s="588">
        <v>225.2974592308</v>
      </c>
      <c r="J42" s="588">
        <v>39.682864598400002</v>
      </c>
      <c r="K42" s="588" t="s">
        <v>139</v>
      </c>
      <c r="L42" s="652">
        <v>48.416887260400003</v>
      </c>
    </row>
    <row r="43" spans="2:12" s="562" customFormat="1" ht="10.199999999999999">
      <c r="B43" s="587">
        <v>2013</v>
      </c>
      <c r="C43" s="588">
        <v>127.3998389811</v>
      </c>
      <c r="D43" s="588">
        <v>29.552212426000001</v>
      </c>
      <c r="E43" s="588">
        <v>50.546098622400002</v>
      </c>
      <c r="F43" s="588">
        <v>60.097325058800003</v>
      </c>
      <c r="G43" s="588">
        <v>62.506538852200002</v>
      </c>
      <c r="H43" s="588">
        <v>54.139497677599998</v>
      </c>
      <c r="I43" s="588">
        <v>228.54932521710001</v>
      </c>
      <c r="J43" s="588">
        <v>36.935687351399999</v>
      </c>
      <c r="K43" s="588" t="s">
        <v>139</v>
      </c>
      <c r="L43" s="652">
        <v>44.331474184999998</v>
      </c>
    </row>
    <row r="44" spans="2:12" s="562" customFormat="1" ht="10.199999999999999">
      <c r="B44" s="587">
        <v>2014</v>
      </c>
      <c r="C44" s="588">
        <v>117.62448677250001</v>
      </c>
      <c r="D44" s="588">
        <v>23.2709638195</v>
      </c>
      <c r="E44" s="588">
        <v>45.3547684905</v>
      </c>
      <c r="F44" s="588">
        <v>54.945889131100003</v>
      </c>
      <c r="G44" s="588">
        <v>58.234480992599998</v>
      </c>
      <c r="H44" s="588">
        <v>26.621265400399999</v>
      </c>
      <c r="I44" s="588">
        <v>187.9939557042</v>
      </c>
      <c r="J44" s="588">
        <v>34.106927755800001</v>
      </c>
      <c r="K44" s="588">
        <v>55.7928387097</v>
      </c>
      <c r="L44" s="652">
        <v>42.1150312089</v>
      </c>
    </row>
    <row r="45" spans="2:12" s="562" customFormat="1" ht="10.199999999999999">
      <c r="B45" s="589">
        <v>2015</v>
      </c>
      <c r="C45" s="590">
        <v>155.98383760109999</v>
      </c>
      <c r="D45" s="590">
        <v>19.560333280799998</v>
      </c>
      <c r="E45" s="590">
        <v>53.7316243665</v>
      </c>
      <c r="F45" s="590">
        <v>62.315380712100001</v>
      </c>
      <c r="G45" s="590">
        <v>63.708561676499997</v>
      </c>
      <c r="H45" s="590">
        <v>61.8708312686</v>
      </c>
      <c r="I45" s="590">
        <v>104.08729737030001</v>
      </c>
      <c r="J45" s="590">
        <v>23.731155237100001</v>
      </c>
      <c r="K45" s="590">
        <v>57.4254622642</v>
      </c>
      <c r="L45" s="652">
        <v>51.560166528000003</v>
      </c>
    </row>
    <row r="46" spans="2:12" s="562" customFormat="1" ht="10.199999999999999"/>
    <row r="47" spans="2:12" s="562" customFormat="1" ht="10.199999999999999">
      <c r="B47" s="89" t="s">
        <v>386</v>
      </c>
    </row>
    <row r="48" spans="2:12" s="562" customFormat="1" ht="10.199999999999999">
      <c r="B48" s="593"/>
      <c r="C48" s="593"/>
      <c r="D48" s="601" t="s">
        <v>357</v>
      </c>
      <c r="E48" s="593" t="s">
        <v>26</v>
      </c>
      <c r="F48" s="593" t="s">
        <v>358</v>
      </c>
      <c r="G48" s="593"/>
    </row>
    <row r="49" spans="2:7" s="562" customFormat="1" ht="10.199999999999999">
      <c r="B49" s="599" t="s">
        <v>39</v>
      </c>
      <c r="C49" s="597">
        <v>42005</v>
      </c>
      <c r="D49" s="574">
        <v>128.864</v>
      </c>
      <c r="E49" s="564">
        <v>51.6</v>
      </c>
      <c r="F49" s="575">
        <f>D49-E49</f>
        <v>77.26400000000001</v>
      </c>
      <c r="G49" s="569"/>
    </row>
    <row r="50" spans="2:7" s="562" customFormat="1" ht="10.199999999999999">
      <c r="B50" s="599" t="s">
        <v>40</v>
      </c>
      <c r="C50" s="597">
        <v>42036</v>
      </c>
      <c r="D50" s="574">
        <v>118.911</v>
      </c>
      <c r="E50" s="564">
        <v>42.57</v>
      </c>
      <c r="F50" s="575">
        <f t="shared" ref="F50:F60" si="0">D50-E50</f>
        <v>76.341000000000008</v>
      </c>
      <c r="G50" s="569"/>
    </row>
    <row r="51" spans="2:7" s="562" customFormat="1" ht="10.199999999999999">
      <c r="B51" s="599" t="s">
        <v>41</v>
      </c>
      <c r="C51" s="597">
        <v>42064</v>
      </c>
      <c r="D51" s="574">
        <v>117.917</v>
      </c>
      <c r="E51" s="564">
        <v>43.13</v>
      </c>
      <c r="F51" s="575">
        <f t="shared" si="0"/>
        <v>74.787000000000006</v>
      </c>
      <c r="G51" s="569"/>
    </row>
    <row r="52" spans="2:7" s="562" customFormat="1" ht="10.199999999999999">
      <c r="B52" s="599" t="s">
        <v>42</v>
      </c>
      <c r="C52" s="597">
        <v>42095</v>
      </c>
      <c r="D52" s="576">
        <v>120.66800000000001</v>
      </c>
      <c r="E52" s="564">
        <v>45.34</v>
      </c>
      <c r="F52" s="575">
        <f t="shared" si="0"/>
        <v>75.328000000000003</v>
      </c>
      <c r="G52" s="569"/>
    </row>
    <row r="53" spans="2:7" s="562" customFormat="1" ht="10.199999999999999">
      <c r="B53" s="599" t="s">
        <v>41</v>
      </c>
      <c r="C53" s="597">
        <v>42125</v>
      </c>
      <c r="D53" s="576">
        <v>117.99299999999999</v>
      </c>
      <c r="E53" s="564">
        <v>45.12</v>
      </c>
      <c r="F53" s="575">
        <f t="shared" si="0"/>
        <v>72.87299999999999</v>
      </c>
      <c r="G53" s="569"/>
    </row>
    <row r="54" spans="2:7" s="562" customFormat="1" ht="10.199999999999999">
      <c r="B54" s="599" t="s">
        <v>43</v>
      </c>
      <c r="C54" s="597">
        <v>42156</v>
      </c>
      <c r="D54" s="576">
        <v>126.553</v>
      </c>
      <c r="E54" s="564">
        <v>54.73</v>
      </c>
      <c r="F54" s="575">
        <f t="shared" si="0"/>
        <v>71.823000000000008</v>
      </c>
      <c r="G54" s="569"/>
    </row>
    <row r="55" spans="2:7" s="562" customFormat="1" ht="10.199999999999999">
      <c r="B55" s="599" t="s">
        <v>43</v>
      </c>
      <c r="C55" s="597">
        <v>42186</v>
      </c>
      <c r="D55" s="576">
        <v>132.25700000000001</v>
      </c>
      <c r="E55" s="564">
        <v>59.55</v>
      </c>
      <c r="F55" s="575">
        <f t="shared" si="0"/>
        <v>72.707000000000008</v>
      </c>
      <c r="G55" s="569"/>
    </row>
    <row r="56" spans="2:7" s="562" customFormat="1" ht="10.199999999999999">
      <c r="B56" s="599" t="s">
        <v>42</v>
      </c>
      <c r="C56" s="597">
        <v>42217</v>
      </c>
      <c r="D56" s="576">
        <v>125.55800000000001</v>
      </c>
      <c r="E56" s="564">
        <v>55.59</v>
      </c>
      <c r="F56" s="575">
        <f t="shared" si="0"/>
        <v>69.968000000000004</v>
      </c>
      <c r="G56" s="569"/>
    </row>
    <row r="57" spans="2:7" s="562" customFormat="1" ht="10.199999999999999">
      <c r="B57" s="599" t="s">
        <v>44</v>
      </c>
      <c r="C57" s="597">
        <v>42248</v>
      </c>
      <c r="D57" s="576">
        <v>118.39</v>
      </c>
      <c r="E57" s="564">
        <v>51.88</v>
      </c>
      <c r="F57" s="575">
        <f t="shared" si="0"/>
        <v>66.509999999999991</v>
      </c>
      <c r="G57" s="569"/>
    </row>
    <row r="58" spans="2:7" s="562" customFormat="1" ht="10.199999999999999">
      <c r="B58" s="599" t="s">
        <v>45</v>
      </c>
      <c r="C58" s="597">
        <v>42278</v>
      </c>
      <c r="D58" s="576">
        <v>116.995</v>
      </c>
      <c r="E58" s="564">
        <v>49.9</v>
      </c>
      <c r="F58" s="575">
        <f t="shared" si="0"/>
        <v>67.094999999999999</v>
      </c>
      <c r="G58" s="569"/>
    </row>
    <row r="59" spans="2:7" s="562" customFormat="1" ht="10.199999999999999">
      <c r="B59" s="599" t="s">
        <v>46</v>
      </c>
      <c r="C59" s="597">
        <v>42309</v>
      </c>
      <c r="D59" s="576">
        <v>121.721</v>
      </c>
      <c r="E59" s="564">
        <v>51.2</v>
      </c>
      <c r="F59" s="575">
        <f t="shared" si="0"/>
        <v>70.521000000000001</v>
      </c>
      <c r="G59" s="569"/>
    </row>
    <row r="60" spans="2:7" s="562" customFormat="1" ht="10.199999999999999">
      <c r="B60" s="600" t="s">
        <v>47</v>
      </c>
      <c r="C60" s="598">
        <v>42339</v>
      </c>
      <c r="D60" s="595">
        <v>123.35299999999999</v>
      </c>
      <c r="E60" s="584">
        <v>52.61</v>
      </c>
      <c r="F60" s="596">
        <f t="shared" si="0"/>
        <v>70.742999999999995</v>
      </c>
      <c r="G60" s="594"/>
    </row>
    <row r="61" spans="2:7" s="562" customFormat="1" ht="10.199999999999999"/>
    <row r="62" spans="2:7" s="562" customFormat="1" ht="10.199999999999999"/>
    <row r="63" spans="2:7" s="562" customFormat="1" ht="10.199999999999999"/>
    <row r="64" spans="2:7" s="562" customFormat="1" ht="10.199999999999999"/>
    <row r="65" spans="2:18" s="562" customFormat="1" ht="10.199999999999999"/>
    <row r="66" spans="2:18" s="562" customFormat="1" ht="10.199999999999999"/>
    <row r="67" spans="2:18" s="562" customFormat="1" ht="10.199999999999999">
      <c r="B67" s="89" t="s">
        <v>360</v>
      </c>
    </row>
    <row r="68" spans="2:18" s="562" customFormat="1" ht="10.199999999999999">
      <c r="B68" s="605" t="s">
        <v>361</v>
      </c>
      <c r="C68" s="783"/>
      <c r="D68" s="784"/>
      <c r="E68" s="784"/>
      <c r="F68" s="784"/>
      <c r="G68" s="784"/>
      <c r="H68" s="784"/>
      <c r="I68" s="784"/>
      <c r="J68" s="784"/>
      <c r="K68" s="784"/>
      <c r="L68" s="784"/>
      <c r="M68" s="784"/>
      <c r="N68" s="784"/>
    </row>
    <row r="69" spans="2:18" s="562" customFormat="1" ht="10.199999999999999">
      <c r="B69" s="602" t="s">
        <v>362</v>
      </c>
      <c r="C69" s="785" t="s">
        <v>363</v>
      </c>
      <c r="D69" s="786"/>
      <c r="E69" s="785" t="s">
        <v>364</v>
      </c>
      <c r="F69" s="786"/>
      <c r="G69" s="785" t="s">
        <v>365</v>
      </c>
      <c r="H69" s="786"/>
      <c r="I69" s="785" t="s">
        <v>366</v>
      </c>
      <c r="J69" s="786"/>
      <c r="K69" s="785" t="s">
        <v>367</v>
      </c>
      <c r="L69" s="786"/>
      <c r="M69" s="785" t="s">
        <v>368</v>
      </c>
      <c r="N69" s="784"/>
    </row>
    <row r="70" spans="2:18" s="562" customFormat="1" ht="10.199999999999999">
      <c r="B70" s="602" t="s">
        <v>369</v>
      </c>
      <c r="C70" s="603" t="s">
        <v>370</v>
      </c>
      <c r="D70" s="603" t="s">
        <v>371</v>
      </c>
      <c r="E70" s="603" t="s">
        <v>370</v>
      </c>
      <c r="F70" s="603" t="s">
        <v>371</v>
      </c>
      <c r="G70" s="603" t="s">
        <v>370</v>
      </c>
      <c r="H70" s="603" t="s">
        <v>371</v>
      </c>
      <c r="I70" s="603" t="s">
        <v>370</v>
      </c>
      <c r="J70" s="603" t="s">
        <v>371</v>
      </c>
      <c r="K70" s="603" t="s">
        <v>370</v>
      </c>
      <c r="L70" s="603" t="s">
        <v>371</v>
      </c>
      <c r="M70" s="603" t="s">
        <v>370</v>
      </c>
      <c r="N70" s="603" t="s">
        <v>371</v>
      </c>
    </row>
    <row r="71" spans="2:18" s="562" customFormat="1" ht="20.399999999999999">
      <c r="B71" s="602" t="s">
        <v>36</v>
      </c>
      <c r="C71" s="565" t="s">
        <v>372</v>
      </c>
      <c r="D71" s="565" t="s">
        <v>373</v>
      </c>
      <c r="E71" s="565" t="s">
        <v>374</v>
      </c>
      <c r="F71" s="565" t="s">
        <v>375</v>
      </c>
      <c r="G71" s="604"/>
      <c r="H71" s="604"/>
      <c r="I71" s="604"/>
      <c r="J71" s="604"/>
      <c r="K71" s="604"/>
      <c r="L71" s="604"/>
      <c r="M71" s="604"/>
      <c r="N71" s="604"/>
    </row>
    <row r="72" spans="2:18" s="562" customFormat="1" ht="10.199999999999999">
      <c r="B72" s="606" t="s">
        <v>376</v>
      </c>
      <c r="C72" s="607">
        <v>77675782.900000006</v>
      </c>
      <c r="D72" s="607">
        <v>103822542.5</v>
      </c>
      <c r="E72" s="607">
        <v>22360731</v>
      </c>
      <c r="F72" s="607">
        <v>40427233.5</v>
      </c>
      <c r="G72" s="607">
        <v>0</v>
      </c>
      <c r="H72" s="607">
        <v>792720.6</v>
      </c>
      <c r="I72" s="607">
        <v>0</v>
      </c>
      <c r="J72" s="607">
        <v>18431.7</v>
      </c>
      <c r="K72" s="607">
        <v>0</v>
      </c>
      <c r="L72" s="607">
        <v>0</v>
      </c>
      <c r="M72" s="607">
        <v>100036513.90000001</v>
      </c>
      <c r="N72" s="608">
        <v>145060928.30000001</v>
      </c>
      <c r="O72" s="649">
        <v>245097442.20000002</v>
      </c>
      <c r="P72" s="649">
        <v>244286289.90000001</v>
      </c>
      <c r="Q72" s="650">
        <v>0.74297385037161678</v>
      </c>
      <c r="R72" s="650">
        <v>0.25702614962838322</v>
      </c>
    </row>
    <row r="73" spans="2:18" s="562" customFormat="1" ht="10.199999999999999">
      <c r="B73" s="609" t="s">
        <v>377</v>
      </c>
      <c r="C73" s="610">
        <v>77286317.299999997</v>
      </c>
      <c r="D73" s="610">
        <v>107112357.09999999</v>
      </c>
      <c r="E73" s="610">
        <v>22391057</v>
      </c>
      <c r="F73" s="610">
        <v>30701723.699999999</v>
      </c>
      <c r="G73" s="610">
        <v>0</v>
      </c>
      <c r="H73" s="610">
        <v>840838.8</v>
      </c>
      <c r="I73" s="610">
        <v>0</v>
      </c>
      <c r="J73" s="610">
        <v>16754.099999999999</v>
      </c>
      <c r="K73" s="610">
        <v>0</v>
      </c>
      <c r="L73" s="610">
        <v>0</v>
      </c>
      <c r="M73" s="610">
        <v>99677374.299999997</v>
      </c>
      <c r="N73" s="611">
        <v>138671673.69999999</v>
      </c>
      <c r="O73" s="649">
        <v>238349048</v>
      </c>
      <c r="P73" s="649">
        <v>237491455.09999996</v>
      </c>
      <c r="Q73" s="650">
        <v>0.77644340644742638</v>
      </c>
      <c r="R73" s="650">
        <v>0.22355659355257362</v>
      </c>
    </row>
    <row r="74" spans="2:18" s="562" customFormat="1" ht="10.199999999999999">
      <c r="B74" s="609" t="s">
        <v>378</v>
      </c>
      <c r="C74" s="610">
        <v>72640444.599999994</v>
      </c>
      <c r="D74" s="610">
        <v>116573355.09999999</v>
      </c>
      <c r="E74" s="610">
        <v>17406483.600000001</v>
      </c>
      <c r="F74" s="610">
        <v>27884027</v>
      </c>
      <c r="G74" s="610">
        <v>0</v>
      </c>
      <c r="H74" s="610">
        <v>869884.7</v>
      </c>
      <c r="I74" s="610">
        <v>0</v>
      </c>
      <c r="J74" s="610">
        <v>133259.9</v>
      </c>
      <c r="K74" s="610">
        <v>0</v>
      </c>
      <c r="L74" s="610">
        <v>0</v>
      </c>
      <c r="M74" s="610">
        <v>90046928.200000003</v>
      </c>
      <c r="N74" s="611">
        <v>145460526.69999999</v>
      </c>
      <c r="O74" s="649">
        <v>235507454.89999998</v>
      </c>
      <c r="P74" s="649">
        <v>234504310.29999998</v>
      </c>
      <c r="Q74" s="650">
        <v>0.80686704418328126</v>
      </c>
      <c r="R74" s="650">
        <v>0.19313295581671874</v>
      </c>
    </row>
    <row r="75" spans="2:18" s="562" customFormat="1" ht="10.199999999999999">
      <c r="B75" s="609" t="s">
        <v>379</v>
      </c>
      <c r="C75" s="610">
        <v>82823405.599999994</v>
      </c>
      <c r="D75" s="610">
        <v>111981071.90000001</v>
      </c>
      <c r="E75" s="610">
        <v>13383022.6</v>
      </c>
      <c r="F75" s="610">
        <v>22893948.100000001</v>
      </c>
      <c r="G75" s="610">
        <v>0</v>
      </c>
      <c r="H75" s="610">
        <v>841475.2</v>
      </c>
      <c r="I75" s="610">
        <v>0</v>
      </c>
      <c r="J75" s="610">
        <v>90027.5</v>
      </c>
      <c r="K75" s="610">
        <v>0</v>
      </c>
      <c r="L75" s="610">
        <v>0</v>
      </c>
      <c r="M75" s="610">
        <v>96206428.200000003</v>
      </c>
      <c r="N75" s="611">
        <v>135806522.69999999</v>
      </c>
      <c r="O75" s="649">
        <v>232012950.89999998</v>
      </c>
      <c r="P75" s="649">
        <v>231081448.19999999</v>
      </c>
      <c r="Q75" s="650">
        <v>0.84301218906762942</v>
      </c>
      <c r="R75" s="650">
        <v>0.15698781093237058</v>
      </c>
    </row>
    <row r="76" spans="2:18" s="562" customFormat="1" ht="10.199999999999999">
      <c r="B76" s="566" t="s">
        <v>380</v>
      </c>
      <c r="C76" s="567">
        <v>91317804.400000006</v>
      </c>
      <c r="D76" s="567">
        <v>115802932.90000001</v>
      </c>
      <c r="E76" s="567">
        <v>10267492.9</v>
      </c>
      <c r="F76" s="567">
        <v>22711117.699999999</v>
      </c>
      <c r="G76" s="567">
        <v>0</v>
      </c>
      <c r="H76" s="567">
        <v>828937.5</v>
      </c>
      <c r="I76" s="567">
        <v>0</v>
      </c>
      <c r="J76" s="567">
        <v>94287</v>
      </c>
      <c r="K76" s="567">
        <v>0</v>
      </c>
      <c r="L76" s="567">
        <v>0</v>
      </c>
      <c r="M76" s="567">
        <v>101585297.3</v>
      </c>
      <c r="N76" s="568">
        <v>139437275.09999999</v>
      </c>
      <c r="O76" s="649">
        <v>241022572.39999998</v>
      </c>
      <c r="P76" s="649">
        <v>240099347.90000001</v>
      </c>
      <c r="Q76" s="650">
        <v>0.8626459801392905</v>
      </c>
      <c r="R76" s="650">
        <v>0.1373540198607095</v>
      </c>
    </row>
    <row r="77" spans="2:18" s="562" customFormat="1" ht="10.199999999999999"/>
    <row r="78" spans="2:18" s="562" customFormat="1" ht="10.199999999999999"/>
    <row r="79" spans="2:18" s="562" customFormat="1" ht="10.199999999999999">
      <c r="B79" s="89"/>
    </row>
    <row r="80" spans="2:18" s="562" customFormat="1" ht="10.199999999999999"/>
    <row r="81" spans="2:8" s="562" customFormat="1" ht="10.199999999999999">
      <c r="B81" s="89" t="s">
        <v>381</v>
      </c>
    </row>
    <row r="82" spans="2:8" s="562" customFormat="1" ht="10.199999999999999">
      <c r="B82" s="601"/>
      <c r="C82" s="601"/>
      <c r="D82" s="612" t="s">
        <v>382</v>
      </c>
      <c r="E82" s="601" t="s">
        <v>383</v>
      </c>
      <c r="F82" s="601" t="s">
        <v>384</v>
      </c>
      <c r="G82" s="782" t="s">
        <v>385</v>
      </c>
      <c r="H82" s="782"/>
    </row>
    <row r="83" spans="2:8" s="562" customFormat="1" ht="10.199999999999999">
      <c r="B83" s="572">
        <v>41640</v>
      </c>
      <c r="C83" s="573" t="s">
        <v>39</v>
      </c>
      <c r="D83" s="570">
        <v>33.619999999999997</v>
      </c>
      <c r="E83" s="571">
        <v>57.205355897395556</v>
      </c>
      <c r="F83" s="571">
        <v>42.794644102604437</v>
      </c>
      <c r="G83" s="571">
        <f>AVERAGE(E83:E94)</f>
        <v>47.225166675273265</v>
      </c>
      <c r="H83" s="571"/>
    </row>
    <row r="84" spans="2:8" s="562" customFormat="1" ht="10.199999999999999">
      <c r="B84" s="572">
        <v>41671</v>
      </c>
      <c r="C84" s="573" t="s">
        <v>40</v>
      </c>
      <c r="D84" s="570">
        <v>17.12</v>
      </c>
      <c r="E84" s="571">
        <v>63.59289492681021</v>
      </c>
      <c r="F84" s="571">
        <v>36.407105073189804</v>
      </c>
      <c r="G84" s="571">
        <v>47.225166675273265</v>
      </c>
      <c r="H84" s="571"/>
    </row>
    <row r="85" spans="2:8" s="562" customFormat="1" ht="10.199999999999999">
      <c r="B85" s="572">
        <v>41699</v>
      </c>
      <c r="C85" s="573" t="s">
        <v>41</v>
      </c>
      <c r="D85" s="570">
        <v>26.67</v>
      </c>
      <c r="E85" s="571">
        <v>60.688949787687292</v>
      </c>
      <c r="F85" s="571">
        <v>39.311050212312715</v>
      </c>
      <c r="G85" s="571">
        <v>47.225166675273265</v>
      </c>
      <c r="H85" s="569"/>
    </row>
    <row r="86" spans="2:8" s="562" customFormat="1" ht="10.199999999999999">
      <c r="B86" s="572">
        <v>41730</v>
      </c>
      <c r="C86" s="573" t="s">
        <v>42</v>
      </c>
      <c r="D86" s="570">
        <v>26.44</v>
      </c>
      <c r="E86" s="571">
        <v>59.071538109550723</v>
      </c>
      <c r="F86" s="571">
        <v>40.928461890449263</v>
      </c>
      <c r="G86" s="571">
        <v>47.225166675273265</v>
      </c>
      <c r="H86" s="569"/>
    </row>
    <row r="87" spans="2:8" s="562" customFormat="1" ht="10.199999999999999">
      <c r="B87" s="572">
        <v>41760</v>
      </c>
      <c r="C87" s="573" t="s">
        <v>41</v>
      </c>
      <c r="D87" s="570">
        <v>42.41</v>
      </c>
      <c r="E87" s="571">
        <v>50.629356165798526</v>
      </c>
      <c r="F87" s="571">
        <v>49.370643834201488</v>
      </c>
      <c r="G87" s="571">
        <v>47.225166675273265</v>
      </c>
      <c r="H87" s="569"/>
    </row>
    <row r="88" spans="2:8" s="562" customFormat="1" ht="10.199999999999999">
      <c r="B88" s="572">
        <v>41791</v>
      </c>
      <c r="C88" s="573" t="s">
        <v>43</v>
      </c>
      <c r="D88" s="570">
        <v>50.95</v>
      </c>
      <c r="E88" s="571">
        <v>41.345992249286986</v>
      </c>
      <c r="F88" s="571">
        <v>58.654007750713014</v>
      </c>
      <c r="G88" s="571">
        <v>47.225166675273265</v>
      </c>
      <c r="H88" s="569"/>
    </row>
    <row r="89" spans="2:8" s="562" customFormat="1" ht="10.199999999999999">
      <c r="B89" s="572">
        <v>41821</v>
      </c>
      <c r="C89" s="573" t="s">
        <v>278</v>
      </c>
      <c r="D89" s="570">
        <v>48.21</v>
      </c>
      <c r="E89" s="571">
        <v>40.73914281399945</v>
      </c>
      <c r="F89" s="571">
        <v>59.260857186000557</v>
      </c>
      <c r="G89" s="571">
        <v>47.225166675273265</v>
      </c>
      <c r="H89" s="569"/>
    </row>
    <row r="90" spans="2:8" s="562" customFormat="1" ht="10.199999999999999">
      <c r="B90" s="572">
        <v>41852</v>
      </c>
      <c r="C90" s="573" t="s">
        <v>42</v>
      </c>
      <c r="D90" s="570">
        <v>49.91</v>
      </c>
      <c r="E90" s="571">
        <v>38.710002094115254</v>
      </c>
      <c r="F90" s="571">
        <v>61.289997905884739</v>
      </c>
      <c r="G90" s="571">
        <v>47.225166675273265</v>
      </c>
      <c r="H90" s="569"/>
    </row>
    <row r="91" spans="2:8" s="562" customFormat="1" ht="10.199999999999999">
      <c r="B91" s="572">
        <v>41883</v>
      </c>
      <c r="C91" s="573" t="s">
        <v>44</v>
      </c>
      <c r="D91" s="570">
        <v>58.89</v>
      </c>
      <c r="E91" s="571">
        <v>28.595059544186</v>
      </c>
      <c r="F91" s="571">
        <v>71.404940455813986</v>
      </c>
      <c r="G91" s="571">
        <v>47.225166675273265</v>
      </c>
      <c r="H91" s="569"/>
    </row>
    <row r="92" spans="2:8" s="562" customFormat="1" ht="10.199999999999999">
      <c r="B92" s="572">
        <v>41913</v>
      </c>
      <c r="C92" s="573" t="s">
        <v>45</v>
      </c>
      <c r="D92" s="570">
        <v>55.11</v>
      </c>
      <c r="E92" s="571">
        <v>35.245924708916128</v>
      </c>
      <c r="F92" s="571">
        <v>64.754075291083865</v>
      </c>
      <c r="G92" s="571">
        <v>47.225166675273265</v>
      </c>
      <c r="H92" s="569"/>
    </row>
    <row r="93" spans="2:8" s="562" customFormat="1" ht="10.199999999999999">
      <c r="B93" s="572">
        <v>41944</v>
      </c>
      <c r="C93" s="573" t="s">
        <v>46</v>
      </c>
      <c r="D93" s="570">
        <v>46.8</v>
      </c>
      <c r="E93" s="571">
        <v>46.273524228735425</v>
      </c>
      <c r="F93" s="571">
        <v>53.726475771264582</v>
      </c>
      <c r="G93" s="571">
        <v>47.225166675273265</v>
      </c>
      <c r="H93" s="569"/>
    </row>
    <row r="94" spans="2:8" s="562" customFormat="1" ht="10.199999999999999">
      <c r="B94" s="572">
        <v>41974</v>
      </c>
      <c r="C94" s="573" t="s">
        <v>47</v>
      </c>
      <c r="D94" s="570">
        <v>47.47</v>
      </c>
      <c r="E94" s="571">
        <v>44.604259576797674</v>
      </c>
      <c r="F94" s="571">
        <v>55.395740423202334</v>
      </c>
      <c r="G94" s="571">
        <v>47.225166675273265</v>
      </c>
      <c r="H94" s="569"/>
    </row>
    <row r="95" spans="2:8" s="562" customFormat="1" ht="10.199999999999999">
      <c r="B95" s="572">
        <v>42005</v>
      </c>
      <c r="C95" s="573" t="s">
        <v>39</v>
      </c>
      <c r="D95" s="569">
        <v>51.6</v>
      </c>
      <c r="E95" s="571">
        <v>40.824708224025194</v>
      </c>
      <c r="F95" s="571">
        <v>59.175291775974806</v>
      </c>
      <c r="G95" s="569"/>
      <c r="H95" s="571">
        <f>AVERAGE(E95:E106)</f>
        <v>40.651638981462078</v>
      </c>
    </row>
    <row r="96" spans="2:8" s="562" customFormat="1" ht="10.199999999999999">
      <c r="B96" s="572">
        <v>42036</v>
      </c>
      <c r="C96" s="573" t="s">
        <v>40</v>
      </c>
      <c r="D96" s="569">
        <v>42.57</v>
      </c>
      <c r="E96" s="571">
        <v>52.284796895728419</v>
      </c>
      <c r="F96" s="571">
        <v>47.715203104271581</v>
      </c>
      <c r="G96" s="569"/>
      <c r="H96" s="571">
        <v>40.651638981462078</v>
      </c>
    </row>
    <row r="97" spans="2:8" s="562" customFormat="1" ht="10.199999999999999">
      <c r="B97" s="572">
        <v>42064</v>
      </c>
      <c r="C97" s="573" t="s">
        <v>41</v>
      </c>
      <c r="D97" s="569">
        <v>43.13</v>
      </c>
      <c r="E97" s="571">
        <v>51.370623119686499</v>
      </c>
      <c r="F97" s="571">
        <v>48.629376880313515</v>
      </c>
      <c r="G97" s="569"/>
      <c r="H97" s="571">
        <v>40.651638981462078</v>
      </c>
    </row>
    <row r="98" spans="2:8" s="562" customFormat="1" ht="10.199999999999999">
      <c r="B98" s="572">
        <v>42095</v>
      </c>
      <c r="C98" s="573" t="s">
        <v>42</v>
      </c>
      <c r="D98" s="569">
        <v>45.34</v>
      </c>
      <c r="E98" s="571">
        <v>45.190428777305279</v>
      </c>
      <c r="F98" s="571">
        <v>54.809571222694707</v>
      </c>
      <c r="G98" s="569"/>
      <c r="H98" s="571">
        <v>40.651638981462078</v>
      </c>
    </row>
    <row r="99" spans="2:8" s="562" customFormat="1" ht="10.199999999999999">
      <c r="B99" s="572">
        <v>42125</v>
      </c>
      <c r="C99" s="573" t="s">
        <v>41</v>
      </c>
      <c r="D99" s="569">
        <v>45.12</v>
      </c>
      <c r="E99" s="571">
        <v>52.254838945381884</v>
      </c>
      <c r="F99" s="571">
        <v>47.745161054618109</v>
      </c>
      <c r="G99" s="569"/>
      <c r="H99" s="571">
        <v>40.651638981462078</v>
      </c>
    </row>
    <row r="100" spans="2:8" s="562" customFormat="1" ht="10.199999999999999">
      <c r="B100" s="572">
        <v>42156</v>
      </c>
      <c r="C100" s="573" t="s">
        <v>43</v>
      </c>
      <c r="D100" s="569">
        <v>54.73</v>
      </c>
      <c r="E100" s="571">
        <v>37.782972464481695</v>
      </c>
      <c r="F100" s="571">
        <v>62.217027535518305</v>
      </c>
      <c r="G100" s="569"/>
      <c r="H100" s="571">
        <v>40.651638981462078</v>
      </c>
    </row>
    <row r="101" spans="2:8" s="562" customFormat="1" ht="10.199999999999999">
      <c r="B101" s="572">
        <v>42186</v>
      </c>
      <c r="C101" s="573" t="s">
        <v>278</v>
      </c>
      <c r="D101" s="569">
        <v>59.55</v>
      </c>
      <c r="E101" s="571">
        <v>32.013593664479799</v>
      </c>
      <c r="F101" s="571">
        <v>67.986406335520201</v>
      </c>
      <c r="G101" s="569"/>
      <c r="H101" s="571">
        <v>40.651638981462078</v>
      </c>
    </row>
    <row r="102" spans="2:8" s="562" customFormat="1" ht="10.199999999999999">
      <c r="B102" s="572">
        <v>42217</v>
      </c>
      <c r="C102" s="573" t="s">
        <v>42</v>
      </c>
      <c r="D102" s="569">
        <v>55.59</v>
      </c>
      <c r="E102" s="571">
        <v>33.098636968085884</v>
      </c>
      <c r="F102" s="571">
        <v>66.901363031914116</v>
      </c>
      <c r="G102" s="569"/>
      <c r="H102" s="571">
        <v>40.651638981462078</v>
      </c>
    </row>
    <row r="103" spans="2:8" s="562" customFormat="1" ht="10.199999999999999">
      <c r="B103" s="572">
        <v>42248</v>
      </c>
      <c r="C103" s="573" t="s">
        <v>44</v>
      </c>
      <c r="D103" s="569">
        <v>51.88</v>
      </c>
      <c r="E103" s="571">
        <v>34.270346939061838</v>
      </c>
      <c r="F103" s="571">
        <v>65.729653060938162</v>
      </c>
      <c r="G103" s="569"/>
      <c r="H103" s="571">
        <v>40.651638981462078</v>
      </c>
    </row>
    <row r="104" spans="2:8" s="562" customFormat="1" ht="10.199999999999999">
      <c r="B104" s="572">
        <v>42278</v>
      </c>
      <c r="C104" s="573" t="s">
        <v>45</v>
      </c>
      <c r="D104" s="569">
        <v>49.9</v>
      </c>
      <c r="E104" s="571">
        <v>38.573953645530167</v>
      </c>
      <c r="F104" s="571">
        <v>61.426046354469825</v>
      </c>
      <c r="G104" s="569"/>
      <c r="H104" s="571">
        <v>40.651638981462078</v>
      </c>
    </row>
    <row r="105" spans="2:8" s="562" customFormat="1" ht="10.199999999999999">
      <c r="B105" s="572">
        <v>42309</v>
      </c>
      <c r="C105" s="573" t="s">
        <v>46</v>
      </c>
      <c r="D105" s="569">
        <v>51.2</v>
      </c>
      <c r="E105" s="571">
        <v>37.814392447893795</v>
      </c>
      <c r="F105" s="571">
        <v>62.185607552106198</v>
      </c>
      <c r="G105" s="569"/>
      <c r="H105" s="571">
        <v>40.651638981462078</v>
      </c>
    </row>
    <row r="106" spans="2:8" s="562" customFormat="1" ht="10.199999999999999">
      <c r="B106" s="613">
        <v>42339</v>
      </c>
      <c r="C106" s="614" t="s">
        <v>47</v>
      </c>
      <c r="D106" s="594">
        <v>52.61</v>
      </c>
      <c r="E106" s="615">
        <v>32.340375685884588</v>
      </c>
      <c r="F106" s="615">
        <v>67.659624314115419</v>
      </c>
      <c r="G106" s="594"/>
      <c r="H106" s="615">
        <v>40.651638981462078</v>
      </c>
    </row>
    <row r="107" spans="2:8" s="562" customFormat="1" ht="10.199999999999999"/>
    <row r="108" spans="2:8" s="562" customFormat="1" ht="10.199999999999999"/>
    <row r="109" spans="2:8" s="562" customFormat="1" ht="10.199999999999999"/>
    <row r="110" spans="2:8" s="562" customFormat="1" ht="10.199999999999999"/>
    <row r="111" spans="2:8" s="562" customFormat="1" ht="10.199999999999999"/>
    <row r="112" spans="2:8" s="562" customFormat="1" ht="10.199999999999999"/>
    <row r="113" s="562" customFormat="1" ht="10.199999999999999"/>
    <row r="114" s="562" customFormat="1" ht="10.199999999999999"/>
    <row r="115" s="562" customFormat="1" ht="10.199999999999999"/>
    <row r="116" s="562" customFormat="1" ht="10.199999999999999"/>
    <row r="117" s="562" customFormat="1" ht="10.199999999999999"/>
    <row r="118" s="562" customFormat="1" ht="10.199999999999999"/>
    <row r="119" s="562" customFormat="1" ht="10.199999999999999"/>
    <row r="120" s="562" customFormat="1" ht="10.199999999999999"/>
    <row r="121" s="562" customFormat="1" ht="10.199999999999999"/>
  </sheetData>
  <mergeCells count="8">
    <mergeCell ref="G82:H82"/>
    <mergeCell ref="C68:N68"/>
    <mergeCell ref="C69:D69"/>
    <mergeCell ref="E69:F69"/>
    <mergeCell ref="G69:H69"/>
    <mergeCell ref="I69:J69"/>
    <mergeCell ref="K69:L69"/>
    <mergeCell ref="M69:N69"/>
  </mergeCells>
  <hyperlinks>
    <hyperlink ref="B3" location="Indice!A1" display="Indice!A1"/>
  </hyperlinks>
  <pageMargins left="0.7" right="0.7" top="0.75" bottom="0.75" header="0.3" footer="0.3"/>
  <ignoredErrors>
    <ignoredError sqref="H95 G83" formulaRange="1"/>
  </ignoredErrors>
  <drawing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W51"/>
  <sheetViews>
    <sheetView showGridLines="0" showRowColHeaders="0" workbookViewId="0"/>
  </sheetViews>
  <sheetFormatPr baseColWidth="10" defaultColWidth="11.5546875" defaultRowHeight="13.2"/>
  <cols>
    <col min="1" max="1" width="2.6640625" style="617" customWidth="1"/>
    <col min="2" max="2" width="11.5546875" style="617"/>
    <col min="3" max="3" width="7.6640625" style="617" customWidth="1"/>
    <col min="4" max="4" width="9.33203125" style="617" customWidth="1"/>
    <col min="5" max="5" width="12.5546875" style="617" customWidth="1"/>
    <col min="6" max="6" width="9.44140625" style="617" customWidth="1"/>
    <col min="7" max="7" width="11" style="617" customWidth="1"/>
    <col min="8" max="8" width="14.88671875" style="617" customWidth="1"/>
    <col min="9" max="9" width="9.44140625" style="617" customWidth="1"/>
    <col min="10" max="10" width="13" style="617" customWidth="1"/>
    <col min="11" max="11" width="14.44140625" style="617" customWidth="1"/>
    <col min="12" max="12" width="20.5546875" style="617" customWidth="1"/>
    <col min="13" max="13" width="11.5546875" style="617"/>
    <col min="14" max="14" width="19.33203125" style="617" bestFit="1" customWidth="1"/>
    <col min="15" max="16384" width="11.5546875" style="617"/>
  </cols>
  <sheetData>
    <row r="1" spans="1:15" ht="21.6" customHeight="1">
      <c r="K1" s="618" t="s">
        <v>80</v>
      </c>
    </row>
    <row r="2" spans="1:15" ht="15" customHeight="1">
      <c r="K2" s="619" t="s">
        <v>261</v>
      </c>
    </row>
    <row r="3" spans="1:15" ht="19.95" customHeight="1">
      <c r="B3" s="21" t="str">
        <f>Indice!C4</f>
        <v>Mercados eléctricos</v>
      </c>
    </row>
    <row r="5" spans="1:15" ht="12.75" customHeight="1">
      <c r="B5" s="620"/>
      <c r="C5" s="787" t="s">
        <v>26</v>
      </c>
      <c r="D5" s="787" t="s">
        <v>27</v>
      </c>
      <c r="E5" s="787" t="s">
        <v>268</v>
      </c>
      <c r="F5" s="787" t="s">
        <v>130</v>
      </c>
      <c r="G5" s="787" t="s">
        <v>133</v>
      </c>
      <c r="H5" s="787" t="s">
        <v>264</v>
      </c>
      <c r="I5" s="787" t="s">
        <v>270</v>
      </c>
      <c r="J5" s="787" t="s">
        <v>415</v>
      </c>
      <c r="K5" s="648"/>
      <c r="L5" s="648"/>
    </row>
    <row r="6" spans="1:15" s="621" customFormat="1" ht="12.75" customHeight="1">
      <c r="A6" s="647"/>
      <c r="B6" s="622"/>
      <c r="C6" s="788"/>
      <c r="D6" s="788"/>
      <c r="E6" s="788"/>
      <c r="F6" s="788"/>
      <c r="G6" s="788"/>
      <c r="H6" s="788"/>
      <c r="I6" s="788"/>
      <c r="J6" s="788"/>
      <c r="K6" s="678"/>
      <c r="L6" s="679" t="s">
        <v>271</v>
      </c>
    </row>
    <row r="7" spans="1:15">
      <c r="A7" s="616" t="s">
        <v>39</v>
      </c>
      <c r="B7" s="623" t="s">
        <v>272</v>
      </c>
      <c r="C7" s="624">
        <v>36.39</v>
      </c>
      <c r="D7" s="624">
        <v>-0.08</v>
      </c>
      <c r="E7" s="624">
        <v>36.31</v>
      </c>
      <c r="F7" s="624">
        <v>7.2</v>
      </c>
      <c r="G7" s="624">
        <v>7</v>
      </c>
      <c r="H7" s="624">
        <v>0</v>
      </c>
      <c r="I7" s="626">
        <v>50.51</v>
      </c>
      <c r="J7" s="627">
        <v>21154.193429999999</v>
      </c>
      <c r="K7" s="680"/>
      <c r="L7" s="681">
        <v>55.046611043173286</v>
      </c>
      <c r="M7" s="707"/>
      <c r="N7" s="707"/>
      <c r="O7" s="628"/>
    </row>
    <row r="8" spans="1:15">
      <c r="A8" s="616" t="s">
        <v>40</v>
      </c>
      <c r="B8" s="623" t="s">
        <v>273</v>
      </c>
      <c r="C8" s="624">
        <v>18.77</v>
      </c>
      <c r="D8" s="624">
        <v>-0.12</v>
      </c>
      <c r="E8" s="624">
        <v>18.649999999999999</v>
      </c>
      <c r="F8" s="624">
        <v>7.7899999999999991</v>
      </c>
      <c r="G8" s="624">
        <v>6.89</v>
      </c>
      <c r="H8" s="624">
        <v>0</v>
      </c>
      <c r="I8" s="626">
        <v>33.33</v>
      </c>
      <c r="J8" s="627">
        <v>19470.389179999998</v>
      </c>
      <c r="K8" s="680"/>
      <c r="L8" s="681">
        <v>55.046611043173286</v>
      </c>
      <c r="M8" s="707"/>
      <c r="N8" s="707"/>
      <c r="O8" s="628"/>
    </row>
    <row r="9" spans="1:15">
      <c r="A9" s="616" t="s">
        <v>41</v>
      </c>
      <c r="B9" s="623" t="s">
        <v>274</v>
      </c>
      <c r="C9" s="624">
        <v>27.9</v>
      </c>
      <c r="D9" s="624">
        <v>-7.0000000000000007E-2</v>
      </c>
      <c r="E9" s="624">
        <v>27.83</v>
      </c>
      <c r="F9" s="624">
        <v>7.03</v>
      </c>
      <c r="G9" s="624">
        <v>5.46</v>
      </c>
      <c r="H9" s="624">
        <v>0</v>
      </c>
      <c r="I9" s="626">
        <v>40.32</v>
      </c>
      <c r="J9" s="627">
        <v>20268.048307999998</v>
      </c>
      <c r="K9" s="680"/>
      <c r="L9" s="681">
        <v>55.0466110431733</v>
      </c>
      <c r="M9" s="707"/>
      <c r="N9" s="707"/>
      <c r="O9" s="628"/>
    </row>
    <row r="10" spans="1:15">
      <c r="A10" s="616" t="s">
        <v>42</v>
      </c>
      <c r="B10" s="623" t="s">
        <v>275</v>
      </c>
      <c r="C10" s="624">
        <v>27.26</v>
      </c>
      <c r="D10" s="624">
        <v>-0.06</v>
      </c>
      <c r="E10" s="624">
        <v>27.200000000000003</v>
      </c>
      <c r="F10" s="624">
        <v>8</v>
      </c>
      <c r="G10" s="624">
        <v>5.29</v>
      </c>
      <c r="H10" s="624">
        <v>0</v>
      </c>
      <c r="I10" s="626">
        <v>40.49</v>
      </c>
      <c r="J10" s="627">
        <v>18269.23876</v>
      </c>
      <c r="K10" s="680"/>
      <c r="L10" s="681">
        <v>55.046611043173286</v>
      </c>
      <c r="M10" s="707"/>
      <c r="N10" s="707"/>
      <c r="O10" s="628"/>
    </row>
    <row r="11" spans="1:15">
      <c r="A11" s="616" t="s">
        <v>41</v>
      </c>
      <c r="B11" s="623" t="s">
        <v>276</v>
      </c>
      <c r="C11" s="624">
        <v>43.18</v>
      </c>
      <c r="D11" s="624">
        <v>0</v>
      </c>
      <c r="E11" s="624">
        <v>43.18</v>
      </c>
      <c r="F11" s="624">
        <v>4.88</v>
      </c>
      <c r="G11" s="624">
        <v>5.14</v>
      </c>
      <c r="H11" s="624">
        <v>0</v>
      </c>
      <c r="I11" s="626">
        <v>53.2</v>
      </c>
      <c r="J11" s="627">
        <v>19216.055627999998</v>
      </c>
      <c r="K11" s="680"/>
      <c r="L11" s="681">
        <v>55.046611043173286</v>
      </c>
      <c r="M11" s="707"/>
      <c r="N11" s="707"/>
      <c r="O11" s="628"/>
    </row>
    <row r="12" spans="1:15">
      <c r="A12" s="616" t="s">
        <v>43</v>
      </c>
      <c r="B12" s="623" t="s">
        <v>277</v>
      </c>
      <c r="C12" s="624">
        <v>51.92</v>
      </c>
      <c r="D12" s="624">
        <v>-0.03</v>
      </c>
      <c r="E12" s="624">
        <v>51.89</v>
      </c>
      <c r="F12" s="624">
        <v>3.5899999999999994</v>
      </c>
      <c r="G12" s="624">
        <v>6.14</v>
      </c>
      <c r="H12" s="624">
        <v>0</v>
      </c>
      <c r="I12" s="626">
        <v>61.62</v>
      </c>
      <c r="J12" s="627">
        <v>19338.579063000001</v>
      </c>
      <c r="K12" s="680"/>
      <c r="L12" s="681">
        <v>55.046611043173286</v>
      </c>
      <c r="M12" s="707"/>
      <c r="N12" s="707"/>
      <c r="O12" s="628"/>
    </row>
    <row r="13" spans="1:15">
      <c r="A13" s="616" t="s">
        <v>43</v>
      </c>
      <c r="B13" s="623" t="s">
        <v>279</v>
      </c>
      <c r="C13" s="629">
        <v>49.09</v>
      </c>
      <c r="D13" s="629">
        <v>-0.04</v>
      </c>
      <c r="E13" s="624">
        <v>49.050000000000004</v>
      </c>
      <c r="F13" s="624">
        <v>3.3000000000000003</v>
      </c>
      <c r="G13" s="629">
        <v>7.17</v>
      </c>
      <c r="H13" s="629">
        <v>0</v>
      </c>
      <c r="I13" s="630">
        <v>59.52</v>
      </c>
      <c r="J13" s="631">
        <v>21057.212884</v>
      </c>
      <c r="K13" s="680"/>
      <c r="L13" s="681">
        <v>55.046611043173286</v>
      </c>
      <c r="M13" s="707"/>
      <c r="N13" s="707"/>
      <c r="O13" s="628"/>
    </row>
    <row r="14" spans="1:15">
      <c r="A14" s="616" t="s">
        <v>42</v>
      </c>
      <c r="B14" s="623" t="s">
        <v>280</v>
      </c>
      <c r="C14" s="629">
        <v>50.71</v>
      </c>
      <c r="D14" s="629">
        <v>-0.02</v>
      </c>
      <c r="E14" s="624">
        <v>50.69</v>
      </c>
      <c r="F14" s="624">
        <v>4.1500000000000004</v>
      </c>
      <c r="G14" s="629">
        <v>4.76</v>
      </c>
      <c r="H14" s="629">
        <v>0</v>
      </c>
      <c r="I14" s="630">
        <v>59.6</v>
      </c>
      <c r="J14" s="631">
        <v>20063.502260000001</v>
      </c>
      <c r="K14" s="680"/>
      <c r="L14" s="681">
        <v>55.046611043173286</v>
      </c>
      <c r="M14" s="707"/>
      <c r="N14" s="707"/>
      <c r="O14" s="628"/>
    </row>
    <row r="15" spans="1:15">
      <c r="A15" s="616" t="s">
        <v>44</v>
      </c>
      <c r="B15" s="623" t="s">
        <v>281</v>
      </c>
      <c r="C15" s="624">
        <v>59.9</v>
      </c>
      <c r="D15" s="624">
        <v>0.03</v>
      </c>
      <c r="E15" s="624">
        <v>59.93</v>
      </c>
      <c r="F15" s="624">
        <v>4.8000000000000007</v>
      </c>
      <c r="G15" s="624">
        <v>5.47</v>
      </c>
      <c r="H15" s="624">
        <v>0</v>
      </c>
      <c r="I15" s="630">
        <v>70.2</v>
      </c>
      <c r="J15" s="627">
        <v>20064.540785000001</v>
      </c>
      <c r="K15" s="680"/>
      <c r="L15" s="681">
        <v>55.046611043173286</v>
      </c>
      <c r="M15" s="707"/>
      <c r="N15" s="707"/>
      <c r="O15" s="628"/>
    </row>
    <row r="16" spans="1:15">
      <c r="A16" s="616" t="s">
        <v>45</v>
      </c>
      <c r="B16" s="623" t="s">
        <v>282</v>
      </c>
      <c r="C16" s="624">
        <v>56.84</v>
      </c>
      <c r="D16" s="624">
        <v>-0.02</v>
      </c>
      <c r="E16" s="624">
        <v>56.82</v>
      </c>
      <c r="F16" s="624">
        <v>6.1900000000000013</v>
      </c>
      <c r="G16" s="624">
        <v>5.3</v>
      </c>
      <c r="H16" s="624">
        <v>0</v>
      </c>
      <c r="I16" s="626">
        <v>68.31</v>
      </c>
      <c r="J16" s="627">
        <v>19727.921243000001</v>
      </c>
      <c r="K16" s="680"/>
      <c r="L16" s="681">
        <v>55.046611043173286</v>
      </c>
      <c r="M16" s="707"/>
      <c r="N16" s="707"/>
      <c r="O16" s="628"/>
    </row>
    <row r="17" spans="1:15">
      <c r="A17" s="616" t="s">
        <v>46</v>
      </c>
      <c r="B17" s="623" t="s">
        <v>283</v>
      </c>
      <c r="C17" s="624">
        <v>48.68</v>
      </c>
      <c r="D17" s="624">
        <v>-0.01</v>
      </c>
      <c r="E17" s="624">
        <v>48.67</v>
      </c>
      <c r="F17" s="624">
        <v>6.0799999999999983</v>
      </c>
      <c r="G17" s="624">
        <v>5.45</v>
      </c>
      <c r="H17" s="624">
        <v>0</v>
      </c>
      <c r="I17" s="626">
        <v>60.2</v>
      </c>
      <c r="J17" s="627">
        <v>19641.259991999999</v>
      </c>
      <c r="K17" s="680"/>
      <c r="L17" s="681">
        <v>55.046611043173286</v>
      </c>
      <c r="M17" s="707"/>
      <c r="N17" s="707"/>
      <c r="O17" s="628"/>
    </row>
    <row r="18" spans="1:15">
      <c r="A18" s="616" t="s">
        <v>47</v>
      </c>
      <c r="B18" s="623" t="s">
        <v>284</v>
      </c>
      <c r="C18" s="624">
        <v>49.43</v>
      </c>
      <c r="D18" s="624">
        <v>-0.01</v>
      </c>
      <c r="E18" s="624">
        <v>49.42</v>
      </c>
      <c r="F18" s="624">
        <v>5.5</v>
      </c>
      <c r="G18" s="624">
        <v>6.87</v>
      </c>
      <c r="H18" s="624">
        <v>0</v>
      </c>
      <c r="I18" s="626">
        <v>61.79</v>
      </c>
      <c r="J18" s="627">
        <v>20714.191427000002</v>
      </c>
      <c r="K18" s="680"/>
      <c r="L18" s="681">
        <v>55.046611043173286</v>
      </c>
      <c r="M18" s="707"/>
      <c r="N18" s="707"/>
      <c r="O18" s="628"/>
    </row>
    <row r="19" spans="1:15">
      <c r="A19" s="616"/>
      <c r="B19" s="623"/>
      <c r="C19" s="624"/>
      <c r="D19" s="624"/>
      <c r="E19" s="624"/>
      <c r="F19" s="624"/>
      <c r="G19" s="624"/>
      <c r="H19" s="624"/>
      <c r="I19" s="626"/>
      <c r="J19" s="627"/>
      <c r="K19" s="680"/>
      <c r="L19" s="681"/>
      <c r="M19" s="707"/>
      <c r="N19" s="707"/>
      <c r="O19" s="628"/>
    </row>
    <row r="20" spans="1:15">
      <c r="A20" s="616" t="s">
        <v>39</v>
      </c>
      <c r="B20" s="623" t="s">
        <v>285</v>
      </c>
      <c r="C20" s="624">
        <v>53.54</v>
      </c>
      <c r="D20" s="624">
        <v>-0.01</v>
      </c>
      <c r="E20" s="624">
        <v>53.53</v>
      </c>
      <c r="F20" s="624">
        <v>4.919999999999999</v>
      </c>
      <c r="G20" s="625">
        <v>6.94</v>
      </c>
      <c r="H20" s="625">
        <v>1.69</v>
      </c>
      <c r="I20" s="625">
        <v>67.08</v>
      </c>
      <c r="J20" s="627">
        <v>22530.623815000003</v>
      </c>
      <c r="K20" s="680"/>
      <c r="L20" s="682">
        <v>62.861768485187042</v>
      </c>
      <c r="M20" s="707"/>
      <c r="N20" s="707"/>
      <c r="O20" s="632"/>
    </row>
    <row r="21" spans="1:15">
      <c r="A21" s="616" t="s">
        <v>40</v>
      </c>
      <c r="B21" s="623" t="s">
        <v>286</v>
      </c>
      <c r="C21" s="624">
        <v>44.62</v>
      </c>
      <c r="D21" s="624">
        <v>-0.01</v>
      </c>
      <c r="E21" s="624">
        <v>44.61</v>
      </c>
      <c r="F21" s="624">
        <v>5.3699999999999992</v>
      </c>
      <c r="G21" s="625">
        <v>6.92</v>
      </c>
      <c r="H21" s="625">
        <v>1.85</v>
      </c>
      <c r="I21" s="625">
        <v>58.75</v>
      </c>
      <c r="J21" s="627">
        <v>20656.460228</v>
      </c>
      <c r="K21" s="680"/>
      <c r="L21" s="682">
        <v>62.861768485187042</v>
      </c>
      <c r="M21" s="707"/>
      <c r="N21" s="707"/>
      <c r="O21" s="632"/>
    </row>
    <row r="22" spans="1:15">
      <c r="A22" s="616" t="s">
        <v>41</v>
      </c>
      <c r="B22" s="623" t="s">
        <v>287</v>
      </c>
      <c r="C22" s="624">
        <v>44.24</v>
      </c>
      <c r="D22" s="624">
        <v>-0.01</v>
      </c>
      <c r="E22" s="624">
        <v>44.230000000000004</v>
      </c>
      <c r="F22" s="624">
        <v>5.1899999999999995</v>
      </c>
      <c r="G22" s="625">
        <v>5.48</v>
      </c>
      <c r="H22" s="625">
        <v>1.83</v>
      </c>
      <c r="I22" s="625">
        <v>56.73</v>
      </c>
      <c r="J22" s="627">
        <v>21074.295910999997</v>
      </c>
      <c r="K22" s="680"/>
      <c r="L22" s="682">
        <v>62.861768485187042</v>
      </c>
      <c r="M22" s="707"/>
      <c r="N22" s="707"/>
      <c r="O22" s="632"/>
    </row>
    <row r="23" spans="1:15">
      <c r="A23" s="616" t="s">
        <v>42</v>
      </c>
      <c r="B23" s="623" t="s">
        <v>288</v>
      </c>
      <c r="C23" s="624">
        <v>46.59</v>
      </c>
      <c r="D23" s="624">
        <v>0.03</v>
      </c>
      <c r="E23" s="624">
        <v>46.620000000000005</v>
      </c>
      <c r="F23" s="624">
        <v>5.56</v>
      </c>
      <c r="G23" s="625">
        <v>5.26</v>
      </c>
      <c r="H23" s="625">
        <v>2.08</v>
      </c>
      <c r="I23" s="625">
        <v>59.52</v>
      </c>
      <c r="J23" s="627">
        <v>18803.992910999998</v>
      </c>
      <c r="K23" s="680"/>
      <c r="L23" s="682">
        <v>62.861768485187042</v>
      </c>
      <c r="M23" s="707"/>
      <c r="N23" s="707"/>
      <c r="O23" s="632"/>
    </row>
    <row r="24" spans="1:15">
      <c r="A24" s="616" t="s">
        <v>41</v>
      </c>
      <c r="B24" s="623" t="s">
        <v>289</v>
      </c>
      <c r="C24" s="624">
        <v>45.91</v>
      </c>
      <c r="D24" s="624">
        <v>0.01</v>
      </c>
      <c r="E24" s="624">
        <v>45.919999999999995</v>
      </c>
      <c r="F24" s="624">
        <v>5.1100000000000003</v>
      </c>
      <c r="G24" s="625">
        <v>5.0599999999999996</v>
      </c>
      <c r="H24" s="625">
        <v>1.97</v>
      </c>
      <c r="I24" s="625">
        <v>58.06</v>
      </c>
      <c r="J24" s="627">
        <v>19799.298890999999</v>
      </c>
      <c r="K24" s="680"/>
      <c r="L24" s="682">
        <v>62.861768485187042</v>
      </c>
      <c r="M24" s="707"/>
      <c r="N24" s="707"/>
      <c r="O24" s="632"/>
    </row>
    <row r="25" spans="1:15">
      <c r="A25" s="616" t="s">
        <v>43</v>
      </c>
      <c r="B25" s="623" t="s">
        <v>290</v>
      </c>
      <c r="C25" s="624">
        <v>55.52</v>
      </c>
      <c r="D25" s="624">
        <v>0.01</v>
      </c>
      <c r="E25" s="624">
        <v>55.53</v>
      </c>
      <c r="F25" s="624">
        <v>3.37</v>
      </c>
      <c r="G25" s="625">
        <v>6.19</v>
      </c>
      <c r="H25" s="625">
        <v>1.92</v>
      </c>
      <c r="I25" s="625">
        <v>67.010000000000005</v>
      </c>
      <c r="J25" s="627">
        <v>20304.616699999999</v>
      </c>
      <c r="K25" s="680"/>
      <c r="L25" s="682">
        <v>62.861768485187042</v>
      </c>
      <c r="M25" s="707"/>
      <c r="N25" s="707"/>
      <c r="O25" s="632"/>
    </row>
    <row r="26" spans="1:15">
      <c r="A26" s="616" t="s">
        <v>43</v>
      </c>
      <c r="B26" s="623" t="s">
        <v>291</v>
      </c>
      <c r="C26" s="624">
        <v>60.53</v>
      </c>
      <c r="D26" s="624">
        <v>0</v>
      </c>
      <c r="E26" s="624">
        <v>60.53</v>
      </c>
      <c r="F26" s="624">
        <v>3.120000000000001</v>
      </c>
      <c r="G26" s="625">
        <v>7.23</v>
      </c>
      <c r="H26" s="625">
        <v>1.65</v>
      </c>
      <c r="I26" s="625">
        <v>72.53</v>
      </c>
      <c r="J26" s="627">
        <v>23423.927179000002</v>
      </c>
      <c r="K26" s="680"/>
      <c r="L26" s="682">
        <v>62.861768485187042</v>
      </c>
      <c r="M26" s="707"/>
      <c r="N26" s="707"/>
      <c r="O26" s="632"/>
    </row>
    <row r="27" spans="1:15">
      <c r="A27" s="616" t="s">
        <v>42</v>
      </c>
      <c r="B27" s="623" t="s">
        <v>292</v>
      </c>
      <c r="C27" s="624">
        <v>56.71</v>
      </c>
      <c r="D27" s="624">
        <v>0</v>
      </c>
      <c r="E27" s="624">
        <v>56.71</v>
      </c>
      <c r="F27" s="624">
        <v>3.7399999999999998</v>
      </c>
      <c r="G27" s="625">
        <v>2.84</v>
      </c>
      <c r="H27" s="625">
        <v>1.87</v>
      </c>
      <c r="I27" s="625">
        <v>65.16</v>
      </c>
      <c r="J27" s="627">
        <v>20821.256473999998</v>
      </c>
      <c r="K27" s="680"/>
      <c r="L27" s="682">
        <v>62.861768485187042</v>
      </c>
      <c r="M27" s="707"/>
      <c r="N27" s="707"/>
      <c r="O27" s="632"/>
    </row>
    <row r="28" spans="1:15">
      <c r="A28" s="616" t="s">
        <v>44</v>
      </c>
      <c r="B28" s="623" t="s">
        <v>293</v>
      </c>
      <c r="C28" s="624">
        <v>52.63</v>
      </c>
      <c r="D28" s="624">
        <v>-0.03</v>
      </c>
      <c r="E28" s="624">
        <v>52.6</v>
      </c>
      <c r="F28" s="624">
        <v>3.25</v>
      </c>
      <c r="G28" s="625">
        <v>3.2</v>
      </c>
      <c r="H28" s="625">
        <v>2.0099999999999998</v>
      </c>
      <c r="I28" s="625">
        <v>61.06</v>
      </c>
      <c r="J28" s="627">
        <v>19509.749752</v>
      </c>
      <c r="K28" s="680"/>
      <c r="L28" s="682">
        <v>62.861768485187042</v>
      </c>
      <c r="M28" s="707"/>
      <c r="N28" s="707"/>
      <c r="O28" s="632"/>
    </row>
    <row r="29" spans="1:15">
      <c r="A29" s="616" t="s">
        <v>45</v>
      </c>
      <c r="B29" s="623" t="s">
        <v>294</v>
      </c>
      <c r="C29" s="624">
        <v>50.84</v>
      </c>
      <c r="D29" s="624">
        <v>-0.02</v>
      </c>
      <c r="E29" s="624">
        <v>50.82</v>
      </c>
      <c r="F29" s="624">
        <v>4.3900000000000015</v>
      </c>
      <c r="G29" s="625">
        <v>3.1</v>
      </c>
      <c r="H29" s="625">
        <v>1.99</v>
      </c>
      <c r="I29" s="625">
        <v>60.3</v>
      </c>
      <c r="J29" s="627">
        <v>19703.401222</v>
      </c>
      <c r="K29" s="680"/>
      <c r="L29" s="682">
        <v>62.861768485187042</v>
      </c>
      <c r="M29" s="707"/>
      <c r="N29" s="707"/>
      <c r="O29" s="632"/>
    </row>
    <row r="30" spans="1:15">
      <c r="A30" s="616" t="s">
        <v>46</v>
      </c>
      <c r="B30" s="623" t="s">
        <v>295</v>
      </c>
      <c r="C30" s="624">
        <v>52.68</v>
      </c>
      <c r="D30" s="624">
        <v>0</v>
      </c>
      <c r="E30" s="624">
        <v>52.68</v>
      </c>
      <c r="F30" s="624">
        <v>4.1500000000000004</v>
      </c>
      <c r="G30" s="625">
        <v>3.31</v>
      </c>
      <c r="H30" s="625">
        <v>1.97</v>
      </c>
      <c r="I30" s="625">
        <v>62.11</v>
      </c>
      <c r="J30" s="627">
        <v>19824.271826</v>
      </c>
      <c r="K30" s="680"/>
      <c r="L30" s="682">
        <v>62.861768485187042</v>
      </c>
      <c r="M30" s="707"/>
      <c r="N30" s="707"/>
      <c r="O30" s="632"/>
    </row>
    <row r="31" spans="1:15">
      <c r="A31" s="616" t="s">
        <v>47</v>
      </c>
      <c r="B31" s="623" t="s">
        <v>296</v>
      </c>
      <c r="C31" s="624">
        <v>54.38</v>
      </c>
      <c r="D31" s="624">
        <v>0</v>
      </c>
      <c r="E31" s="624">
        <v>54.38</v>
      </c>
      <c r="F31" s="624">
        <v>3.24</v>
      </c>
      <c r="G31" s="625">
        <v>4.16</v>
      </c>
      <c r="H31" s="625">
        <v>1.89</v>
      </c>
      <c r="I31" s="625">
        <v>63.67</v>
      </c>
      <c r="J31" s="627">
        <v>20802.862501</v>
      </c>
      <c r="K31" s="680"/>
      <c r="L31" s="682">
        <v>62.861768485187042</v>
      </c>
      <c r="M31" s="707"/>
      <c r="N31" s="707"/>
      <c r="O31" s="632"/>
    </row>
    <row r="32" spans="1:15">
      <c r="A32" s="648"/>
      <c r="B32" s="633"/>
      <c r="C32" s="634"/>
      <c r="D32" s="634"/>
      <c r="E32" s="635"/>
      <c r="F32" s="635"/>
      <c r="G32" s="634"/>
      <c r="H32" s="634"/>
      <c r="I32" s="636"/>
      <c r="J32" s="637"/>
      <c r="K32" s="636"/>
      <c r="L32" s="638"/>
      <c r="M32" s="628"/>
      <c r="N32" s="628"/>
    </row>
    <row r="33" spans="1:23">
      <c r="A33" s="648"/>
      <c r="E33" s="639"/>
      <c r="F33" s="639"/>
      <c r="G33" s="640"/>
      <c r="H33" s="640"/>
      <c r="I33" s="640"/>
      <c r="M33" s="641"/>
      <c r="O33" s="628"/>
    </row>
    <row r="34" spans="1:23">
      <c r="A34" s="648"/>
      <c r="E34" s="640"/>
      <c r="F34" s="640"/>
      <c r="G34" s="640"/>
      <c r="H34" s="640"/>
      <c r="I34" s="640"/>
      <c r="O34" s="628"/>
    </row>
    <row r="35" spans="1:23">
      <c r="A35" s="648"/>
      <c r="D35" s="642"/>
      <c r="E35" s="640"/>
      <c r="F35" s="640"/>
      <c r="G35" s="640"/>
      <c r="H35" s="640"/>
      <c r="I35" s="640"/>
      <c r="O35" s="628"/>
    </row>
    <row r="36" spans="1:23">
      <c r="A36" s="648"/>
      <c r="E36" s="640"/>
      <c r="F36" s="640"/>
      <c r="G36" s="640"/>
      <c r="H36" s="640"/>
      <c r="I36" s="640"/>
      <c r="O36" s="628"/>
    </row>
    <row r="37" spans="1:23">
      <c r="A37" s="648"/>
      <c r="E37" s="640"/>
      <c r="F37" s="640"/>
      <c r="G37" s="640"/>
      <c r="H37" s="640"/>
      <c r="I37" s="640"/>
      <c r="M37" s="643"/>
    </row>
    <row r="38" spans="1:23">
      <c r="A38" s="648"/>
      <c r="E38" s="640"/>
      <c r="F38" s="640"/>
      <c r="G38" s="640"/>
      <c r="H38" s="640"/>
      <c r="I38" s="640"/>
      <c r="M38" s="643"/>
    </row>
    <row r="39" spans="1:23">
      <c r="A39" s="648"/>
      <c r="B39" s="658"/>
      <c r="C39" s="659"/>
      <c r="D39" s="659"/>
      <c r="E39" s="659"/>
      <c r="F39" s="659"/>
      <c r="G39" s="659"/>
      <c r="H39" s="659"/>
      <c r="I39" s="659"/>
      <c r="J39" s="658"/>
      <c r="K39" s="658"/>
      <c r="L39" s="658"/>
      <c r="M39" s="660"/>
      <c r="N39" s="658"/>
    </row>
    <row r="40" spans="1:23">
      <c r="A40" s="648"/>
      <c r="B40" s="661" t="s">
        <v>297</v>
      </c>
      <c r="C40" s="662"/>
      <c r="D40" s="662"/>
      <c r="E40" s="663"/>
      <c r="F40" s="662"/>
      <c r="G40" s="662"/>
      <c r="H40" s="662"/>
      <c r="I40" s="662"/>
      <c r="J40" s="662"/>
      <c r="K40" s="662"/>
      <c r="L40" s="662"/>
      <c r="M40" s="662"/>
      <c r="N40" s="662"/>
      <c r="O40" s="662"/>
      <c r="P40" s="662"/>
      <c r="Q40" s="662"/>
      <c r="R40" s="662"/>
      <c r="S40" s="664" t="s">
        <v>269</v>
      </c>
      <c r="T40" s="661"/>
      <c r="U40" s="661"/>
      <c r="V40" s="665"/>
      <c r="W40" s="661"/>
    </row>
    <row r="41" spans="1:23">
      <c r="A41" s="648"/>
      <c r="B41" s="666">
        <v>2014</v>
      </c>
      <c r="C41" s="667">
        <v>43.462642691353345</v>
      </c>
      <c r="D41" s="667">
        <v>-3.5833160100981372E-2</v>
      </c>
      <c r="E41" s="667">
        <v>43.426809531252353</v>
      </c>
      <c r="F41" s="667">
        <v>5.6921848079150905</v>
      </c>
      <c r="G41" s="667">
        <v>1.1268245746356238</v>
      </c>
      <c r="H41" s="667">
        <v>0.37048427683557772</v>
      </c>
      <c r="I41" s="667">
        <v>0.25103012291790222</v>
      </c>
      <c r="J41" s="667">
        <v>-8.2233580194251421E-3</v>
      </c>
      <c r="K41" s="667">
        <v>0.59463516166357266</v>
      </c>
      <c r="L41" s="667">
        <v>0</v>
      </c>
      <c r="M41" s="667">
        <v>-3.5398486064009436E-2</v>
      </c>
      <c r="N41" s="667">
        <v>6.7603115829820782E-3</v>
      </c>
      <c r="O41" s="667">
        <v>1.1792880289165999</v>
      </c>
      <c r="P41" s="667">
        <v>5.9300442917168485</v>
      </c>
      <c r="Q41" s="667">
        <v>0</v>
      </c>
      <c r="R41" s="667">
        <v>55.049038630884304</v>
      </c>
      <c r="S41" s="668">
        <v>0.24956707648145915</v>
      </c>
      <c r="T41" s="665">
        <v>238985.13295999999</v>
      </c>
      <c r="U41" s="661"/>
      <c r="V41" s="665"/>
      <c r="W41" s="661"/>
    </row>
    <row r="42" spans="1:23">
      <c r="A42" s="648"/>
      <c r="B42" s="666">
        <v>2015</v>
      </c>
      <c r="C42" s="667">
        <v>51.669092709499544</v>
      </c>
      <c r="D42" s="667">
        <v>-2.6564316908607066E-3</v>
      </c>
      <c r="E42" s="667">
        <v>51.666436277808678</v>
      </c>
      <c r="F42" s="667">
        <v>4.2702248332054848</v>
      </c>
      <c r="G42" s="667">
        <v>0.91091274468804551</v>
      </c>
      <c r="H42" s="667">
        <v>0.18140411412114635</v>
      </c>
      <c r="I42" s="667">
        <v>0.23791434122735647</v>
      </c>
      <c r="J42" s="667">
        <v>8.8215560881733188E-3</v>
      </c>
      <c r="K42" s="667">
        <v>0.19407875350191026</v>
      </c>
      <c r="L42" s="667">
        <v>0</v>
      </c>
      <c r="M42" s="667">
        <v>-6.1596732708626249E-2</v>
      </c>
      <c r="N42" s="667">
        <v>5.9280105863019471E-3</v>
      </c>
      <c r="O42" s="667">
        <v>0.5665500428162622</v>
      </c>
      <c r="P42" s="667">
        <v>5.0301509818484416</v>
      </c>
      <c r="Q42" s="667">
        <v>1.8860699818862585</v>
      </c>
      <c r="R42" s="667">
        <v>62.852882074748855</v>
      </c>
      <c r="S42" s="668">
        <v>0.25266390790183174</v>
      </c>
      <c r="T42" s="665">
        <v>247254.75741000002</v>
      </c>
      <c r="U42" s="669">
        <v>3.4603091613168071</v>
      </c>
      <c r="V42" s="669">
        <v>14.176166628796201</v>
      </c>
      <c r="W42" s="661"/>
    </row>
    <row r="43" spans="1:23">
      <c r="B43" s="661"/>
      <c r="C43" s="667"/>
      <c r="D43" s="667"/>
      <c r="E43" s="670"/>
      <c r="F43" s="670"/>
      <c r="G43" s="671"/>
      <c r="H43" s="670"/>
      <c r="I43" s="670"/>
      <c r="J43" s="670"/>
      <c r="K43" s="670"/>
      <c r="L43" s="670"/>
      <c r="M43" s="670"/>
      <c r="N43" s="670"/>
      <c r="O43" s="670"/>
      <c r="P43" s="671"/>
      <c r="Q43" s="670"/>
      <c r="R43" s="670"/>
      <c r="S43" s="670">
        <f>S41/$R$41</f>
        <v>4.5335410515496971E-3</v>
      </c>
      <c r="T43" s="661"/>
      <c r="U43" s="661"/>
      <c r="V43" s="665"/>
      <c r="W43" s="661"/>
    </row>
    <row r="44" spans="1:23">
      <c r="R44" s="645"/>
    </row>
    <row r="45" spans="1:23">
      <c r="S45" s="645"/>
    </row>
    <row r="46" spans="1:23">
      <c r="C46" s="644"/>
      <c r="E46" s="644"/>
      <c r="F46" s="644"/>
      <c r="Q46" s="644"/>
      <c r="R46" s="644"/>
    </row>
    <row r="49" spans="3:3" ht="16.2" customHeight="1">
      <c r="C49" s="646"/>
    </row>
    <row r="50" spans="3:3">
      <c r="C50" s="646"/>
    </row>
    <row r="51" spans="3:3">
      <c r="C51" s="646"/>
    </row>
  </sheetData>
  <mergeCells count="8">
    <mergeCell ref="D5:D6"/>
    <mergeCell ref="C5:C6"/>
    <mergeCell ref="H5:H6"/>
    <mergeCell ref="J5:J6"/>
    <mergeCell ref="I5:I6"/>
    <mergeCell ref="E5:E6"/>
    <mergeCell ref="F5:F6"/>
    <mergeCell ref="G5:G6"/>
  </mergeCells>
  <hyperlinks>
    <hyperlink ref="B3" location="Indice!A1" display="Indice!A1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autoPageBreaks="0"/>
  </sheetPr>
  <dimension ref="A1:F82"/>
  <sheetViews>
    <sheetView showGridLines="0" showRowColHeaders="0" showOutlineSymbols="0" workbookViewId="0"/>
  </sheetViews>
  <sheetFormatPr baseColWidth="10" defaultRowHeight="13.2"/>
  <cols>
    <col min="1" max="1" width="0.109375" style="16" customWidth="1"/>
    <col min="2" max="2" width="2.6640625" style="16" customWidth="1"/>
    <col min="3" max="3" width="23.6640625" style="16" customWidth="1"/>
    <col min="4" max="4" width="1.33203125" style="16" customWidth="1"/>
    <col min="5" max="5" width="68.6640625" style="16" customWidth="1"/>
    <col min="6" max="6" width="11.44140625" style="42" customWidth="1"/>
  </cols>
  <sheetData>
    <row r="1" spans="2:5" s="16" customFormat="1" ht="0.6" customHeight="1"/>
    <row r="2" spans="2:5" s="16" customFormat="1" ht="21" customHeight="1">
      <c r="E2" s="95" t="s">
        <v>80</v>
      </c>
    </row>
    <row r="3" spans="2:5" s="16" customFormat="1" ht="15" customHeight="1">
      <c r="E3" s="18" t="s">
        <v>261</v>
      </c>
    </row>
    <row r="4" spans="2:5" s="19" customFormat="1" ht="19.95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2" customHeight="1">
      <c r="B6" s="20"/>
      <c r="C6" s="25"/>
      <c r="D6" s="39"/>
      <c r="E6" s="39"/>
    </row>
    <row r="7" spans="2:5" s="19" customFormat="1" ht="12.75" customHeight="1">
      <c r="B7" s="20"/>
      <c r="C7" s="722" t="s">
        <v>359</v>
      </c>
      <c r="D7" s="39"/>
      <c r="E7" s="349"/>
    </row>
    <row r="8" spans="2:5" s="19" customFormat="1" ht="12.75" customHeight="1">
      <c r="B8" s="20"/>
      <c r="C8" s="722"/>
      <c r="D8" s="39"/>
      <c r="E8" s="349"/>
    </row>
    <row r="9" spans="2:5" s="19" customFormat="1" ht="12.75" customHeight="1">
      <c r="B9" s="20"/>
      <c r="C9" s="722"/>
      <c r="D9" s="39"/>
      <c r="E9" s="349"/>
    </row>
    <row r="10" spans="2:5" s="19" customFormat="1" ht="12.75" customHeight="1">
      <c r="B10" s="20"/>
      <c r="C10" s="299"/>
      <c r="D10" s="39"/>
      <c r="E10" s="349"/>
    </row>
    <row r="11" spans="2:5" s="19" customFormat="1" ht="12.75" customHeight="1">
      <c r="B11" s="20"/>
      <c r="C11" s="299"/>
      <c r="D11" s="39"/>
      <c r="E11" s="303"/>
    </row>
    <row r="12" spans="2:5" s="19" customFormat="1" ht="12.75" customHeight="1">
      <c r="B12" s="20"/>
      <c r="C12" s="299"/>
      <c r="D12" s="39"/>
      <c r="E12" s="303"/>
    </row>
    <row r="13" spans="2:5" s="19" customFormat="1" ht="12.75" customHeight="1">
      <c r="B13" s="20"/>
      <c r="D13" s="39"/>
      <c r="E13" s="303"/>
    </row>
    <row r="14" spans="2:5" s="19" customFormat="1" ht="12.75" customHeight="1">
      <c r="B14" s="20"/>
      <c r="D14" s="39"/>
      <c r="E14" s="303"/>
    </row>
    <row r="15" spans="2:5" s="19" customFormat="1" ht="12.75" customHeight="1">
      <c r="B15" s="20"/>
      <c r="D15" s="39"/>
      <c r="E15" s="303"/>
    </row>
    <row r="16" spans="2:5" s="19" customFormat="1" ht="12.75" customHeight="1">
      <c r="B16" s="20"/>
      <c r="D16" s="39"/>
      <c r="E16" s="303"/>
    </row>
    <row r="17" spans="1:6" s="19" customFormat="1" ht="12.75" customHeight="1">
      <c r="B17" s="20"/>
      <c r="D17" s="39"/>
      <c r="E17" s="303"/>
    </row>
    <row r="18" spans="1:6" s="19" customFormat="1" ht="12.75" customHeight="1">
      <c r="B18" s="20"/>
      <c r="D18" s="39"/>
      <c r="E18" s="303"/>
    </row>
    <row r="19" spans="1:6" s="19" customFormat="1" ht="12.75" customHeight="1">
      <c r="B19" s="20"/>
      <c r="C19" s="25"/>
      <c r="D19" s="39"/>
      <c r="E19" s="303"/>
    </row>
    <row r="20" spans="1:6" s="19" customFormat="1" ht="12.75" customHeight="1">
      <c r="B20" s="20"/>
      <c r="C20" s="25"/>
      <c r="D20" s="39"/>
      <c r="E20" s="303"/>
    </row>
    <row r="21" spans="1:6" s="19" customFormat="1" ht="12.75" customHeight="1">
      <c r="B21" s="20"/>
      <c r="C21" s="25"/>
      <c r="D21" s="39"/>
      <c r="E21" s="303"/>
    </row>
    <row r="22" spans="1:6">
      <c r="E22" s="303"/>
    </row>
    <row r="23" spans="1:6">
      <c r="E23" s="303"/>
    </row>
    <row r="24" spans="1:6">
      <c r="E24" s="303"/>
    </row>
    <row r="25" spans="1:6" s="171" customFormat="1">
      <c r="A25" s="16"/>
      <c r="B25" s="16"/>
      <c r="C25" s="16"/>
      <c r="D25" s="16"/>
      <c r="E25" s="39"/>
      <c r="F25" s="42"/>
    </row>
    <row r="82" spans="2:2">
      <c r="B82" s="96"/>
    </row>
  </sheetData>
  <mergeCells count="1">
    <mergeCell ref="C7:C9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autoPageBreaks="0"/>
  </sheetPr>
  <dimension ref="A1:F82"/>
  <sheetViews>
    <sheetView showGridLines="0" showRowColHeaders="0" showOutlineSymbols="0" workbookViewId="0"/>
  </sheetViews>
  <sheetFormatPr baseColWidth="10" defaultRowHeight="13.2"/>
  <cols>
    <col min="1" max="1" width="0.109375" style="16" customWidth="1"/>
    <col min="2" max="2" width="2.6640625" style="16" customWidth="1"/>
    <col min="3" max="3" width="23.6640625" style="16" customWidth="1"/>
    <col min="4" max="4" width="1.33203125" style="16" customWidth="1"/>
    <col min="5" max="5" width="105.6640625" style="16" customWidth="1"/>
    <col min="6" max="6" width="11.44140625" style="42" customWidth="1"/>
  </cols>
  <sheetData>
    <row r="1" spans="2:5" s="16" customFormat="1" ht="0.6" customHeight="1"/>
    <row r="2" spans="2:5" s="16" customFormat="1" ht="21" customHeight="1">
      <c r="E2" s="95" t="s">
        <v>80</v>
      </c>
    </row>
    <row r="3" spans="2:5" s="16" customFormat="1" ht="15" customHeight="1">
      <c r="E3" s="18" t="s">
        <v>261</v>
      </c>
    </row>
    <row r="4" spans="2:5" s="19" customFormat="1" ht="19.95" customHeight="1">
      <c r="B4" s="20"/>
      <c r="C4" s="21" t="str">
        <f>Indice!C4</f>
        <v>Mercados eléctricos</v>
      </c>
    </row>
    <row r="5" spans="2:5" s="19" customFormat="1" ht="12.6" customHeight="1">
      <c r="B5" s="20"/>
      <c r="C5" s="22"/>
    </row>
    <row r="6" spans="2:5" s="19" customFormat="1" ht="13.2" customHeight="1">
      <c r="B6" s="20"/>
      <c r="C6" s="25"/>
      <c r="D6" s="39"/>
      <c r="E6" s="39"/>
    </row>
    <row r="7" spans="2:5" s="19" customFormat="1" ht="12.75" customHeight="1">
      <c r="B7" s="20"/>
      <c r="C7" s="722" t="s">
        <v>391</v>
      </c>
      <c r="D7" s="39"/>
      <c r="E7" s="349"/>
    </row>
    <row r="8" spans="2:5" s="19" customFormat="1" ht="12.75" customHeight="1">
      <c r="B8" s="20"/>
      <c r="C8" s="722"/>
      <c r="D8" s="39"/>
      <c r="E8" s="349"/>
    </row>
    <row r="9" spans="2:5" s="19" customFormat="1" ht="12.75" customHeight="1">
      <c r="B9" s="20"/>
      <c r="C9" s="722"/>
      <c r="D9" s="39"/>
      <c r="E9" s="349"/>
    </row>
    <row r="10" spans="2:5" s="19" customFormat="1" ht="12.75" customHeight="1">
      <c r="B10" s="20"/>
      <c r="C10" s="722"/>
      <c r="D10" s="39"/>
      <c r="E10" s="349"/>
    </row>
    <row r="11" spans="2:5" s="19" customFormat="1" ht="12.75" customHeight="1">
      <c r="B11" s="20"/>
      <c r="C11" s="722" t="s">
        <v>395</v>
      </c>
      <c r="D11" s="39"/>
      <c r="E11" s="303"/>
    </row>
    <row r="12" spans="2:5" s="19" customFormat="1" ht="12.75" customHeight="1">
      <c r="B12" s="20"/>
      <c r="C12" s="722"/>
      <c r="D12" s="39"/>
      <c r="E12" s="303"/>
    </row>
    <row r="13" spans="2:5" s="19" customFormat="1" ht="12.75" customHeight="1">
      <c r="B13" s="20"/>
      <c r="C13" s="722"/>
      <c r="D13" s="39"/>
      <c r="E13" s="303"/>
    </row>
    <row r="14" spans="2:5" s="19" customFormat="1" ht="12.75" customHeight="1">
      <c r="B14" s="20"/>
      <c r="C14" s="722"/>
      <c r="D14" s="39"/>
      <c r="E14" s="303"/>
    </row>
    <row r="15" spans="2:5" s="19" customFormat="1" ht="12.75" customHeight="1">
      <c r="B15" s="20"/>
      <c r="D15" s="39"/>
      <c r="E15" s="303"/>
    </row>
    <row r="16" spans="2:5" s="19" customFormat="1" ht="12.75" customHeight="1">
      <c r="B16" s="20"/>
      <c r="D16" s="39"/>
      <c r="E16" s="303"/>
    </row>
    <row r="17" spans="1:6" s="19" customFormat="1" ht="12.75" customHeight="1">
      <c r="B17" s="20"/>
      <c r="D17" s="39"/>
      <c r="E17" s="303"/>
    </row>
    <row r="18" spans="1:6" s="19" customFormat="1" ht="12.75" customHeight="1">
      <c r="B18" s="20"/>
      <c r="D18" s="39"/>
      <c r="E18" s="303"/>
    </row>
    <row r="19" spans="1:6" s="19" customFormat="1" ht="12.75" customHeight="1">
      <c r="B19" s="20"/>
      <c r="C19" s="25"/>
      <c r="D19" s="39"/>
      <c r="E19" s="303"/>
    </row>
    <row r="20" spans="1:6" s="19" customFormat="1" ht="12.75" customHeight="1">
      <c r="B20" s="20"/>
      <c r="C20" s="25"/>
      <c r="D20" s="39"/>
      <c r="E20" s="303"/>
    </row>
    <row r="21" spans="1:6" s="19" customFormat="1" ht="12.75" customHeight="1">
      <c r="B21" s="20"/>
      <c r="C21" s="25"/>
      <c r="D21" s="39"/>
      <c r="E21" s="303"/>
    </row>
    <row r="22" spans="1:6">
      <c r="E22" s="303"/>
    </row>
    <row r="23" spans="1:6">
      <c r="E23" s="303"/>
    </row>
    <row r="24" spans="1:6">
      <c r="E24" s="303"/>
    </row>
    <row r="25" spans="1:6" s="171" customFormat="1">
      <c r="A25" s="16"/>
      <c r="B25" s="16"/>
      <c r="C25" s="16"/>
      <c r="D25" s="16"/>
      <c r="E25" s="39"/>
      <c r="F25" s="42"/>
    </row>
    <row r="82" spans="2:2">
      <c r="B82" s="96"/>
    </row>
  </sheetData>
  <mergeCells count="2">
    <mergeCell ref="C7:C10"/>
    <mergeCell ref="C11:C14"/>
  </mergeCells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autoPageBreaks="0"/>
  </sheetPr>
  <dimension ref="A1:R82"/>
  <sheetViews>
    <sheetView showGridLines="0" showRowColHeaders="0" showOutlineSymbols="0" zoomScaleNormal="100" workbookViewId="0"/>
  </sheetViews>
  <sheetFormatPr baseColWidth="10" defaultColWidth="11.44140625" defaultRowHeight="13.2"/>
  <cols>
    <col min="1" max="1" width="0.109375" style="16" customWidth="1"/>
    <col min="2" max="2" width="2.6640625" style="16" customWidth="1"/>
    <col min="3" max="3" width="23.6640625" style="16" customWidth="1"/>
    <col min="4" max="4" width="1.33203125" style="16" customWidth="1"/>
    <col min="5" max="5" width="8.6640625" style="13" bestFit="1" customWidth="1"/>
    <col min="6" max="7" width="13.44140625" style="13" customWidth="1"/>
    <col min="8" max="8" width="13.44140625" style="224" customWidth="1"/>
    <col min="9" max="9" width="13" style="13" customWidth="1"/>
    <col min="10" max="10" width="2.109375" style="13" customWidth="1"/>
    <col min="11" max="11" width="6.88671875" style="13" customWidth="1"/>
    <col min="12" max="18" width="5.44140625" style="13" customWidth="1"/>
    <col min="19" max="19" width="6.88671875" style="13" customWidth="1"/>
    <col min="20" max="16384" width="11.44140625" style="13"/>
  </cols>
  <sheetData>
    <row r="1" spans="1:18" s="16" customFormat="1" ht="0.6" customHeight="1"/>
    <row r="2" spans="1:18" s="16" customFormat="1" ht="21" customHeight="1">
      <c r="E2" s="720" t="s">
        <v>80</v>
      </c>
      <c r="F2" s="720"/>
      <c r="G2" s="720"/>
      <c r="H2" s="720"/>
      <c r="I2" s="720"/>
      <c r="Q2" s="45"/>
    </row>
    <row r="3" spans="1:18" s="16" customFormat="1" ht="15" customHeight="1">
      <c r="E3" s="721" t="s">
        <v>261</v>
      </c>
      <c r="F3" s="721"/>
      <c r="G3" s="721"/>
      <c r="H3" s="721"/>
      <c r="I3" s="721"/>
      <c r="Q3" s="45"/>
    </row>
    <row r="4" spans="1:18" s="19" customFormat="1" ht="19.95" customHeight="1">
      <c r="B4" s="20"/>
      <c r="C4" s="21" t="str">
        <f>Indice!C4</f>
        <v>Mercados eléctricos</v>
      </c>
    </row>
    <row r="5" spans="1:18" s="19" customFormat="1" ht="12.6" customHeight="1">
      <c r="B5" s="20"/>
      <c r="C5" s="22"/>
    </row>
    <row r="6" spans="1:18" s="19" customFormat="1" ht="13.2" customHeight="1">
      <c r="B6" s="20"/>
      <c r="C6" s="25"/>
      <c r="D6" s="39"/>
      <c r="E6" s="39"/>
    </row>
    <row r="7" spans="1:18" s="12" customFormat="1" ht="12.75" customHeight="1">
      <c r="A7" s="19"/>
      <c r="B7" s="20"/>
      <c r="C7" s="723" t="s">
        <v>122</v>
      </c>
      <c r="D7" s="39"/>
      <c r="E7" s="9"/>
      <c r="F7" s="50" t="s">
        <v>214</v>
      </c>
      <c r="G7" s="51"/>
      <c r="H7" s="51" t="s">
        <v>83</v>
      </c>
      <c r="I7" s="51"/>
      <c r="K7" s="725"/>
      <c r="L7" s="725"/>
    </row>
    <row r="8" spans="1:18" s="12" customFormat="1" ht="12.75" customHeight="1">
      <c r="A8" s="19"/>
      <c r="B8" s="20"/>
      <c r="C8" s="723"/>
      <c r="D8" s="39"/>
      <c r="E8" s="53"/>
      <c r="F8" s="51" t="s">
        <v>48</v>
      </c>
      <c r="G8" s="51" t="s">
        <v>69</v>
      </c>
      <c r="H8" s="51" t="s">
        <v>66</v>
      </c>
      <c r="I8" s="52" t="s">
        <v>67</v>
      </c>
      <c r="K8" s="56"/>
      <c r="L8" s="56"/>
    </row>
    <row r="9" spans="1:18" s="12" customFormat="1" ht="12.75" customHeight="1">
      <c r="A9" s="19"/>
      <c r="B9" s="20"/>
      <c r="C9" s="723"/>
      <c r="D9" s="39"/>
      <c r="E9" s="352" t="s">
        <v>51</v>
      </c>
      <c r="F9" s="353">
        <f>'Data 2'!H276</f>
        <v>15445.416999999998</v>
      </c>
      <c r="G9" s="354">
        <v>4</v>
      </c>
      <c r="H9" s="354">
        <v>53.081637323336217</v>
      </c>
      <c r="I9" s="355">
        <v>85.05</v>
      </c>
      <c r="K9" s="73"/>
      <c r="L9" s="74"/>
      <c r="M9" s="86"/>
      <c r="N9" s="73"/>
      <c r="O9" s="246"/>
      <c r="P9" s="246"/>
      <c r="Q9" s="246"/>
      <c r="R9" s="246"/>
    </row>
    <row r="10" spans="1:18" s="12" customFormat="1" ht="12.75" customHeight="1">
      <c r="A10" s="19"/>
      <c r="B10" s="20"/>
      <c r="C10" s="723"/>
      <c r="D10" s="39"/>
      <c r="E10" s="352" t="s">
        <v>52</v>
      </c>
      <c r="F10" s="353">
        <f>'Data 2'!H277</f>
        <v>13966.109999999999</v>
      </c>
      <c r="G10" s="354">
        <v>4</v>
      </c>
      <c r="H10" s="354">
        <v>43.663605813425008</v>
      </c>
      <c r="I10" s="355">
        <v>82.01</v>
      </c>
      <c r="K10" s="73"/>
      <c r="L10" s="74"/>
      <c r="M10" s="86"/>
      <c r="N10" s="73"/>
      <c r="O10" s="246"/>
      <c r="P10" s="246"/>
      <c r="Q10" s="246"/>
      <c r="R10" s="246"/>
    </row>
    <row r="11" spans="1:18" s="12" customFormat="1" ht="12.75" customHeight="1">
      <c r="A11" s="19"/>
      <c r="B11" s="20"/>
      <c r="C11" s="56"/>
      <c r="D11" s="39"/>
      <c r="E11" s="352" t="s">
        <v>53</v>
      </c>
      <c r="F11" s="353">
        <f>'Data 2'!H278</f>
        <v>13742.722999999998</v>
      </c>
      <c r="G11" s="354">
        <v>4.13</v>
      </c>
      <c r="H11" s="354">
        <v>43.892519080540467</v>
      </c>
      <c r="I11" s="355">
        <v>77.150000000000006</v>
      </c>
      <c r="K11" s="73"/>
      <c r="L11" s="74"/>
      <c r="M11" s="86"/>
      <c r="N11" s="73"/>
      <c r="O11" s="246"/>
      <c r="P11" s="246"/>
      <c r="Q11" s="246"/>
      <c r="R11" s="246"/>
    </row>
    <row r="12" spans="1:18" s="12" customFormat="1" ht="12.75" customHeight="1">
      <c r="A12" s="19"/>
      <c r="B12" s="20"/>
      <c r="D12" s="39"/>
      <c r="E12" s="352" t="s">
        <v>54</v>
      </c>
      <c r="F12" s="353">
        <f>'Data 2'!H279</f>
        <v>12814.653000000002</v>
      </c>
      <c r="G12" s="354">
        <v>12</v>
      </c>
      <c r="H12" s="354">
        <v>46.434782858716638</v>
      </c>
      <c r="I12" s="355">
        <v>69.489999999999995</v>
      </c>
      <c r="K12" s="73"/>
      <c r="L12" s="74"/>
      <c r="M12" s="86"/>
      <c r="N12" s="73"/>
      <c r="O12" s="246"/>
      <c r="P12" s="246"/>
      <c r="Q12" s="246"/>
      <c r="R12" s="246"/>
    </row>
    <row r="13" spans="1:18" s="12" customFormat="1" ht="12.75" customHeight="1">
      <c r="A13" s="19"/>
      <c r="B13" s="20"/>
      <c r="C13" s="56"/>
      <c r="D13" s="39"/>
      <c r="E13" s="352" t="s">
        <v>55</v>
      </c>
      <c r="F13" s="353">
        <f>'Data 2'!H280</f>
        <v>14107.125999999998</v>
      </c>
      <c r="G13" s="354">
        <v>14.95</v>
      </c>
      <c r="H13" s="354">
        <v>45.720563153392682</v>
      </c>
      <c r="I13" s="355">
        <v>67.010000000000005</v>
      </c>
      <c r="K13" s="73"/>
      <c r="L13" s="74"/>
      <c r="M13" s="86"/>
      <c r="N13" s="73"/>
      <c r="O13" s="246"/>
      <c r="P13" s="246"/>
      <c r="Q13" s="246"/>
      <c r="R13" s="246"/>
    </row>
    <row r="14" spans="1:18" s="12" customFormat="1" ht="12.75" customHeight="1">
      <c r="A14" s="19"/>
      <c r="B14" s="20"/>
      <c r="C14" s="122"/>
      <c r="D14" s="39"/>
      <c r="E14" s="352" t="s">
        <v>56</v>
      </c>
      <c r="F14" s="353">
        <f>'Data 2'!H281</f>
        <v>15171.593000000001</v>
      </c>
      <c r="G14" s="354">
        <v>28.56</v>
      </c>
      <c r="H14" s="354">
        <v>55.453853453685809</v>
      </c>
      <c r="I14" s="355">
        <v>67.569999999999993</v>
      </c>
      <c r="K14" s="73"/>
      <c r="L14" s="74"/>
      <c r="M14" s="86"/>
      <c r="N14" s="73"/>
      <c r="O14" s="246"/>
      <c r="P14" s="246"/>
      <c r="Q14" s="246"/>
      <c r="R14" s="246"/>
    </row>
    <row r="15" spans="1:18" s="12" customFormat="1" ht="12.75" customHeight="1">
      <c r="A15" s="19"/>
      <c r="B15" s="20"/>
      <c r="C15" s="44"/>
      <c r="D15" s="39"/>
      <c r="E15" s="352" t="s">
        <v>57</v>
      </c>
      <c r="F15" s="353">
        <f>'Data 2'!H282</f>
        <v>16951.819000000003</v>
      </c>
      <c r="G15" s="354">
        <v>39.909999999999997</v>
      </c>
      <c r="H15" s="354">
        <v>60.628241430086057</v>
      </c>
      <c r="I15" s="355">
        <v>72.48</v>
      </c>
      <c r="K15" s="73"/>
      <c r="L15" s="74"/>
      <c r="M15" s="86"/>
      <c r="N15" s="73"/>
      <c r="O15" s="246"/>
      <c r="P15" s="246"/>
      <c r="Q15" s="246"/>
      <c r="R15" s="246"/>
    </row>
    <row r="16" spans="1:18" s="12" customFormat="1" ht="12.75" customHeight="1">
      <c r="A16" s="16"/>
      <c r="B16" s="16"/>
      <c r="C16" s="16"/>
      <c r="D16" s="16"/>
      <c r="E16" s="352" t="s">
        <v>58</v>
      </c>
      <c r="F16" s="353">
        <f>'Data 2'!H283</f>
        <v>14892.160000000003</v>
      </c>
      <c r="G16" s="354">
        <v>10.28</v>
      </c>
      <c r="H16" s="354">
        <v>56.682197207360467</v>
      </c>
      <c r="I16" s="355">
        <v>71.69</v>
      </c>
      <c r="K16" s="73"/>
      <c r="L16" s="74"/>
      <c r="M16" s="86"/>
      <c r="N16" s="73"/>
      <c r="O16" s="246"/>
      <c r="P16" s="246"/>
      <c r="Q16" s="246"/>
      <c r="R16" s="246"/>
    </row>
    <row r="17" spans="1:18" s="12" customFormat="1" ht="12.75" customHeight="1">
      <c r="A17" s="16"/>
      <c r="B17" s="16"/>
      <c r="C17" s="16"/>
      <c r="D17" s="16"/>
      <c r="E17" s="352" t="s">
        <v>59</v>
      </c>
      <c r="F17" s="353">
        <f>'Data 2'!H284</f>
        <v>13666.614999999996</v>
      </c>
      <c r="G17" s="354">
        <v>12</v>
      </c>
      <c r="H17" s="354">
        <v>52.508092533285478</v>
      </c>
      <c r="I17" s="355">
        <v>68.48</v>
      </c>
      <c r="K17" s="73"/>
      <c r="L17" s="74"/>
      <c r="M17" s="86"/>
      <c r="N17" s="73"/>
      <c r="O17" s="246"/>
      <c r="P17" s="246"/>
      <c r="Q17" s="246"/>
      <c r="R17" s="246"/>
    </row>
    <row r="18" spans="1:18" s="12" customFormat="1" ht="12.75" customHeight="1">
      <c r="A18" s="16"/>
      <c r="B18" s="16"/>
      <c r="C18" s="16"/>
      <c r="D18" s="16"/>
      <c r="E18" s="352" t="s">
        <v>60</v>
      </c>
      <c r="F18" s="353">
        <f>'Data 2'!H285</f>
        <v>14410.009999999998</v>
      </c>
      <c r="G18" s="354">
        <v>20.149999999999999</v>
      </c>
      <c r="H18" s="354">
        <v>50.694393609113398</v>
      </c>
      <c r="I18" s="355">
        <v>68.48</v>
      </c>
      <c r="K18" s="73"/>
      <c r="L18" s="74"/>
      <c r="M18" s="86"/>
      <c r="N18" s="73"/>
      <c r="O18" s="246"/>
      <c r="P18" s="246"/>
      <c r="Q18" s="246"/>
      <c r="R18" s="246"/>
    </row>
    <row r="19" spans="1:18" s="12" customFormat="1" ht="12.75" customHeight="1">
      <c r="A19" s="16"/>
      <c r="B19" s="16"/>
      <c r="C19" s="16"/>
      <c r="D19" s="16"/>
      <c r="E19" s="352" t="s">
        <v>61</v>
      </c>
      <c r="F19" s="353">
        <f>'Data 2'!H286</f>
        <v>15041.115999999998</v>
      </c>
      <c r="G19" s="354">
        <v>7.2</v>
      </c>
      <c r="H19" s="354">
        <v>52.238757498496057</v>
      </c>
      <c r="I19" s="355">
        <v>85</v>
      </c>
      <c r="K19" s="73"/>
      <c r="L19" s="74"/>
      <c r="M19" s="86"/>
      <c r="N19" s="73"/>
      <c r="O19" s="246"/>
      <c r="P19" s="246"/>
      <c r="Q19" s="246"/>
      <c r="R19" s="246"/>
    </row>
    <row r="20" spans="1:18" ht="12.75" customHeight="1">
      <c r="E20" s="356" t="s">
        <v>62</v>
      </c>
      <c r="F20" s="357">
        <f>'Data 2'!H287</f>
        <v>15758.63</v>
      </c>
      <c r="G20" s="354">
        <v>13.49</v>
      </c>
      <c r="H20" s="354">
        <v>54.35818957729203</v>
      </c>
      <c r="I20" s="355">
        <v>78.69</v>
      </c>
      <c r="K20" s="73"/>
      <c r="L20" s="74"/>
      <c r="M20" s="247"/>
      <c r="N20" s="73"/>
      <c r="O20" s="246"/>
      <c r="P20" s="246"/>
      <c r="Q20" s="246"/>
      <c r="R20" s="246"/>
    </row>
    <row r="21" spans="1:18" ht="16.5" customHeight="1">
      <c r="E21" s="358" t="s">
        <v>194</v>
      </c>
      <c r="F21" s="359">
        <f>SUM(F9:F20)</f>
        <v>175967.97200000001</v>
      </c>
      <c r="G21" s="360">
        <f>MIN(G9:G20)</f>
        <v>4</v>
      </c>
      <c r="H21" s="360">
        <v>51.56016652803028</v>
      </c>
      <c r="I21" s="360">
        <f>MAX(I9:I20)</f>
        <v>85.05</v>
      </c>
      <c r="K21" s="233"/>
      <c r="L21" s="276"/>
      <c r="M21" s="247"/>
      <c r="N21" s="247"/>
      <c r="O21" s="246"/>
      <c r="P21" s="246"/>
      <c r="Q21" s="246"/>
      <c r="R21" s="246"/>
    </row>
    <row r="22" spans="1:18" ht="16.2" customHeight="1">
      <c r="E22" s="726" t="s">
        <v>131</v>
      </c>
      <c r="F22" s="726"/>
      <c r="G22" s="726"/>
      <c r="H22" s="726"/>
      <c r="I22" s="726"/>
      <c r="K22" s="248"/>
      <c r="L22" s="248"/>
    </row>
    <row r="23" spans="1:18">
      <c r="G23" s="244"/>
      <c r="H23" s="245"/>
      <c r="I23" s="244"/>
    </row>
    <row r="24" spans="1:18">
      <c r="E24" s="244"/>
      <c r="F24" s="244"/>
      <c r="G24" s="244"/>
      <c r="I24" s="244"/>
    </row>
    <row r="25" spans="1:18">
      <c r="E25" s="7"/>
      <c r="F25" s="7"/>
      <c r="G25" s="7"/>
      <c r="H25" s="7"/>
      <c r="I25" s="7"/>
    </row>
    <row r="26" spans="1:18">
      <c r="E26" s="7"/>
      <c r="F26" s="7"/>
      <c r="G26" s="7"/>
      <c r="H26" s="7"/>
      <c r="I26" s="7"/>
    </row>
    <row r="27" spans="1:18">
      <c r="E27" s="7"/>
      <c r="F27" s="7"/>
      <c r="G27" s="7"/>
      <c r="H27" s="7"/>
      <c r="I27" s="7"/>
    </row>
    <row r="28" spans="1:18">
      <c r="E28" s="7"/>
      <c r="F28" s="7"/>
      <c r="G28" s="7"/>
      <c r="H28" s="7"/>
      <c r="I28" s="7"/>
    </row>
    <row r="29" spans="1:18">
      <c r="E29" s="7"/>
      <c r="F29" s="7"/>
      <c r="G29" s="7"/>
      <c r="H29" s="7"/>
      <c r="I29" s="7"/>
    </row>
    <row r="30" spans="1:18">
      <c r="E30" s="7"/>
      <c r="F30" s="7"/>
      <c r="G30" s="7"/>
      <c r="H30" s="7"/>
      <c r="I30" s="7"/>
    </row>
    <row r="31" spans="1:18">
      <c r="E31" s="7"/>
      <c r="F31" s="7"/>
      <c r="G31" s="7"/>
      <c r="H31" s="7"/>
      <c r="I31" s="7"/>
    </row>
    <row r="32" spans="1:18">
      <c r="E32" s="7"/>
      <c r="F32" s="7"/>
      <c r="G32" s="7"/>
      <c r="H32" s="7"/>
      <c r="I32" s="7"/>
    </row>
    <row r="33" spans="5:9">
      <c r="E33" s="7"/>
      <c r="F33" s="7"/>
      <c r="G33" s="112"/>
      <c r="H33" s="112"/>
      <c r="I33" s="112"/>
    </row>
    <row r="34" spans="5:9">
      <c r="E34" s="7"/>
      <c r="F34" s="7"/>
      <c r="G34" s="112"/>
      <c r="H34" s="112"/>
      <c r="I34" s="112"/>
    </row>
    <row r="35" spans="5:9">
      <c r="E35" s="7"/>
      <c r="F35" s="7"/>
      <c r="G35" s="112"/>
      <c r="H35" s="112"/>
      <c r="I35" s="112"/>
    </row>
    <row r="36" spans="5:9">
      <c r="E36" s="7"/>
      <c r="F36" s="7"/>
      <c r="G36" s="112"/>
      <c r="H36" s="112"/>
      <c r="I36" s="112"/>
    </row>
    <row r="37" spans="5:9">
      <c r="E37" s="7"/>
      <c r="F37" s="7"/>
      <c r="G37" s="112"/>
      <c r="H37" s="112"/>
      <c r="I37" s="112"/>
    </row>
    <row r="38" spans="5:9">
      <c r="E38" s="7"/>
      <c r="F38" s="7"/>
      <c r="G38" s="112"/>
      <c r="H38" s="112"/>
      <c r="I38" s="112"/>
    </row>
    <row r="39" spans="5:9">
      <c r="E39" s="7"/>
      <c r="F39" s="7"/>
      <c r="G39" s="112"/>
      <c r="H39" s="112"/>
      <c r="I39" s="112"/>
    </row>
    <row r="40" spans="5:9">
      <c r="E40" s="244"/>
      <c r="F40" s="244"/>
      <c r="G40" s="249"/>
      <c r="H40" s="249"/>
      <c r="I40" s="249"/>
    </row>
    <row r="41" spans="5:9">
      <c r="E41" s="244"/>
      <c r="F41" s="244"/>
      <c r="G41" s="249"/>
      <c r="H41" s="249"/>
      <c r="I41" s="249"/>
    </row>
    <row r="42" spans="5:9">
      <c r="G42" s="249"/>
      <c r="H42" s="249"/>
      <c r="I42" s="249"/>
    </row>
    <row r="43" spans="5:9">
      <c r="G43" s="249"/>
      <c r="H43" s="249"/>
      <c r="I43" s="249"/>
    </row>
    <row r="44" spans="5:9">
      <c r="G44" s="249"/>
      <c r="H44" s="249"/>
      <c r="I44" s="249"/>
    </row>
    <row r="45" spans="5:9">
      <c r="G45" s="249"/>
      <c r="H45" s="249"/>
      <c r="I45" s="249"/>
    </row>
    <row r="82" spans="2:2">
      <c r="B82" s="96"/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5">
    <mergeCell ref="E3:I3"/>
    <mergeCell ref="E2:I2"/>
    <mergeCell ref="K7:L7"/>
    <mergeCell ref="C7:C10"/>
    <mergeCell ref="E22:I22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4294967292" r:id="rId1"/>
  <headerFooter alignWithMargins="0">
    <oddFooter>&amp;R&amp;A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/>
  </sheetPr>
  <dimension ref="A1:F1085"/>
  <sheetViews>
    <sheetView showGridLines="0" showRowColHeaders="0" showOutlineSymbols="0" zoomScaleNormal="100" workbookViewId="0"/>
  </sheetViews>
  <sheetFormatPr baseColWidth="10" defaultRowHeight="13.2"/>
  <cols>
    <col min="1" max="1" width="0.109375" style="16" customWidth="1"/>
    <col min="2" max="2" width="2.6640625" style="16" customWidth="1"/>
    <col min="3" max="3" width="23.6640625" style="16" customWidth="1"/>
    <col min="4" max="4" width="1.33203125" style="16" customWidth="1"/>
    <col min="5" max="5" width="105.6640625" style="16" customWidth="1"/>
    <col min="6" max="6" width="11.44140625" style="42" customWidth="1"/>
  </cols>
  <sheetData>
    <row r="1" spans="1:5" s="16" customFormat="1" ht="0.6" customHeight="1"/>
    <row r="2" spans="1:5" s="16" customFormat="1" ht="21" customHeight="1">
      <c r="E2" s="95" t="s">
        <v>80</v>
      </c>
    </row>
    <row r="3" spans="1:5" s="16" customFormat="1" ht="15" customHeight="1">
      <c r="E3" s="18" t="s">
        <v>261</v>
      </c>
    </row>
    <row r="4" spans="1:5" s="19" customFormat="1" ht="19.95" customHeight="1">
      <c r="A4" s="19" t="s">
        <v>35</v>
      </c>
      <c r="B4" s="20" t="s">
        <v>35</v>
      </c>
      <c r="C4" s="21" t="str">
        <f>Indice!C4</f>
        <v>Mercados eléctricos</v>
      </c>
    </row>
    <row r="5" spans="1:5" s="19" customFormat="1" ht="12.6" customHeight="1">
      <c r="A5" s="19" t="s">
        <v>35</v>
      </c>
      <c r="B5" s="20" t="s">
        <v>35</v>
      </c>
      <c r="C5" s="22"/>
    </row>
    <row r="6" spans="1:5" s="19" customFormat="1" ht="13.2" customHeight="1">
      <c r="A6" s="19" t="s">
        <v>35</v>
      </c>
      <c r="B6" s="20" t="s">
        <v>35</v>
      </c>
      <c r="C6" s="25" t="s">
        <v>35</v>
      </c>
      <c r="D6" s="39" t="s">
        <v>35</v>
      </c>
      <c r="E6" s="39" t="s">
        <v>35</v>
      </c>
    </row>
    <row r="7" spans="1:5" s="19" customFormat="1" ht="12.75" customHeight="1">
      <c r="A7" s="19" t="s">
        <v>35</v>
      </c>
      <c r="B7" s="20" t="s">
        <v>35</v>
      </c>
      <c r="C7" s="723" t="s">
        <v>123</v>
      </c>
      <c r="D7" s="39" t="s">
        <v>35</v>
      </c>
      <c r="E7" s="349" t="s">
        <v>35</v>
      </c>
    </row>
    <row r="8" spans="1:5" s="19" customFormat="1" ht="12.75" customHeight="1">
      <c r="A8" s="19" t="s">
        <v>35</v>
      </c>
      <c r="B8" s="20" t="s">
        <v>35</v>
      </c>
      <c r="C8" s="723"/>
      <c r="D8" s="39" t="s">
        <v>35</v>
      </c>
      <c r="E8" s="349" t="s">
        <v>35</v>
      </c>
    </row>
    <row r="9" spans="1:5" s="19" customFormat="1" ht="12.75" customHeight="1">
      <c r="A9" s="19" t="s">
        <v>35</v>
      </c>
      <c r="B9" s="20" t="s">
        <v>35</v>
      </c>
      <c r="C9" s="723"/>
      <c r="D9" s="39" t="s">
        <v>35</v>
      </c>
      <c r="E9" s="349" t="s">
        <v>35</v>
      </c>
    </row>
    <row r="10" spans="1:5" s="19" customFormat="1" ht="12.75" customHeight="1">
      <c r="A10" s="19" t="s">
        <v>35</v>
      </c>
      <c r="B10" s="20" t="s">
        <v>35</v>
      </c>
      <c r="C10" s="260"/>
      <c r="D10" s="39" t="s">
        <v>35</v>
      </c>
      <c r="E10" s="349" t="s">
        <v>35</v>
      </c>
    </row>
    <row r="11" spans="1:5" s="19" customFormat="1" ht="12.75" customHeight="1">
      <c r="A11" s="19" t="s">
        <v>35</v>
      </c>
      <c r="B11" s="20" t="s">
        <v>35</v>
      </c>
      <c r="C11" s="41" t="s">
        <v>35</v>
      </c>
      <c r="D11" s="39" t="s">
        <v>35</v>
      </c>
      <c r="E11" s="303" t="s">
        <v>35</v>
      </c>
    </row>
    <row r="12" spans="1:5" s="19" customFormat="1" ht="12.75" customHeight="1">
      <c r="A12" s="19" t="s">
        <v>35</v>
      </c>
      <c r="B12" s="20" t="s">
        <v>35</v>
      </c>
      <c r="C12" s="25" t="s">
        <v>35</v>
      </c>
      <c r="D12" s="39" t="s">
        <v>35</v>
      </c>
      <c r="E12" s="303" t="s">
        <v>35</v>
      </c>
    </row>
    <row r="13" spans="1:5" s="19" customFormat="1" ht="12.75" customHeight="1">
      <c r="A13" s="19" t="s">
        <v>35</v>
      </c>
      <c r="B13" s="20" t="s">
        <v>35</v>
      </c>
      <c r="C13" s="25" t="s">
        <v>35</v>
      </c>
      <c r="D13" s="39" t="s">
        <v>35</v>
      </c>
      <c r="E13" s="303" t="s">
        <v>35</v>
      </c>
    </row>
    <row r="14" spans="1:5" s="19" customFormat="1" ht="12.75" customHeight="1">
      <c r="A14" s="19" t="s">
        <v>35</v>
      </c>
      <c r="B14" s="20" t="s">
        <v>35</v>
      </c>
      <c r="C14" s="25" t="s">
        <v>35</v>
      </c>
      <c r="D14" s="39" t="s">
        <v>35</v>
      </c>
      <c r="E14" s="303" t="s">
        <v>35</v>
      </c>
    </row>
    <row r="15" spans="1:5" s="19" customFormat="1" ht="12.75" customHeight="1">
      <c r="A15" s="19" t="s">
        <v>35</v>
      </c>
      <c r="B15" s="20" t="s">
        <v>35</v>
      </c>
      <c r="C15" s="25" t="s">
        <v>35</v>
      </c>
      <c r="D15" s="39" t="s">
        <v>35</v>
      </c>
      <c r="E15" s="303" t="s">
        <v>35</v>
      </c>
    </row>
    <row r="16" spans="1:5" s="19" customFormat="1" ht="12.75" customHeight="1">
      <c r="A16" s="19" t="s">
        <v>35</v>
      </c>
      <c r="B16" s="20" t="s">
        <v>35</v>
      </c>
      <c r="C16" s="25" t="s">
        <v>35</v>
      </c>
      <c r="D16" s="39" t="s">
        <v>35</v>
      </c>
      <c r="E16" s="303" t="s">
        <v>35</v>
      </c>
    </row>
    <row r="17" spans="1:5" s="19" customFormat="1" ht="12.75" customHeight="1">
      <c r="A17" s="19" t="s">
        <v>35</v>
      </c>
      <c r="B17" s="20" t="s">
        <v>35</v>
      </c>
      <c r="C17" s="25" t="s">
        <v>35</v>
      </c>
      <c r="D17" s="39" t="s">
        <v>35</v>
      </c>
      <c r="E17" s="303" t="s">
        <v>35</v>
      </c>
    </row>
    <row r="18" spans="1:5" s="19" customFormat="1" ht="12.75" customHeight="1">
      <c r="A18" s="19" t="s">
        <v>35</v>
      </c>
      <c r="B18" s="20" t="s">
        <v>35</v>
      </c>
      <c r="C18" s="25" t="s">
        <v>35</v>
      </c>
      <c r="D18" s="39" t="s">
        <v>35</v>
      </c>
      <c r="E18" s="303" t="s">
        <v>35</v>
      </c>
    </row>
    <row r="19" spans="1:5" s="19" customFormat="1" ht="12.75" customHeight="1">
      <c r="A19" s="19" t="s">
        <v>35</v>
      </c>
      <c r="B19" s="20" t="s">
        <v>35</v>
      </c>
      <c r="C19" s="25" t="s">
        <v>35</v>
      </c>
      <c r="D19" s="39" t="s">
        <v>35</v>
      </c>
      <c r="E19" s="303" t="s">
        <v>35</v>
      </c>
    </row>
    <row r="20" spans="1:5" s="19" customFormat="1" ht="12.75" customHeight="1">
      <c r="A20" s="19" t="s">
        <v>35</v>
      </c>
      <c r="B20" s="20" t="s">
        <v>35</v>
      </c>
      <c r="C20" s="25" t="s">
        <v>35</v>
      </c>
      <c r="D20" s="39" t="s">
        <v>35</v>
      </c>
      <c r="E20" s="303" t="s">
        <v>35</v>
      </c>
    </row>
    <row r="21" spans="1:5" s="19" customFormat="1" ht="12.75" customHeight="1">
      <c r="A21" s="19" t="s">
        <v>35</v>
      </c>
      <c r="B21" s="20" t="s">
        <v>35</v>
      </c>
      <c r="C21" s="25" t="s">
        <v>35</v>
      </c>
      <c r="D21" s="39" t="s">
        <v>35</v>
      </c>
      <c r="E21" s="303" t="s">
        <v>35</v>
      </c>
    </row>
    <row r="22" spans="1:5">
      <c r="A22" s="16" t="s">
        <v>35</v>
      </c>
      <c r="B22" s="16" t="s">
        <v>35</v>
      </c>
      <c r="C22" s="16" t="s">
        <v>35</v>
      </c>
      <c r="D22" s="16" t="s">
        <v>35</v>
      </c>
      <c r="E22" s="350" t="s">
        <v>35</v>
      </c>
    </row>
    <row r="23" spans="1:5">
      <c r="A23" s="16" t="s">
        <v>35</v>
      </c>
      <c r="B23" s="16" t="s">
        <v>35</v>
      </c>
      <c r="C23" s="16" t="s">
        <v>35</v>
      </c>
      <c r="D23" s="16" t="s">
        <v>35</v>
      </c>
      <c r="E23" s="350" t="s">
        <v>35</v>
      </c>
    </row>
    <row r="24" spans="1:5">
      <c r="A24" s="16" t="s">
        <v>35</v>
      </c>
      <c r="B24" s="16" t="s">
        <v>35</v>
      </c>
      <c r="C24" s="16" t="s">
        <v>35</v>
      </c>
      <c r="D24" s="16" t="s">
        <v>35</v>
      </c>
      <c r="E24" s="350" t="s">
        <v>35</v>
      </c>
    </row>
    <row r="25" spans="1:5">
      <c r="A25" s="16" t="s">
        <v>35</v>
      </c>
      <c r="B25" s="16" t="s">
        <v>35</v>
      </c>
      <c r="C25" s="16" t="s">
        <v>35</v>
      </c>
      <c r="D25" s="16" t="s">
        <v>35</v>
      </c>
      <c r="E25" s="16" t="s">
        <v>35</v>
      </c>
    </row>
    <row r="26" spans="1:5">
      <c r="A26" s="16" t="s">
        <v>35</v>
      </c>
      <c r="B26" s="16" t="s">
        <v>35</v>
      </c>
      <c r="C26" s="16" t="s">
        <v>35</v>
      </c>
      <c r="D26" s="16" t="s">
        <v>35</v>
      </c>
      <c r="E26" s="16" t="s">
        <v>35</v>
      </c>
    </row>
    <row r="27" spans="1:5">
      <c r="A27" s="16" t="s">
        <v>35</v>
      </c>
      <c r="B27" s="16" t="s">
        <v>35</v>
      </c>
      <c r="D27" s="16" t="s">
        <v>35</v>
      </c>
      <c r="E27" s="16" t="s">
        <v>35</v>
      </c>
    </row>
    <row r="28" spans="1:5">
      <c r="A28" s="16" t="s">
        <v>35</v>
      </c>
      <c r="B28" s="16" t="s">
        <v>35</v>
      </c>
      <c r="C28" s="16" t="s">
        <v>35</v>
      </c>
      <c r="D28" s="16" t="s">
        <v>35</v>
      </c>
      <c r="E28" s="16" t="s">
        <v>35</v>
      </c>
    </row>
    <row r="29" spans="1:5">
      <c r="A29" s="16" t="s">
        <v>35</v>
      </c>
      <c r="B29" s="16" t="s">
        <v>35</v>
      </c>
      <c r="C29" s="16" t="s">
        <v>35</v>
      </c>
      <c r="D29" s="16" t="s">
        <v>35</v>
      </c>
      <c r="E29" s="16" t="s">
        <v>35</v>
      </c>
    </row>
    <row r="30" spans="1:5">
      <c r="A30" s="16" t="s">
        <v>35</v>
      </c>
      <c r="B30" s="16" t="s">
        <v>35</v>
      </c>
      <c r="C30" s="16" t="s">
        <v>35</v>
      </c>
      <c r="D30" s="16" t="s">
        <v>35</v>
      </c>
      <c r="E30" s="16" t="s">
        <v>35</v>
      </c>
    </row>
    <row r="31" spans="1:5">
      <c r="A31" s="16" t="s">
        <v>35</v>
      </c>
      <c r="B31" s="16" t="s">
        <v>35</v>
      </c>
      <c r="C31" s="16" t="s">
        <v>35</v>
      </c>
      <c r="D31" s="16" t="s">
        <v>35</v>
      </c>
      <c r="E31" s="16" t="s">
        <v>35</v>
      </c>
    </row>
    <row r="32" spans="1:5">
      <c r="A32" s="16" t="s">
        <v>35</v>
      </c>
      <c r="B32" s="16" t="s">
        <v>35</v>
      </c>
      <c r="C32" s="16" t="s">
        <v>35</v>
      </c>
      <c r="D32" s="16" t="s">
        <v>35</v>
      </c>
      <c r="E32" s="16" t="s">
        <v>35</v>
      </c>
    </row>
    <row r="33" spans="1:5">
      <c r="A33" s="16" t="s">
        <v>35</v>
      </c>
      <c r="B33" s="16" t="s">
        <v>35</v>
      </c>
      <c r="C33" s="16" t="s">
        <v>35</v>
      </c>
      <c r="D33" s="16" t="s">
        <v>35</v>
      </c>
      <c r="E33" s="16" t="s">
        <v>35</v>
      </c>
    </row>
    <row r="34" spans="1:5">
      <c r="A34" s="16" t="s">
        <v>35</v>
      </c>
      <c r="B34" s="16" t="s">
        <v>35</v>
      </c>
      <c r="C34" s="16" t="s">
        <v>35</v>
      </c>
      <c r="D34" s="16" t="s">
        <v>35</v>
      </c>
      <c r="E34" s="16" t="s">
        <v>35</v>
      </c>
    </row>
    <row r="35" spans="1:5">
      <c r="A35" s="16" t="s">
        <v>35</v>
      </c>
      <c r="B35" s="16" t="s">
        <v>35</v>
      </c>
      <c r="C35" s="16" t="s">
        <v>35</v>
      </c>
      <c r="D35" s="16" t="s">
        <v>35</v>
      </c>
      <c r="E35" s="16" t="s">
        <v>35</v>
      </c>
    </row>
    <row r="36" spans="1:5">
      <c r="A36" s="16" t="s">
        <v>35</v>
      </c>
      <c r="B36" s="16" t="s">
        <v>35</v>
      </c>
      <c r="C36" s="16" t="s">
        <v>35</v>
      </c>
      <c r="D36" s="16" t="s">
        <v>35</v>
      </c>
      <c r="E36" s="16" t="s">
        <v>35</v>
      </c>
    </row>
    <row r="37" spans="1:5">
      <c r="A37" s="16" t="s">
        <v>35</v>
      </c>
      <c r="B37" s="16" t="s">
        <v>35</v>
      </c>
      <c r="C37" s="16" t="s">
        <v>35</v>
      </c>
      <c r="D37" s="16" t="s">
        <v>35</v>
      </c>
      <c r="E37" s="16" t="s">
        <v>35</v>
      </c>
    </row>
    <row r="38" spans="1:5">
      <c r="A38" s="16" t="s">
        <v>35</v>
      </c>
      <c r="B38" s="16" t="s">
        <v>35</v>
      </c>
      <c r="C38" s="16" t="s">
        <v>35</v>
      </c>
      <c r="D38" s="16" t="s">
        <v>35</v>
      </c>
      <c r="E38" s="16" t="s">
        <v>35</v>
      </c>
    </row>
    <row r="39" spans="1:5">
      <c r="A39" s="16" t="s">
        <v>35</v>
      </c>
      <c r="B39" s="16" t="s">
        <v>35</v>
      </c>
      <c r="C39" s="16" t="s">
        <v>35</v>
      </c>
      <c r="D39" s="16" t="s">
        <v>35</v>
      </c>
      <c r="E39" s="16" t="s">
        <v>35</v>
      </c>
    </row>
    <row r="40" spans="1:5">
      <c r="A40" s="16" t="s">
        <v>35</v>
      </c>
      <c r="B40" s="16" t="s">
        <v>35</v>
      </c>
      <c r="C40" s="16" t="s">
        <v>35</v>
      </c>
      <c r="D40" s="16" t="s">
        <v>35</v>
      </c>
      <c r="E40" s="16" t="s">
        <v>35</v>
      </c>
    </row>
    <row r="41" spans="1:5">
      <c r="A41" s="16" t="s">
        <v>35</v>
      </c>
      <c r="B41" s="16" t="s">
        <v>35</v>
      </c>
      <c r="C41" s="16" t="s">
        <v>35</v>
      </c>
      <c r="D41" s="16" t="s">
        <v>35</v>
      </c>
      <c r="E41" s="16" t="s">
        <v>35</v>
      </c>
    </row>
    <row r="42" spans="1:5">
      <c r="A42" s="16" t="s">
        <v>35</v>
      </c>
      <c r="B42" s="16" t="s">
        <v>35</v>
      </c>
      <c r="C42" s="16" t="s">
        <v>35</v>
      </c>
      <c r="D42" s="16" t="s">
        <v>35</v>
      </c>
      <c r="E42" s="16" t="s">
        <v>35</v>
      </c>
    </row>
    <row r="43" spans="1:5">
      <c r="A43" s="16" t="s">
        <v>35</v>
      </c>
      <c r="B43" s="16" t="s">
        <v>35</v>
      </c>
      <c r="C43" s="16" t="s">
        <v>35</v>
      </c>
      <c r="D43" s="16" t="s">
        <v>35</v>
      </c>
      <c r="E43" s="16" t="s">
        <v>35</v>
      </c>
    </row>
    <row r="44" spans="1:5">
      <c r="A44" s="16" t="s">
        <v>35</v>
      </c>
      <c r="B44" s="16" t="s">
        <v>35</v>
      </c>
      <c r="C44" s="16" t="s">
        <v>35</v>
      </c>
      <c r="D44" s="16" t="s">
        <v>35</v>
      </c>
      <c r="E44" s="16" t="s">
        <v>35</v>
      </c>
    </row>
    <row r="45" spans="1:5">
      <c r="A45" s="16" t="s">
        <v>35</v>
      </c>
      <c r="B45" s="16" t="s">
        <v>35</v>
      </c>
      <c r="C45" s="16" t="s">
        <v>35</v>
      </c>
      <c r="D45" s="16" t="s">
        <v>35</v>
      </c>
      <c r="E45" s="16" t="s">
        <v>35</v>
      </c>
    </row>
    <row r="46" spans="1:5">
      <c r="A46" s="16" t="s">
        <v>35</v>
      </c>
      <c r="B46" s="16" t="s">
        <v>35</v>
      </c>
      <c r="C46" s="16" t="s">
        <v>35</v>
      </c>
      <c r="D46" s="16" t="s">
        <v>35</v>
      </c>
      <c r="E46" s="16" t="s">
        <v>35</v>
      </c>
    </row>
    <row r="47" spans="1:5">
      <c r="A47" s="16" t="s">
        <v>35</v>
      </c>
      <c r="B47" s="16" t="s">
        <v>35</v>
      </c>
      <c r="C47" s="16" t="s">
        <v>35</v>
      </c>
      <c r="D47" s="16" t="s">
        <v>35</v>
      </c>
      <c r="E47" s="16" t="s">
        <v>35</v>
      </c>
    </row>
    <row r="48" spans="1:5">
      <c r="A48" s="16" t="s">
        <v>35</v>
      </c>
      <c r="B48" s="16" t="s">
        <v>35</v>
      </c>
      <c r="C48" s="16" t="s">
        <v>35</v>
      </c>
      <c r="D48" s="16" t="s">
        <v>35</v>
      </c>
      <c r="E48" s="16" t="s">
        <v>35</v>
      </c>
    </row>
    <row r="49" spans="1:5">
      <c r="A49" s="16" t="s">
        <v>35</v>
      </c>
      <c r="B49" s="16" t="s">
        <v>35</v>
      </c>
      <c r="C49" s="16" t="s">
        <v>35</v>
      </c>
      <c r="D49" s="16" t="s">
        <v>35</v>
      </c>
      <c r="E49" s="16" t="s">
        <v>35</v>
      </c>
    </row>
    <row r="50" spans="1:5">
      <c r="A50" s="16" t="s">
        <v>35</v>
      </c>
      <c r="B50" s="16" t="s">
        <v>35</v>
      </c>
      <c r="C50" s="16" t="s">
        <v>35</v>
      </c>
      <c r="D50" s="16" t="s">
        <v>35</v>
      </c>
      <c r="E50" s="16" t="s">
        <v>35</v>
      </c>
    </row>
    <row r="51" spans="1:5">
      <c r="A51" s="16" t="s">
        <v>35</v>
      </c>
      <c r="B51" s="16" t="s">
        <v>35</v>
      </c>
      <c r="C51" s="16" t="s">
        <v>35</v>
      </c>
      <c r="D51" s="16" t="s">
        <v>35</v>
      </c>
      <c r="E51" s="16" t="s">
        <v>35</v>
      </c>
    </row>
    <row r="52" spans="1:5">
      <c r="A52" s="16" t="s">
        <v>35</v>
      </c>
      <c r="B52" s="16" t="s">
        <v>35</v>
      </c>
      <c r="C52" s="16" t="s">
        <v>35</v>
      </c>
      <c r="D52" s="16" t="s">
        <v>35</v>
      </c>
      <c r="E52" s="16" t="s">
        <v>35</v>
      </c>
    </row>
    <row r="53" spans="1:5">
      <c r="A53" s="16" t="s">
        <v>35</v>
      </c>
      <c r="B53" s="16" t="s">
        <v>35</v>
      </c>
      <c r="C53" s="16" t="s">
        <v>35</v>
      </c>
      <c r="D53" s="16" t="s">
        <v>35</v>
      </c>
      <c r="E53" s="16" t="s">
        <v>35</v>
      </c>
    </row>
    <row r="54" spans="1:5">
      <c r="A54" s="16" t="s">
        <v>35</v>
      </c>
      <c r="B54" s="16" t="s">
        <v>35</v>
      </c>
      <c r="C54" s="16" t="s">
        <v>35</v>
      </c>
      <c r="D54" s="16" t="s">
        <v>35</v>
      </c>
      <c r="E54" s="16" t="s">
        <v>35</v>
      </c>
    </row>
    <row r="55" spans="1:5">
      <c r="A55" s="16" t="s">
        <v>35</v>
      </c>
      <c r="B55" s="16" t="s">
        <v>35</v>
      </c>
      <c r="C55" s="16" t="s">
        <v>35</v>
      </c>
      <c r="D55" s="16" t="s">
        <v>35</v>
      </c>
      <c r="E55" s="16" t="s">
        <v>35</v>
      </c>
    </row>
    <row r="56" spans="1:5">
      <c r="A56" s="16" t="s">
        <v>35</v>
      </c>
      <c r="B56" s="16" t="s">
        <v>35</v>
      </c>
      <c r="C56" s="16" t="s">
        <v>35</v>
      </c>
      <c r="D56" s="16" t="s">
        <v>35</v>
      </c>
      <c r="E56" s="16" t="s">
        <v>35</v>
      </c>
    </row>
    <row r="57" spans="1:5">
      <c r="A57" s="16" t="s">
        <v>35</v>
      </c>
      <c r="B57" s="16" t="s">
        <v>35</v>
      </c>
      <c r="C57" s="16" t="s">
        <v>35</v>
      </c>
      <c r="D57" s="16" t="s">
        <v>35</v>
      </c>
      <c r="E57" s="16" t="s">
        <v>35</v>
      </c>
    </row>
    <row r="58" spans="1:5">
      <c r="A58" s="16" t="s">
        <v>35</v>
      </c>
      <c r="B58" s="16" t="s">
        <v>35</v>
      </c>
      <c r="C58" s="16" t="s">
        <v>35</v>
      </c>
      <c r="D58" s="16" t="s">
        <v>35</v>
      </c>
      <c r="E58" s="16" t="s">
        <v>35</v>
      </c>
    </row>
    <row r="59" spans="1:5">
      <c r="A59" s="16" t="s">
        <v>35</v>
      </c>
      <c r="B59" s="16" t="s">
        <v>35</v>
      </c>
      <c r="C59" s="16" t="s">
        <v>35</v>
      </c>
      <c r="D59" s="16" t="s">
        <v>35</v>
      </c>
      <c r="E59" s="16" t="s">
        <v>35</v>
      </c>
    </row>
    <row r="60" spans="1:5">
      <c r="A60" s="16" t="s">
        <v>35</v>
      </c>
      <c r="B60" s="16" t="s">
        <v>35</v>
      </c>
      <c r="C60" s="16" t="s">
        <v>35</v>
      </c>
      <c r="D60" s="16" t="s">
        <v>35</v>
      </c>
      <c r="E60" s="16" t="s">
        <v>35</v>
      </c>
    </row>
    <row r="61" spans="1:5">
      <c r="A61" s="16" t="s">
        <v>35</v>
      </c>
      <c r="B61" s="16" t="s">
        <v>35</v>
      </c>
      <c r="C61" s="16" t="s">
        <v>35</v>
      </c>
      <c r="D61" s="16" t="s">
        <v>35</v>
      </c>
      <c r="E61" s="16" t="s">
        <v>35</v>
      </c>
    </row>
    <row r="62" spans="1:5">
      <c r="A62" s="16" t="s">
        <v>35</v>
      </c>
      <c r="B62" s="16" t="s">
        <v>35</v>
      </c>
      <c r="C62" s="16" t="s">
        <v>35</v>
      </c>
      <c r="D62" s="16" t="s">
        <v>35</v>
      </c>
      <c r="E62" s="16" t="s">
        <v>35</v>
      </c>
    </row>
    <row r="63" spans="1:5">
      <c r="A63" s="16" t="s">
        <v>35</v>
      </c>
      <c r="B63" s="16" t="s">
        <v>35</v>
      </c>
      <c r="C63" s="16" t="s">
        <v>35</v>
      </c>
      <c r="D63" s="16" t="s">
        <v>35</v>
      </c>
      <c r="E63" s="16" t="s">
        <v>35</v>
      </c>
    </row>
    <row r="64" spans="1:5">
      <c r="A64" s="16" t="s">
        <v>35</v>
      </c>
      <c r="B64" s="16" t="s">
        <v>35</v>
      </c>
      <c r="C64" s="16" t="s">
        <v>35</v>
      </c>
      <c r="D64" s="16" t="s">
        <v>35</v>
      </c>
      <c r="E64" s="16" t="s">
        <v>35</v>
      </c>
    </row>
    <row r="65" spans="1:5">
      <c r="A65" s="16" t="s">
        <v>35</v>
      </c>
      <c r="B65" s="16" t="s">
        <v>35</v>
      </c>
      <c r="C65" s="16" t="s">
        <v>35</v>
      </c>
      <c r="D65" s="16" t="s">
        <v>35</v>
      </c>
      <c r="E65" s="16" t="s">
        <v>35</v>
      </c>
    </row>
    <row r="66" spans="1:5">
      <c r="A66" s="16" t="s">
        <v>35</v>
      </c>
      <c r="B66" s="16" t="s">
        <v>35</v>
      </c>
      <c r="C66" s="16" t="s">
        <v>35</v>
      </c>
      <c r="D66" s="16" t="s">
        <v>35</v>
      </c>
      <c r="E66" s="16" t="s">
        <v>35</v>
      </c>
    </row>
    <row r="67" spans="1:5">
      <c r="A67" s="16" t="s">
        <v>35</v>
      </c>
      <c r="B67" s="16" t="s">
        <v>35</v>
      </c>
      <c r="C67" s="16" t="s">
        <v>35</v>
      </c>
      <c r="D67" s="16" t="s">
        <v>35</v>
      </c>
      <c r="E67" s="16" t="s">
        <v>35</v>
      </c>
    </row>
    <row r="68" spans="1:5">
      <c r="A68" s="16" t="s">
        <v>35</v>
      </c>
      <c r="B68" s="16" t="s">
        <v>35</v>
      </c>
      <c r="C68" s="16" t="s">
        <v>35</v>
      </c>
      <c r="D68" s="16" t="s">
        <v>35</v>
      </c>
      <c r="E68" s="16" t="s">
        <v>35</v>
      </c>
    </row>
    <row r="69" spans="1:5">
      <c r="A69" s="16" t="s">
        <v>35</v>
      </c>
      <c r="B69" s="16" t="s">
        <v>35</v>
      </c>
      <c r="C69" s="16" t="s">
        <v>35</v>
      </c>
      <c r="D69" s="16" t="s">
        <v>35</v>
      </c>
      <c r="E69" s="16" t="s">
        <v>35</v>
      </c>
    </row>
    <row r="70" spans="1:5">
      <c r="A70" s="16" t="s">
        <v>35</v>
      </c>
      <c r="B70" s="16" t="s">
        <v>35</v>
      </c>
      <c r="C70" s="16" t="s">
        <v>35</v>
      </c>
      <c r="D70" s="16" t="s">
        <v>35</v>
      </c>
      <c r="E70" s="16" t="s">
        <v>35</v>
      </c>
    </row>
    <row r="71" spans="1:5">
      <c r="A71" s="16" t="s">
        <v>35</v>
      </c>
      <c r="B71" s="16" t="s">
        <v>35</v>
      </c>
      <c r="C71" s="16" t="s">
        <v>35</v>
      </c>
      <c r="D71" s="16" t="s">
        <v>35</v>
      </c>
      <c r="E71" s="16" t="s">
        <v>35</v>
      </c>
    </row>
    <row r="72" spans="1:5">
      <c r="A72" s="16" t="s">
        <v>35</v>
      </c>
      <c r="B72" s="16" t="s">
        <v>35</v>
      </c>
      <c r="C72" s="16" t="s">
        <v>35</v>
      </c>
      <c r="D72" s="16" t="s">
        <v>35</v>
      </c>
      <c r="E72" s="16" t="s">
        <v>35</v>
      </c>
    </row>
    <row r="73" spans="1:5">
      <c r="A73" s="16" t="s">
        <v>35</v>
      </c>
      <c r="B73" s="16" t="s">
        <v>35</v>
      </c>
      <c r="C73" s="16" t="s">
        <v>35</v>
      </c>
      <c r="D73" s="16" t="s">
        <v>35</v>
      </c>
      <c r="E73" s="16" t="s">
        <v>35</v>
      </c>
    </row>
    <row r="74" spans="1:5">
      <c r="A74" s="16" t="s">
        <v>35</v>
      </c>
      <c r="B74" s="16" t="s">
        <v>35</v>
      </c>
      <c r="C74" s="16" t="s">
        <v>35</v>
      </c>
      <c r="D74" s="16" t="s">
        <v>35</v>
      </c>
      <c r="E74" s="16" t="s">
        <v>35</v>
      </c>
    </row>
    <row r="75" spans="1:5">
      <c r="A75" s="16" t="s">
        <v>35</v>
      </c>
      <c r="B75" s="16" t="s">
        <v>35</v>
      </c>
      <c r="C75" s="16" t="s">
        <v>35</v>
      </c>
      <c r="D75" s="16" t="s">
        <v>35</v>
      </c>
      <c r="E75" s="16" t="s">
        <v>35</v>
      </c>
    </row>
    <row r="76" spans="1:5">
      <c r="A76" s="16" t="s">
        <v>35</v>
      </c>
      <c r="B76" s="16" t="s">
        <v>35</v>
      </c>
      <c r="C76" s="16" t="s">
        <v>35</v>
      </c>
      <c r="D76" s="16" t="s">
        <v>35</v>
      </c>
      <c r="E76" s="16" t="s">
        <v>35</v>
      </c>
    </row>
    <row r="77" spans="1:5">
      <c r="A77" s="16" t="s">
        <v>35</v>
      </c>
      <c r="B77" s="16" t="s">
        <v>35</v>
      </c>
      <c r="C77" s="16" t="s">
        <v>35</v>
      </c>
      <c r="D77" s="16" t="s">
        <v>35</v>
      </c>
      <c r="E77" s="16" t="s">
        <v>35</v>
      </c>
    </row>
    <row r="78" spans="1:5">
      <c r="A78" s="16" t="s">
        <v>35</v>
      </c>
      <c r="B78" s="16" t="s">
        <v>35</v>
      </c>
      <c r="C78" s="16" t="s">
        <v>35</v>
      </c>
      <c r="D78" s="16" t="s">
        <v>35</v>
      </c>
      <c r="E78" s="16" t="s">
        <v>35</v>
      </c>
    </row>
    <row r="79" spans="1:5">
      <c r="A79" s="16" t="s">
        <v>35</v>
      </c>
      <c r="B79" s="16" t="s">
        <v>35</v>
      </c>
      <c r="C79" s="16" t="s">
        <v>35</v>
      </c>
      <c r="D79" s="16" t="s">
        <v>35</v>
      </c>
      <c r="E79" s="16" t="s">
        <v>35</v>
      </c>
    </row>
    <row r="80" spans="1:5">
      <c r="A80" s="16" t="s">
        <v>35</v>
      </c>
      <c r="B80" s="16" t="s">
        <v>35</v>
      </c>
      <c r="C80" s="16" t="s">
        <v>35</v>
      </c>
      <c r="D80" s="16" t="s">
        <v>35</v>
      </c>
      <c r="E80" s="16" t="s">
        <v>35</v>
      </c>
    </row>
    <row r="81" spans="1:5">
      <c r="A81" s="16" t="s">
        <v>35</v>
      </c>
      <c r="B81" s="16" t="s">
        <v>35</v>
      </c>
      <c r="C81" s="16" t="s">
        <v>35</v>
      </c>
      <c r="D81" s="16" t="s">
        <v>35</v>
      </c>
      <c r="E81" s="16" t="s">
        <v>35</v>
      </c>
    </row>
    <row r="82" spans="1:5">
      <c r="A82" s="16" t="s">
        <v>35</v>
      </c>
      <c r="B82" s="96" t="s">
        <v>35</v>
      </c>
      <c r="C82" s="16" t="s">
        <v>35</v>
      </c>
      <c r="D82" s="16" t="s">
        <v>35</v>
      </c>
      <c r="E82" s="16" t="s">
        <v>35</v>
      </c>
    </row>
    <row r="83" spans="1:5">
      <c r="A83" s="16" t="s">
        <v>35</v>
      </c>
      <c r="B83" s="16" t="s">
        <v>35</v>
      </c>
      <c r="C83" s="16" t="s">
        <v>35</v>
      </c>
      <c r="D83" s="16" t="s">
        <v>35</v>
      </c>
      <c r="E83" s="16" t="s">
        <v>35</v>
      </c>
    </row>
    <row r="84" spans="1:5">
      <c r="A84" s="16" t="s">
        <v>35</v>
      </c>
      <c r="B84" s="16" t="s">
        <v>35</v>
      </c>
      <c r="C84" s="16" t="s">
        <v>35</v>
      </c>
      <c r="D84" s="16" t="s">
        <v>35</v>
      </c>
      <c r="E84" s="16" t="s">
        <v>35</v>
      </c>
    </row>
    <row r="85" spans="1:5">
      <c r="A85" s="16" t="s">
        <v>35</v>
      </c>
      <c r="B85" s="16" t="s">
        <v>35</v>
      </c>
      <c r="C85" s="16" t="s">
        <v>35</v>
      </c>
      <c r="D85" s="16" t="s">
        <v>35</v>
      </c>
      <c r="E85" s="16" t="s">
        <v>35</v>
      </c>
    </row>
    <row r="86" spans="1:5">
      <c r="A86" s="16" t="s">
        <v>35</v>
      </c>
      <c r="B86" s="16" t="s">
        <v>35</v>
      </c>
      <c r="C86" s="16" t="s">
        <v>35</v>
      </c>
      <c r="D86" s="16" t="s">
        <v>35</v>
      </c>
      <c r="E86" s="16" t="s">
        <v>35</v>
      </c>
    </row>
    <row r="87" spans="1:5">
      <c r="A87" s="16" t="s">
        <v>35</v>
      </c>
      <c r="B87" s="16" t="s">
        <v>35</v>
      </c>
      <c r="C87" s="16" t="s">
        <v>35</v>
      </c>
      <c r="D87" s="16" t="s">
        <v>35</v>
      </c>
      <c r="E87" s="16" t="s">
        <v>35</v>
      </c>
    </row>
    <row r="88" spans="1:5">
      <c r="A88" s="16" t="s">
        <v>35</v>
      </c>
      <c r="B88" s="16" t="s">
        <v>35</v>
      </c>
      <c r="C88" s="16" t="s">
        <v>35</v>
      </c>
      <c r="D88" s="16" t="s">
        <v>35</v>
      </c>
      <c r="E88" s="16" t="s">
        <v>35</v>
      </c>
    </row>
    <row r="89" spans="1:5">
      <c r="A89" s="16" t="s">
        <v>35</v>
      </c>
      <c r="B89" s="16" t="s">
        <v>35</v>
      </c>
      <c r="C89" s="16" t="s">
        <v>35</v>
      </c>
      <c r="D89" s="16" t="s">
        <v>35</v>
      </c>
      <c r="E89" s="16" t="s">
        <v>35</v>
      </c>
    </row>
    <row r="90" spans="1:5">
      <c r="A90" s="16" t="s">
        <v>35</v>
      </c>
      <c r="B90" s="16" t="s">
        <v>35</v>
      </c>
      <c r="C90" s="16" t="s">
        <v>35</v>
      </c>
      <c r="D90" s="16" t="s">
        <v>35</v>
      </c>
      <c r="E90" s="16" t="s">
        <v>35</v>
      </c>
    </row>
    <row r="91" spans="1:5">
      <c r="A91" s="16" t="s">
        <v>35</v>
      </c>
      <c r="B91" s="16" t="s">
        <v>35</v>
      </c>
      <c r="C91" s="16" t="s">
        <v>35</v>
      </c>
      <c r="D91" s="16" t="s">
        <v>35</v>
      </c>
      <c r="E91" s="16" t="s">
        <v>35</v>
      </c>
    </row>
    <row r="92" spans="1:5">
      <c r="A92" s="16" t="s">
        <v>35</v>
      </c>
      <c r="B92" s="16" t="s">
        <v>35</v>
      </c>
      <c r="C92" s="16" t="s">
        <v>35</v>
      </c>
      <c r="D92" s="16" t="s">
        <v>35</v>
      </c>
      <c r="E92" s="16" t="s">
        <v>35</v>
      </c>
    </row>
    <row r="93" spans="1:5">
      <c r="A93" s="16" t="s">
        <v>35</v>
      </c>
      <c r="B93" s="16" t="s">
        <v>35</v>
      </c>
      <c r="C93" s="16" t="s">
        <v>35</v>
      </c>
      <c r="D93" s="16" t="s">
        <v>35</v>
      </c>
      <c r="E93" s="16" t="s">
        <v>35</v>
      </c>
    </row>
    <row r="94" spans="1:5">
      <c r="A94" s="16" t="s">
        <v>35</v>
      </c>
      <c r="B94" s="16" t="s">
        <v>35</v>
      </c>
      <c r="C94" s="16" t="s">
        <v>35</v>
      </c>
      <c r="D94" s="16" t="s">
        <v>35</v>
      </c>
      <c r="E94" s="16" t="s">
        <v>35</v>
      </c>
    </row>
    <row r="95" spans="1:5">
      <c r="A95" s="16" t="s">
        <v>35</v>
      </c>
      <c r="B95" s="16" t="s">
        <v>35</v>
      </c>
      <c r="C95" s="16" t="s">
        <v>35</v>
      </c>
      <c r="D95" s="16" t="s">
        <v>35</v>
      </c>
      <c r="E95" s="16" t="s">
        <v>35</v>
      </c>
    </row>
    <row r="96" spans="1:5">
      <c r="A96" s="16" t="s">
        <v>35</v>
      </c>
      <c r="B96" s="16" t="s">
        <v>35</v>
      </c>
      <c r="C96" s="16" t="s">
        <v>35</v>
      </c>
      <c r="D96" s="16" t="s">
        <v>35</v>
      </c>
      <c r="E96" s="16" t="s">
        <v>35</v>
      </c>
    </row>
    <row r="97" spans="1:5">
      <c r="A97" s="16" t="s">
        <v>35</v>
      </c>
      <c r="B97" s="16" t="s">
        <v>35</v>
      </c>
      <c r="C97" s="16" t="s">
        <v>35</v>
      </c>
      <c r="D97" s="16" t="s">
        <v>35</v>
      </c>
      <c r="E97" s="16" t="s">
        <v>35</v>
      </c>
    </row>
    <row r="98" spans="1:5">
      <c r="A98" s="16" t="s">
        <v>35</v>
      </c>
      <c r="B98" s="16" t="s">
        <v>35</v>
      </c>
      <c r="C98" s="16" t="s">
        <v>35</v>
      </c>
      <c r="D98" s="16" t="s">
        <v>35</v>
      </c>
      <c r="E98" s="16" t="s">
        <v>35</v>
      </c>
    </row>
    <row r="99" spans="1:5">
      <c r="A99" s="16" t="s">
        <v>35</v>
      </c>
      <c r="B99" s="16" t="s">
        <v>35</v>
      </c>
      <c r="C99" s="16" t="s">
        <v>35</v>
      </c>
      <c r="D99" s="16" t="s">
        <v>35</v>
      </c>
      <c r="E99" s="16" t="s">
        <v>35</v>
      </c>
    </row>
    <row r="100" spans="1:5">
      <c r="A100" s="16" t="s">
        <v>35</v>
      </c>
      <c r="B100" s="16" t="s">
        <v>35</v>
      </c>
      <c r="C100" s="16" t="s">
        <v>35</v>
      </c>
      <c r="D100" s="16" t="s">
        <v>35</v>
      </c>
      <c r="E100" s="16" t="s">
        <v>35</v>
      </c>
    </row>
    <row r="101" spans="1:5">
      <c r="A101" s="16" t="s">
        <v>35</v>
      </c>
      <c r="B101" s="16" t="s">
        <v>35</v>
      </c>
      <c r="C101" s="16" t="s">
        <v>35</v>
      </c>
      <c r="D101" s="16" t="s">
        <v>35</v>
      </c>
      <c r="E101" s="16" t="s">
        <v>35</v>
      </c>
    </row>
    <row r="102" spans="1:5">
      <c r="A102" s="16" t="s">
        <v>35</v>
      </c>
      <c r="B102" s="16" t="s">
        <v>35</v>
      </c>
      <c r="C102" s="16" t="s">
        <v>35</v>
      </c>
      <c r="D102" s="16" t="s">
        <v>35</v>
      </c>
      <c r="E102" s="16" t="s">
        <v>35</v>
      </c>
    </row>
    <row r="103" spans="1:5">
      <c r="A103" s="16" t="s">
        <v>35</v>
      </c>
      <c r="B103" s="16" t="s">
        <v>35</v>
      </c>
      <c r="C103" s="16" t="s">
        <v>35</v>
      </c>
      <c r="D103" s="16" t="s">
        <v>35</v>
      </c>
      <c r="E103" s="16" t="s">
        <v>35</v>
      </c>
    </row>
    <row r="104" spans="1:5">
      <c r="A104" s="16" t="s">
        <v>35</v>
      </c>
      <c r="B104" s="16" t="s">
        <v>35</v>
      </c>
      <c r="C104" s="16" t="s">
        <v>35</v>
      </c>
      <c r="D104" s="16" t="s">
        <v>35</v>
      </c>
      <c r="E104" s="16" t="s">
        <v>35</v>
      </c>
    </row>
    <row r="105" spans="1:5">
      <c r="A105" s="16" t="s">
        <v>35</v>
      </c>
      <c r="B105" s="16" t="s">
        <v>35</v>
      </c>
      <c r="C105" s="16" t="s">
        <v>35</v>
      </c>
      <c r="D105" s="16" t="s">
        <v>35</v>
      </c>
      <c r="E105" s="16" t="s">
        <v>35</v>
      </c>
    </row>
    <row r="106" spans="1:5">
      <c r="A106" s="16" t="s">
        <v>35</v>
      </c>
      <c r="B106" s="16" t="s">
        <v>35</v>
      </c>
      <c r="C106" s="16" t="s">
        <v>35</v>
      </c>
      <c r="D106" s="16" t="s">
        <v>35</v>
      </c>
      <c r="E106" s="16" t="s">
        <v>35</v>
      </c>
    </row>
    <row r="107" spans="1:5">
      <c r="A107" s="16" t="s">
        <v>35</v>
      </c>
      <c r="B107" s="16" t="s">
        <v>35</v>
      </c>
      <c r="C107" s="16" t="s">
        <v>35</v>
      </c>
      <c r="D107" s="16" t="s">
        <v>35</v>
      </c>
      <c r="E107" s="16" t="s">
        <v>35</v>
      </c>
    </row>
    <row r="108" spans="1:5">
      <c r="A108" s="16" t="s">
        <v>35</v>
      </c>
      <c r="B108" s="16" t="s">
        <v>35</v>
      </c>
      <c r="C108" s="16" t="s">
        <v>35</v>
      </c>
      <c r="D108" s="16" t="s">
        <v>35</v>
      </c>
      <c r="E108" s="16" t="s">
        <v>35</v>
      </c>
    </row>
    <row r="109" spans="1:5">
      <c r="A109" s="16" t="s">
        <v>35</v>
      </c>
      <c r="B109" s="16" t="s">
        <v>35</v>
      </c>
      <c r="C109" s="16" t="s">
        <v>35</v>
      </c>
      <c r="D109" s="16" t="s">
        <v>35</v>
      </c>
      <c r="E109" s="16" t="s">
        <v>35</v>
      </c>
    </row>
    <row r="110" spans="1:5">
      <c r="A110" s="16" t="s">
        <v>35</v>
      </c>
      <c r="B110" s="16" t="s">
        <v>35</v>
      </c>
      <c r="C110" s="16" t="s">
        <v>35</v>
      </c>
      <c r="D110" s="16" t="s">
        <v>35</v>
      </c>
      <c r="E110" s="16" t="s">
        <v>35</v>
      </c>
    </row>
    <row r="111" spans="1:5">
      <c r="A111" s="16" t="s">
        <v>35</v>
      </c>
      <c r="B111" s="16" t="s">
        <v>35</v>
      </c>
      <c r="C111" s="16" t="s">
        <v>35</v>
      </c>
      <c r="D111" s="16" t="s">
        <v>35</v>
      </c>
      <c r="E111" s="16" t="s">
        <v>35</v>
      </c>
    </row>
    <row r="112" spans="1:5">
      <c r="A112" s="16" t="s">
        <v>35</v>
      </c>
      <c r="B112" s="16" t="s">
        <v>35</v>
      </c>
      <c r="C112" s="16" t="s">
        <v>35</v>
      </c>
      <c r="D112" s="16" t="s">
        <v>35</v>
      </c>
      <c r="E112" s="16" t="s">
        <v>35</v>
      </c>
    </row>
    <row r="113" spans="1:5">
      <c r="A113" s="16" t="s">
        <v>35</v>
      </c>
      <c r="B113" s="16" t="s">
        <v>35</v>
      </c>
      <c r="C113" s="16" t="s">
        <v>35</v>
      </c>
      <c r="D113" s="16" t="s">
        <v>35</v>
      </c>
      <c r="E113" s="16" t="s">
        <v>35</v>
      </c>
    </row>
    <row r="114" spans="1:5">
      <c r="A114" s="16" t="s">
        <v>35</v>
      </c>
      <c r="B114" s="16" t="s">
        <v>35</v>
      </c>
      <c r="C114" s="16" t="s">
        <v>35</v>
      </c>
      <c r="D114" s="16" t="s">
        <v>35</v>
      </c>
      <c r="E114" s="16" t="s">
        <v>35</v>
      </c>
    </row>
    <row r="115" spans="1:5">
      <c r="A115" s="16" t="s">
        <v>35</v>
      </c>
      <c r="B115" s="16" t="s">
        <v>35</v>
      </c>
      <c r="C115" s="16" t="s">
        <v>35</v>
      </c>
      <c r="D115" s="16" t="s">
        <v>35</v>
      </c>
      <c r="E115" s="16" t="s">
        <v>35</v>
      </c>
    </row>
    <row r="116" spans="1:5">
      <c r="A116" s="16" t="s">
        <v>35</v>
      </c>
      <c r="B116" s="16" t="s">
        <v>35</v>
      </c>
      <c r="C116" s="16" t="s">
        <v>35</v>
      </c>
      <c r="D116" s="16" t="s">
        <v>35</v>
      </c>
      <c r="E116" s="16" t="s">
        <v>35</v>
      </c>
    </row>
    <row r="117" spans="1:5">
      <c r="A117" s="16" t="s">
        <v>35</v>
      </c>
      <c r="B117" s="16" t="s">
        <v>35</v>
      </c>
      <c r="C117" s="16" t="s">
        <v>35</v>
      </c>
      <c r="D117" s="16" t="s">
        <v>35</v>
      </c>
      <c r="E117" s="16" t="s">
        <v>35</v>
      </c>
    </row>
    <row r="118" spans="1:5">
      <c r="A118" s="16" t="s">
        <v>35</v>
      </c>
      <c r="B118" s="16" t="s">
        <v>35</v>
      </c>
      <c r="C118" s="16" t="s">
        <v>35</v>
      </c>
      <c r="D118" s="16" t="s">
        <v>35</v>
      </c>
      <c r="E118" s="16" t="s">
        <v>35</v>
      </c>
    </row>
    <row r="119" spans="1:5">
      <c r="A119" s="16" t="s">
        <v>35</v>
      </c>
      <c r="B119" s="16" t="s">
        <v>35</v>
      </c>
      <c r="C119" s="16" t="s">
        <v>35</v>
      </c>
      <c r="D119" s="16" t="s">
        <v>35</v>
      </c>
      <c r="E119" s="16" t="s">
        <v>35</v>
      </c>
    </row>
    <row r="120" spans="1:5">
      <c r="A120" s="16" t="s">
        <v>35</v>
      </c>
      <c r="B120" s="16" t="s">
        <v>35</v>
      </c>
      <c r="C120" s="16" t="s">
        <v>35</v>
      </c>
      <c r="D120" s="16" t="s">
        <v>35</v>
      </c>
      <c r="E120" s="16" t="s">
        <v>35</v>
      </c>
    </row>
    <row r="121" spans="1:5">
      <c r="A121" s="16" t="s">
        <v>35</v>
      </c>
      <c r="B121" s="16" t="s">
        <v>35</v>
      </c>
      <c r="C121" s="16" t="s">
        <v>35</v>
      </c>
      <c r="D121" s="16" t="s">
        <v>35</v>
      </c>
      <c r="E121" s="16" t="s">
        <v>35</v>
      </c>
    </row>
    <row r="122" spans="1:5">
      <c r="A122" s="16" t="s">
        <v>35</v>
      </c>
      <c r="B122" s="16" t="s">
        <v>35</v>
      </c>
      <c r="C122" s="16" t="s">
        <v>35</v>
      </c>
      <c r="D122" s="16" t="s">
        <v>35</v>
      </c>
      <c r="E122" s="16" t="s">
        <v>35</v>
      </c>
    </row>
    <row r="123" spans="1:5">
      <c r="A123" s="16" t="s">
        <v>35</v>
      </c>
      <c r="B123" s="16" t="s">
        <v>35</v>
      </c>
      <c r="C123" s="16" t="s">
        <v>35</v>
      </c>
      <c r="D123" s="16" t="s">
        <v>35</v>
      </c>
      <c r="E123" s="16" t="s">
        <v>35</v>
      </c>
    </row>
    <row r="124" spans="1:5">
      <c r="A124" s="16" t="s">
        <v>35</v>
      </c>
      <c r="B124" s="16" t="s">
        <v>35</v>
      </c>
      <c r="C124" s="16" t="s">
        <v>35</v>
      </c>
      <c r="D124" s="16" t="s">
        <v>35</v>
      </c>
      <c r="E124" s="16" t="s">
        <v>35</v>
      </c>
    </row>
    <row r="125" spans="1:5">
      <c r="A125" s="16" t="s">
        <v>35</v>
      </c>
      <c r="B125" s="16" t="s">
        <v>35</v>
      </c>
      <c r="C125" s="16" t="s">
        <v>35</v>
      </c>
      <c r="D125" s="16" t="s">
        <v>35</v>
      </c>
      <c r="E125" s="16" t="s">
        <v>35</v>
      </c>
    </row>
    <row r="126" spans="1:5">
      <c r="A126" s="16" t="s">
        <v>35</v>
      </c>
      <c r="B126" s="16" t="s">
        <v>35</v>
      </c>
      <c r="C126" s="16" t="s">
        <v>35</v>
      </c>
      <c r="D126" s="16" t="s">
        <v>35</v>
      </c>
      <c r="E126" s="16" t="s">
        <v>35</v>
      </c>
    </row>
    <row r="127" spans="1:5">
      <c r="A127" s="16" t="s">
        <v>35</v>
      </c>
      <c r="B127" s="16" t="s">
        <v>35</v>
      </c>
      <c r="C127" s="16" t="s">
        <v>35</v>
      </c>
      <c r="D127" s="16" t="s">
        <v>35</v>
      </c>
      <c r="E127" s="16" t="s">
        <v>35</v>
      </c>
    </row>
    <row r="128" spans="1:5">
      <c r="A128" s="16" t="s">
        <v>35</v>
      </c>
      <c r="B128" s="16" t="s">
        <v>35</v>
      </c>
      <c r="C128" s="16" t="s">
        <v>35</v>
      </c>
      <c r="D128" s="16" t="s">
        <v>35</v>
      </c>
      <c r="E128" s="16" t="s">
        <v>35</v>
      </c>
    </row>
    <row r="129" spans="1:5">
      <c r="A129" s="16" t="s">
        <v>35</v>
      </c>
      <c r="B129" s="16" t="s">
        <v>35</v>
      </c>
      <c r="C129" s="16" t="s">
        <v>35</v>
      </c>
      <c r="D129" s="16" t="s">
        <v>35</v>
      </c>
      <c r="E129" s="16" t="s">
        <v>35</v>
      </c>
    </row>
    <row r="130" spans="1:5">
      <c r="A130" s="16" t="s">
        <v>35</v>
      </c>
      <c r="B130" s="16" t="s">
        <v>35</v>
      </c>
      <c r="C130" s="16" t="s">
        <v>35</v>
      </c>
      <c r="D130" s="16" t="s">
        <v>35</v>
      </c>
      <c r="E130" s="16" t="s">
        <v>35</v>
      </c>
    </row>
    <row r="131" spans="1:5">
      <c r="A131" s="16" t="s">
        <v>35</v>
      </c>
      <c r="B131" s="16" t="s">
        <v>35</v>
      </c>
      <c r="C131" s="16" t="s">
        <v>35</v>
      </c>
      <c r="D131" s="16" t="s">
        <v>35</v>
      </c>
      <c r="E131" s="16" t="s">
        <v>35</v>
      </c>
    </row>
    <row r="132" spans="1:5">
      <c r="A132" s="16" t="s">
        <v>35</v>
      </c>
      <c r="B132" s="16" t="s">
        <v>35</v>
      </c>
      <c r="C132" s="16" t="s">
        <v>35</v>
      </c>
      <c r="D132" s="16" t="s">
        <v>35</v>
      </c>
      <c r="E132" s="16" t="s">
        <v>35</v>
      </c>
    </row>
    <row r="133" spans="1:5">
      <c r="A133" s="16" t="s">
        <v>35</v>
      </c>
      <c r="B133" s="16" t="s">
        <v>35</v>
      </c>
      <c r="C133" s="16" t="s">
        <v>35</v>
      </c>
      <c r="D133" s="16" t="s">
        <v>35</v>
      </c>
      <c r="E133" s="16" t="s">
        <v>35</v>
      </c>
    </row>
    <row r="134" spans="1:5">
      <c r="A134" s="16" t="s">
        <v>35</v>
      </c>
      <c r="B134" s="16" t="s">
        <v>35</v>
      </c>
      <c r="C134" s="16" t="s">
        <v>35</v>
      </c>
      <c r="D134" s="16" t="s">
        <v>35</v>
      </c>
      <c r="E134" s="16" t="s">
        <v>35</v>
      </c>
    </row>
    <row r="135" spans="1:5">
      <c r="A135" s="16" t="s">
        <v>35</v>
      </c>
      <c r="B135" s="16" t="s">
        <v>35</v>
      </c>
      <c r="C135" s="16" t="s">
        <v>35</v>
      </c>
      <c r="D135" s="16" t="s">
        <v>35</v>
      </c>
      <c r="E135" s="16" t="s">
        <v>35</v>
      </c>
    </row>
    <row r="136" spans="1:5">
      <c r="A136" s="16" t="s">
        <v>35</v>
      </c>
      <c r="B136" s="16" t="s">
        <v>35</v>
      </c>
      <c r="C136" s="16" t="s">
        <v>35</v>
      </c>
      <c r="D136" s="16" t="s">
        <v>35</v>
      </c>
      <c r="E136" s="16" t="s">
        <v>35</v>
      </c>
    </row>
    <row r="137" spans="1:5">
      <c r="A137" s="16" t="s">
        <v>35</v>
      </c>
      <c r="B137" s="16" t="s">
        <v>35</v>
      </c>
      <c r="C137" s="16" t="s">
        <v>35</v>
      </c>
      <c r="D137" s="16" t="s">
        <v>35</v>
      </c>
      <c r="E137" s="16" t="s">
        <v>35</v>
      </c>
    </row>
    <row r="138" spans="1:5">
      <c r="A138" s="16" t="s">
        <v>35</v>
      </c>
      <c r="B138" s="16" t="s">
        <v>35</v>
      </c>
      <c r="C138" s="16" t="s">
        <v>35</v>
      </c>
      <c r="D138" s="16" t="s">
        <v>35</v>
      </c>
      <c r="E138" s="16" t="s">
        <v>35</v>
      </c>
    </row>
    <row r="139" spans="1:5">
      <c r="A139" s="16" t="s">
        <v>35</v>
      </c>
      <c r="B139" s="16" t="s">
        <v>35</v>
      </c>
      <c r="C139" s="16" t="s">
        <v>35</v>
      </c>
      <c r="D139" s="16" t="s">
        <v>35</v>
      </c>
      <c r="E139" s="16" t="s">
        <v>35</v>
      </c>
    </row>
    <row r="140" spans="1:5">
      <c r="A140" s="16" t="s">
        <v>35</v>
      </c>
      <c r="B140" s="16" t="s">
        <v>35</v>
      </c>
      <c r="C140" s="16" t="s">
        <v>35</v>
      </c>
      <c r="D140" s="16" t="s">
        <v>35</v>
      </c>
      <c r="E140" s="16" t="s">
        <v>35</v>
      </c>
    </row>
    <row r="141" spans="1:5">
      <c r="A141" s="16" t="s">
        <v>35</v>
      </c>
      <c r="B141" s="16" t="s">
        <v>35</v>
      </c>
      <c r="C141" s="16" t="s">
        <v>35</v>
      </c>
      <c r="D141" s="16" t="s">
        <v>35</v>
      </c>
      <c r="E141" s="16" t="s">
        <v>35</v>
      </c>
    </row>
    <row r="142" spans="1:5">
      <c r="A142" s="16" t="s">
        <v>35</v>
      </c>
      <c r="B142" s="16" t="s">
        <v>35</v>
      </c>
      <c r="C142" s="16" t="s">
        <v>35</v>
      </c>
      <c r="D142" s="16" t="s">
        <v>35</v>
      </c>
      <c r="E142" s="16" t="s">
        <v>35</v>
      </c>
    </row>
    <row r="143" spans="1:5">
      <c r="A143" s="16" t="s">
        <v>35</v>
      </c>
      <c r="B143" s="16" t="s">
        <v>35</v>
      </c>
      <c r="C143" s="16" t="s">
        <v>35</v>
      </c>
      <c r="D143" s="16" t="s">
        <v>35</v>
      </c>
      <c r="E143" s="16" t="s">
        <v>35</v>
      </c>
    </row>
    <row r="144" spans="1:5">
      <c r="A144" s="16" t="s">
        <v>35</v>
      </c>
      <c r="B144" s="16" t="s">
        <v>35</v>
      </c>
      <c r="C144" s="16" t="s">
        <v>35</v>
      </c>
      <c r="D144" s="16" t="s">
        <v>35</v>
      </c>
      <c r="E144" s="16" t="s">
        <v>35</v>
      </c>
    </row>
    <row r="145" spans="1:5">
      <c r="A145" s="16" t="s">
        <v>35</v>
      </c>
      <c r="B145" s="16" t="s">
        <v>35</v>
      </c>
      <c r="C145" s="16" t="s">
        <v>35</v>
      </c>
      <c r="D145" s="16" t="s">
        <v>35</v>
      </c>
      <c r="E145" s="16" t="s">
        <v>35</v>
      </c>
    </row>
    <row r="146" spans="1:5">
      <c r="A146" s="16" t="s">
        <v>35</v>
      </c>
      <c r="B146" s="16" t="s">
        <v>35</v>
      </c>
      <c r="C146" s="16" t="s">
        <v>35</v>
      </c>
      <c r="D146" s="16" t="s">
        <v>35</v>
      </c>
      <c r="E146" s="16" t="s">
        <v>35</v>
      </c>
    </row>
    <row r="147" spans="1:5">
      <c r="A147" s="16" t="s">
        <v>35</v>
      </c>
      <c r="B147" s="16" t="s">
        <v>35</v>
      </c>
      <c r="C147" s="16" t="s">
        <v>35</v>
      </c>
      <c r="D147" s="16" t="s">
        <v>35</v>
      </c>
      <c r="E147" s="16" t="s">
        <v>35</v>
      </c>
    </row>
    <row r="148" spans="1:5">
      <c r="A148" s="16" t="s">
        <v>35</v>
      </c>
      <c r="B148" s="16" t="s">
        <v>35</v>
      </c>
      <c r="C148" s="16" t="s">
        <v>35</v>
      </c>
      <c r="D148" s="16" t="s">
        <v>35</v>
      </c>
      <c r="E148" s="16" t="s">
        <v>35</v>
      </c>
    </row>
    <row r="149" spans="1:5">
      <c r="A149" s="16" t="s">
        <v>35</v>
      </c>
      <c r="B149" s="16" t="s">
        <v>35</v>
      </c>
      <c r="C149" s="16" t="s">
        <v>35</v>
      </c>
      <c r="D149" s="16" t="s">
        <v>35</v>
      </c>
      <c r="E149" s="16" t="s">
        <v>35</v>
      </c>
    </row>
    <row r="150" spans="1:5">
      <c r="A150" s="16" t="s">
        <v>35</v>
      </c>
      <c r="B150" s="16" t="s">
        <v>35</v>
      </c>
      <c r="C150" s="16" t="s">
        <v>35</v>
      </c>
      <c r="D150" s="16" t="s">
        <v>35</v>
      </c>
      <c r="E150" s="16" t="s">
        <v>35</v>
      </c>
    </row>
    <row r="151" spans="1:5">
      <c r="A151" s="16" t="s">
        <v>35</v>
      </c>
      <c r="B151" s="16" t="s">
        <v>35</v>
      </c>
      <c r="C151" s="16" t="s">
        <v>35</v>
      </c>
      <c r="D151" s="16" t="s">
        <v>35</v>
      </c>
      <c r="E151" s="16" t="s">
        <v>35</v>
      </c>
    </row>
    <row r="152" spans="1:5">
      <c r="A152" s="16" t="s">
        <v>35</v>
      </c>
      <c r="B152" s="16" t="s">
        <v>35</v>
      </c>
      <c r="C152" s="16" t="s">
        <v>35</v>
      </c>
      <c r="D152" s="16" t="s">
        <v>35</v>
      </c>
      <c r="E152" s="16" t="s">
        <v>35</v>
      </c>
    </row>
    <row r="153" spans="1:5">
      <c r="A153" s="16" t="s">
        <v>35</v>
      </c>
      <c r="B153" s="16" t="s">
        <v>35</v>
      </c>
      <c r="C153" s="16" t="s">
        <v>35</v>
      </c>
      <c r="D153" s="16" t="s">
        <v>35</v>
      </c>
      <c r="E153" s="16" t="s">
        <v>35</v>
      </c>
    </row>
    <row r="154" spans="1:5">
      <c r="A154" s="16" t="s">
        <v>35</v>
      </c>
      <c r="B154" s="16" t="s">
        <v>35</v>
      </c>
      <c r="C154" s="16" t="s">
        <v>35</v>
      </c>
      <c r="D154" s="16" t="s">
        <v>35</v>
      </c>
      <c r="E154" s="16" t="s">
        <v>35</v>
      </c>
    </row>
    <row r="155" spans="1:5">
      <c r="A155" s="16" t="s">
        <v>35</v>
      </c>
      <c r="B155" s="16" t="s">
        <v>35</v>
      </c>
      <c r="C155" s="16" t="s">
        <v>35</v>
      </c>
      <c r="D155" s="16" t="s">
        <v>35</v>
      </c>
      <c r="E155" s="16" t="s">
        <v>35</v>
      </c>
    </row>
    <row r="156" spans="1:5">
      <c r="A156" s="16" t="s">
        <v>35</v>
      </c>
      <c r="B156" s="16" t="s">
        <v>35</v>
      </c>
      <c r="C156" s="16" t="s">
        <v>35</v>
      </c>
      <c r="D156" s="16" t="s">
        <v>35</v>
      </c>
      <c r="E156" s="16" t="s">
        <v>35</v>
      </c>
    </row>
    <row r="157" spans="1:5">
      <c r="A157" s="16" t="s">
        <v>35</v>
      </c>
      <c r="B157" s="16" t="s">
        <v>35</v>
      </c>
      <c r="C157" s="16" t="s">
        <v>35</v>
      </c>
      <c r="D157" s="16" t="s">
        <v>35</v>
      </c>
      <c r="E157" s="16" t="s">
        <v>35</v>
      </c>
    </row>
    <row r="158" spans="1:5">
      <c r="A158" s="16" t="s">
        <v>35</v>
      </c>
      <c r="B158" s="16" t="s">
        <v>35</v>
      </c>
      <c r="C158" s="16" t="s">
        <v>35</v>
      </c>
      <c r="D158" s="16" t="s">
        <v>35</v>
      </c>
      <c r="E158" s="16" t="s">
        <v>35</v>
      </c>
    </row>
    <row r="159" spans="1:5">
      <c r="A159" s="16" t="s">
        <v>35</v>
      </c>
      <c r="B159" s="16" t="s">
        <v>35</v>
      </c>
      <c r="C159" s="16" t="s">
        <v>35</v>
      </c>
      <c r="D159" s="16" t="s">
        <v>35</v>
      </c>
      <c r="E159" s="16" t="s">
        <v>35</v>
      </c>
    </row>
    <row r="160" spans="1:5">
      <c r="A160" s="16" t="s">
        <v>35</v>
      </c>
      <c r="B160" s="16" t="s">
        <v>35</v>
      </c>
      <c r="C160" s="16" t="s">
        <v>35</v>
      </c>
      <c r="D160" s="16" t="s">
        <v>35</v>
      </c>
      <c r="E160" s="16" t="s">
        <v>35</v>
      </c>
    </row>
    <row r="161" spans="1:5">
      <c r="A161" s="16" t="s">
        <v>35</v>
      </c>
      <c r="B161" s="16" t="s">
        <v>35</v>
      </c>
      <c r="C161" s="16" t="s">
        <v>35</v>
      </c>
      <c r="D161" s="16" t="s">
        <v>35</v>
      </c>
      <c r="E161" s="16" t="s">
        <v>35</v>
      </c>
    </row>
    <row r="162" spans="1:5">
      <c r="A162" s="16" t="s">
        <v>35</v>
      </c>
      <c r="B162" s="16" t="s">
        <v>35</v>
      </c>
      <c r="C162" s="16" t="s">
        <v>35</v>
      </c>
      <c r="D162" s="16" t="s">
        <v>35</v>
      </c>
      <c r="E162" s="16" t="s">
        <v>35</v>
      </c>
    </row>
    <row r="163" spans="1:5">
      <c r="A163" s="16" t="s">
        <v>35</v>
      </c>
      <c r="B163" s="16" t="s">
        <v>35</v>
      </c>
      <c r="C163" s="16" t="s">
        <v>35</v>
      </c>
      <c r="D163" s="16" t="s">
        <v>35</v>
      </c>
      <c r="E163" s="16" t="s">
        <v>35</v>
      </c>
    </row>
    <row r="164" spans="1:5">
      <c r="A164" s="16" t="s">
        <v>35</v>
      </c>
      <c r="B164" s="16" t="s">
        <v>35</v>
      </c>
      <c r="C164" s="16" t="s">
        <v>35</v>
      </c>
      <c r="D164" s="16" t="s">
        <v>35</v>
      </c>
      <c r="E164" s="16" t="s">
        <v>35</v>
      </c>
    </row>
    <row r="165" spans="1:5">
      <c r="A165" s="16" t="s">
        <v>35</v>
      </c>
      <c r="B165" s="16" t="s">
        <v>35</v>
      </c>
      <c r="C165" s="16" t="s">
        <v>35</v>
      </c>
      <c r="D165" s="16" t="s">
        <v>35</v>
      </c>
      <c r="E165" s="16" t="s">
        <v>35</v>
      </c>
    </row>
    <row r="166" spans="1:5">
      <c r="A166" s="16" t="s">
        <v>35</v>
      </c>
      <c r="B166" s="16" t="s">
        <v>35</v>
      </c>
      <c r="C166" s="16" t="s">
        <v>35</v>
      </c>
      <c r="D166" s="16" t="s">
        <v>35</v>
      </c>
      <c r="E166" s="16" t="s">
        <v>35</v>
      </c>
    </row>
    <row r="167" spans="1:5">
      <c r="A167" s="16" t="s">
        <v>35</v>
      </c>
      <c r="B167" s="16" t="s">
        <v>35</v>
      </c>
      <c r="C167" s="16" t="s">
        <v>35</v>
      </c>
      <c r="D167" s="16" t="s">
        <v>35</v>
      </c>
      <c r="E167" s="16" t="s">
        <v>35</v>
      </c>
    </row>
    <row r="168" spans="1:5">
      <c r="A168" s="16" t="s">
        <v>35</v>
      </c>
      <c r="B168" s="16" t="s">
        <v>35</v>
      </c>
      <c r="C168" s="16" t="s">
        <v>35</v>
      </c>
      <c r="D168" s="16" t="s">
        <v>35</v>
      </c>
      <c r="E168" s="16" t="s">
        <v>35</v>
      </c>
    </row>
    <row r="169" spans="1:5">
      <c r="A169" s="16" t="s">
        <v>35</v>
      </c>
      <c r="B169" s="16" t="s">
        <v>35</v>
      </c>
      <c r="C169" s="16" t="s">
        <v>35</v>
      </c>
      <c r="D169" s="16" t="s">
        <v>35</v>
      </c>
      <c r="E169" s="16" t="s">
        <v>35</v>
      </c>
    </row>
    <row r="170" spans="1:5">
      <c r="A170" s="16" t="s">
        <v>35</v>
      </c>
      <c r="B170" s="16" t="s">
        <v>35</v>
      </c>
      <c r="C170" s="16" t="s">
        <v>35</v>
      </c>
      <c r="D170" s="16" t="s">
        <v>35</v>
      </c>
      <c r="E170" s="16" t="s">
        <v>35</v>
      </c>
    </row>
    <row r="171" spans="1:5">
      <c r="A171" s="16" t="s">
        <v>35</v>
      </c>
      <c r="B171" s="16" t="s">
        <v>35</v>
      </c>
      <c r="C171" s="16" t="s">
        <v>35</v>
      </c>
      <c r="D171" s="16" t="s">
        <v>35</v>
      </c>
      <c r="E171" s="16" t="s">
        <v>35</v>
      </c>
    </row>
    <row r="172" spans="1:5">
      <c r="A172" s="16" t="s">
        <v>35</v>
      </c>
      <c r="B172" s="16" t="s">
        <v>35</v>
      </c>
      <c r="C172" s="16" t="s">
        <v>35</v>
      </c>
      <c r="D172" s="16" t="s">
        <v>35</v>
      </c>
      <c r="E172" s="16" t="s">
        <v>35</v>
      </c>
    </row>
    <row r="173" spans="1:5">
      <c r="A173" s="16" t="s">
        <v>35</v>
      </c>
      <c r="B173" s="16" t="s">
        <v>35</v>
      </c>
      <c r="C173" s="16" t="s">
        <v>35</v>
      </c>
      <c r="D173" s="16" t="s">
        <v>35</v>
      </c>
      <c r="E173" s="16" t="s">
        <v>35</v>
      </c>
    </row>
    <row r="174" spans="1:5">
      <c r="A174" s="16" t="s">
        <v>35</v>
      </c>
      <c r="B174" s="16" t="s">
        <v>35</v>
      </c>
      <c r="C174" s="16" t="s">
        <v>35</v>
      </c>
      <c r="D174" s="16" t="s">
        <v>35</v>
      </c>
      <c r="E174" s="16" t="s">
        <v>35</v>
      </c>
    </row>
    <row r="175" spans="1:5">
      <c r="A175" s="16" t="s">
        <v>35</v>
      </c>
      <c r="B175" s="16" t="s">
        <v>35</v>
      </c>
      <c r="C175" s="16" t="s">
        <v>35</v>
      </c>
      <c r="D175" s="16" t="s">
        <v>35</v>
      </c>
      <c r="E175" s="16" t="s">
        <v>35</v>
      </c>
    </row>
    <row r="176" spans="1:5">
      <c r="A176" s="16" t="s">
        <v>35</v>
      </c>
      <c r="B176" s="16" t="s">
        <v>35</v>
      </c>
      <c r="C176" s="16" t="s">
        <v>35</v>
      </c>
      <c r="D176" s="16" t="s">
        <v>35</v>
      </c>
      <c r="E176" s="16" t="s">
        <v>35</v>
      </c>
    </row>
    <row r="177" spans="1:5">
      <c r="A177" s="16" t="s">
        <v>35</v>
      </c>
      <c r="B177" s="16" t="s">
        <v>35</v>
      </c>
      <c r="C177" s="16" t="s">
        <v>35</v>
      </c>
      <c r="D177" s="16" t="s">
        <v>35</v>
      </c>
      <c r="E177" s="16" t="s">
        <v>35</v>
      </c>
    </row>
    <row r="178" spans="1:5">
      <c r="A178" s="16" t="s">
        <v>35</v>
      </c>
      <c r="B178" s="16" t="s">
        <v>35</v>
      </c>
      <c r="C178" s="16" t="s">
        <v>35</v>
      </c>
      <c r="D178" s="16" t="s">
        <v>35</v>
      </c>
      <c r="E178" s="16" t="s">
        <v>35</v>
      </c>
    </row>
    <row r="179" spans="1:5">
      <c r="A179" s="16" t="s">
        <v>35</v>
      </c>
      <c r="B179" s="16" t="s">
        <v>35</v>
      </c>
      <c r="C179" s="16" t="s">
        <v>35</v>
      </c>
      <c r="D179" s="16" t="s">
        <v>35</v>
      </c>
      <c r="E179" s="16" t="s">
        <v>35</v>
      </c>
    </row>
    <row r="180" spans="1:5">
      <c r="A180" s="16" t="s">
        <v>35</v>
      </c>
      <c r="B180" s="16" t="s">
        <v>35</v>
      </c>
      <c r="C180" s="16" t="s">
        <v>35</v>
      </c>
      <c r="D180" s="16" t="s">
        <v>35</v>
      </c>
      <c r="E180" s="16" t="s">
        <v>35</v>
      </c>
    </row>
    <row r="181" spans="1:5">
      <c r="A181" s="16" t="s">
        <v>35</v>
      </c>
      <c r="B181" s="16" t="s">
        <v>35</v>
      </c>
      <c r="C181" s="16" t="s">
        <v>35</v>
      </c>
      <c r="D181" s="16" t="s">
        <v>35</v>
      </c>
      <c r="E181" s="16" t="s">
        <v>35</v>
      </c>
    </row>
    <row r="182" spans="1:5">
      <c r="A182" s="16" t="s">
        <v>35</v>
      </c>
      <c r="B182" s="16" t="s">
        <v>35</v>
      </c>
      <c r="C182" s="16" t="s">
        <v>35</v>
      </c>
      <c r="D182" s="16" t="s">
        <v>35</v>
      </c>
      <c r="E182" s="16" t="s">
        <v>35</v>
      </c>
    </row>
    <row r="183" spans="1:5">
      <c r="A183" s="16" t="s">
        <v>35</v>
      </c>
      <c r="B183" s="16" t="s">
        <v>35</v>
      </c>
      <c r="C183" s="16" t="s">
        <v>35</v>
      </c>
      <c r="D183" s="16" t="s">
        <v>35</v>
      </c>
      <c r="E183" s="16" t="s">
        <v>35</v>
      </c>
    </row>
    <row r="184" spans="1:5">
      <c r="A184" s="16" t="s">
        <v>35</v>
      </c>
      <c r="B184" s="16" t="s">
        <v>35</v>
      </c>
      <c r="C184" s="16" t="s">
        <v>35</v>
      </c>
      <c r="D184" s="16" t="s">
        <v>35</v>
      </c>
      <c r="E184" s="16" t="s">
        <v>35</v>
      </c>
    </row>
    <row r="185" spans="1:5">
      <c r="A185" s="16" t="s">
        <v>35</v>
      </c>
      <c r="B185" s="16" t="s">
        <v>35</v>
      </c>
      <c r="C185" s="16" t="s">
        <v>35</v>
      </c>
      <c r="D185" s="16" t="s">
        <v>35</v>
      </c>
      <c r="E185" s="16" t="s">
        <v>35</v>
      </c>
    </row>
    <row r="186" spans="1:5">
      <c r="A186" s="16" t="s">
        <v>35</v>
      </c>
      <c r="B186" s="16" t="s">
        <v>35</v>
      </c>
      <c r="C186" s="16" t="s">
        <v>35</v>
      </c>
      <c r="D186" s="16" t="s">
        <v>35</v>
      </c>
      <c r="E186" s="16" t="s">
        <v>35</v>
      </c>
    </row>
    <row r="187" spans="1:5">
      <c r="A187" s="16" t="s">
        <v>35</v>
      </c>
      <c r="B187" s="16" t="s">
        <v>35</v>
      </c>
      <c r="C187" s="16" t="s">
        <v>35</v>
      </c>
      <c r="D187" s="16" t="s">
        <v>35</v>
      </c>
      <c r="E187" s="16" t="s">
        <v>35</v>
      </c>
    </row>
    <row r="188" spans="1:5">
      <c r="A188" s="16" t="s">
        <v>35</v>
      </c>
      <c r="B188" s="16" t="s">
        <v>35</v>
      </c>
      <c r="C188" s="16" t="s">
        <v>35</v>
      </c>
      <c r="D188" s="16" t="s">
        <v>35</v>
      </c>
      <c r="E188" s="16" t="s">
        <v>35</v>
      </c>
    </row>
    <row r="189" spans="1:5">
      <c r="A189" s="16" t="s">
        <v>35</v>
      </c>
      <c r="B189" s="16" t="s">
        <v>35</v>
      </c>
      <c r="C189" s="16" t="s">
        <v>35</v>
      </c>
      <c r="D189" s="16" t="s">
        <v>35</v>
      </c>
      <c r="E189" s="16" t="s">
        <v>35</v>
      </c>
    </row>
    <row r="190" spans="1:5">
      <c r="A190" s="16" t="s">
        <v>35</v>
      </c>
      <c r="B190" s="16" t="s">
        <v>35</v>
      </c>
      <c r="C190" s="16" t="s">
        <v>35</v>
      </c>
      <c r="D190" s="16" t="s">
        <v>35</v>
      </c>
      <c r="E190" s="16" t="s">
        <v>35</v>
      </c>
    </row>
    <row r="191" spans="1:5">
      <c r="A191" s="16" t="s">
        <v>35</v>
      </c>
      <c r="B191" s="16" t="s">
        <v>35</v>
      </c>
      <c r="C191" s="16" t="s">
        <v>35</v>
      </c>
      <c r="D191" s="16" t="s">
        <v>35</v>
      </c>
      <c r="E191" s="16" t="s">
        <v>35</v>
      </c>
    </row>
    <row r="192" spans="1:5">
      <c r="A192" s="16" t="s">
        <v>35</v>
      </c>
      <c r="B192" s="16" t="s">
        <v>35</v>
      </c>
      <c r="C192" s="16" t="s">
        <v>35</v>
      </c>
      <c r="D192" s="16" t="s">
        <v>35</v>
      </c>
      <c r="E192" s="16" t="s">
        <v>35</v>
      </c>
    </row>
    <row r="193" spans="1:5">
      <c r="A193" s="16" t="s">
        <v>35</v>
      </c>
      <c r="B193" s="16" t="s">
        <v>35</v>
      </c>
      <c r="C193" s="16" t="s">
        <v>35</v>
      </c>
      <c r="D193" s="16" t="s">
        <v>35</v>
      </c>
      <c r="E193" s="16" t="s">
        <v>35</v>
      </c>
    </row>
    <row r="194" spans="1:5">
      <c r="A194" s="16" t="s">
        <v>35</v>
      </c>
      <c r="B194" s="16" t="s">
        <v>35</v>
      </c>
      <c r="C194" s="16" t="s">
        <v>35</v>
      </c>
      <c r="D194" s="16" t="s">
        <v>35</v>
      </c>
      <c r="E194" s="16" t="s">
        <v>35</v>
      </c>
    </row>
    <row r="195" spans="1:5">
      <c r="A195" s="16" t="s">
        <v>35</v>
      </c>
      <c r="B195" s="16" t="s">
        <v>35</v>
      </c>
      <c r="C195" s="16" t="s">
        <v>35</v>
      </c>
      <c r="D195" s="16" t="s">
        <v>35</v>
      </c>
      <c r="E195" s="16" t="s">
        <v>35</v>
      </c>
    </row>
    <row r="196" spans="1:5">
      <c r="A196" s="16" t="s">
        <v>35</v>
      </c>
      <c r="B196" s="16" t="s">
        <v>35</v>
      </c>
      <c r="C196" s="16" t="s">
        <v>35</v>
      </c>
      <c r="D196" s="16" t="s">
        <v>35</v>
      </c>
      <c r="E196" s="16" t="s">
        <v>35</v>
      </c>
    </row>
    <row r="197" spans="1:5">
      <c r="A197" s="16" t="s">
        <v>35</v>
      </c>
      <c r="B197" s="16" t="s">
        <v>35</v>
      </c>
      <c r="C197" s="16" t="s">
        <v>35</v>
      </c>
      <c r="D197" s="16" t="s">
        <v>35</v>
      </c>
      <c r="E197" s="16" t="s">
        <v>35</v>
      </c>
    </row>
    <row r="198" spans="1:5">
      <c r="A198" s="16" t="s">
        <v>35</v>
      </c>
      <c r="B198" s="16" t="s">
        <v>35</v>
      </c>
      <c r="C198" s="16" t="s">
        <v>35</v>
      </c>
      <c r="D198" s="16" t="s">
        <v>35</v>
      </c>
      <c r="E198" s="16" t="s">
        <v>35</v>
      </c>
    </row>
    <row r="199" spans="1:5">
      <c r="A199" s="16" t="s">
        <v>35</v>
      </c>
      <c r="B199" s="16" t="s">
        <v>35</v>
      </c>
      <c r="C199" s="16" t="s">
        <v>35</v>
      </c>
      <c r="D199" s="16" t="s">
        <v>35</v>
      </c>
      <c r="E199" s="16" t="s">
        <v>35</v>
      </c>
    </row>
    <row r="200" spans="1:5">
      <c r="A200" s="16" t="s">
        <v>35</v>
      </c>
      <c r="B200" s="16" t="s">
        <v>35</v>
      </c>
      <c r="C200" s="16" t="s">
        <v>35</v>
      </c>
      <c r="D200" s="16" t="s">
        <v>35</v>
      </c>
      <c r="E200" s="16" t="s">
        <v>35</v>
      </c>
    </row>
    <row r="201" spans="1:5">
      <c r="A201" s="16" t="s">
        <v>35</v>
      </c>
      <c r="B201" s="16" t="s">
        <v>35</v>
      </c>
      <c r="C201" s="16" t="s">
        <v>35</v>
      </c>
      <c r="D201" s="16" t="s">
        <v>35</v>
      </c>
      <c r="E201" s="16" t="s">
        <v>35</v>
      </c>
    </row>
    <row r="202" spans="1:5">
      <c r="A202" s="16" t="s">
        <v>35</v>
      </c>
      <c r="B202" s="16" t="s">
        <v>35</v>
      </c>
      <c r="C202" s="16" t="s">
        <v>35</v>
      </c>
      <c r="D202" s="16" t="s">
        <v>35</v>
      </c>
      <c r="E202" s="16" t="s">
        <v>35</v>
      </c>
    </row>
    <row r="203" spans="1:5">
      <c r="A203" s="16" t="s">
        <v>35</v>
      </c>
      <c r="B203" s="16" t="s">
        <v>35</v>
      </c>
      <c r="C203" s="16" t="s">
        <v>35</v>
      </c>
      <c r="D203" s="16" t="s">
        <v>35</v>
      </c>
      <c r="E203" s="16" t="s">
        <v>35</v>
      </c>
    </row>
    <row r="204" spans="1:5">
      <c r="A204" s="16" t="s">
        <v>35</v>
      </c>
      <c r="B204" s="16" t="s">
        <v>35</v>
      </c>
      <c r="C204" s="16" t="s">
        <v>35</v>
      </c>
      <c r="D204" s="16" t="s">
        <v>35</v>
      </c>
      <c r="E204" s="16" t="s">
        <v>35</v>
      </c>
    </row>
    <row r="205" spans="1:5">
      <c r="A205" s="16" t="s">
        <v>35</v>
      </c>
      <c r="B205" s="16" t="s">
        <v>35</v>
      </c>
      <c r="C205" s="16" t="s">
        <v>35</v>
      </c>
      <c r="D205" s="16" t="s">
        <v>35</v>
      </c>
      <c r="E205" s="16" t="s">
        <v>35</v>
      </c>
    </row>
    <row r="206" spans="1:5">
      <c r="A206" s="16" t="s">
        <v>35</v>
      </c>
      <c r="B206" s="16" t="s">
        <v>35</v>
      </c>
      <c r="C206" s="16" t="s">
        <v>35</v>
      </c>
      <c r="D206" s="16" t="s">
        <v>35</v>
      </c>
      <c r="E206" s="16" t="s">
        <v>35</v>
      </c>
    </row>
    <row r="207" spans="1:5">
      <c r="A207" s="16" t="s">
        <v>35</v>
      </c>
      <c r="B207" s="16" t="s">
        <v>35</v>
      </c>
      <c r="C207" s="16" t="s">
        <v>35</v>
      </c>
      <c r="D207" s="16" t="s">
        <v>35</v>
      </c>
      <c r="E207" s="16" t="s">
        <v>35</v>
      </c>
    </row>
    <row r="208" spans="1:5">
      <c r="A208" s="16" t="s">
        <v>35</v>
      </c>
      <c r="B208" s="16" t="s">
        <v>35</v>
      </c>
      <c r="C208" s="16" t="s">
        <v>35</v>
      </c>
      <c r="D208" s="16" t="s">
        <v>35</v>
      </c>
      <c r="E208" s="16" t="s">
        <v>35</v>
      </c>
    </row>
    <row r="209" spans="1:5">
      <c r="A209" s="16" t="s">
        <v>35</v>
      </c>
      <c r="B209" s="16" t="s">
        <v>35</v>
      </c>
      <c r="C209" s="16" t="s">
        <v>35</v>
      </c>
      <c r="D209" s="16" t="s">
        <v>35</v>
      </c>
      <c r="E209" s="16" t="s">
        <v>35</v>
      </c>
    </row>
    <row r="210" spans="1:5">
      <c r="A210" s="16" t="s">
        <v>35</v>
      </c>
      <c r="B210" s="16" t="s">
        <v>35</v>
      </c>
      <c r="C210" s="16" t="s">
        <v>35</v>
      </c>
      <c r="D210" s="16" t="s">
        <v>35</v>
      </c>
      <c r="E210" s="16" t="s">
        <v>35</v>
      </c>
    </row>
    <row r="211" spans="1:5">
      <c r="A211" s="16" t="s">
        <v>35</v>
      </c>
      <c r="B211" s="16" t="s">
        <v>35</v>
      </c>
      <c r="C211" s="16" t="s">
        <v>35</v>
      </c>
      <c r="D211" s="16" t="s">
        <v>35</v>
      </c>
      <c r="E211" s="16" t="s">
        <v>35</v>
      </c>
    </row>
    <row r="212" spans="1:5">
      <c r="A212" s="16" t="s">
        <v>35</v>
      </c>
      <c r="B212" s="16" t="s">
        <v>35</v>
      </c>
      <c r="C212" s="16" t="s">
        <v>35</v>
      </c>
      <c r="D212" s="16" t="s">
        <v>35</v>
      </c>
      <c r="E212" s="16" t="s">
        <v>35</v>
      </c>
    </row>
    <row r="213" spans="1:5">
      <c r="A213" s="16" t="s">
        <v>35</v>
      </c>
      <c r="B213" s="16" t="s">
        <v>35</v>
      </c>
      <c r="C213" s="16" t="s">
        <v>35</v>
      </c>
      <c r="D213" s="16" t="s">
        <v>35</v>
      </c>
      <c r="E213" s="16" t="s">
        <v>35</v>
      </c>
    </row>
    <row r="214" spans="1:5">
      <c r="A214" s="16" t="s">
        <v>35</v>
      </c>
      <c r="B214" s="16" t="s">
        <v>35</v>
      </c>
      <c r="C214" s="16" t="s">
        <v>35</v>
      </c>
      <c r="D214" s="16" t="s">
        <v>35</v>
      </c>
      <c r="E214" s="16" t="s">
        <v>35</v>
      </c>
    </row>
    <row r="215" spans="1:5">
      <c r="A215" s="16" t="s">
        <v>35</v>
      </c>
      <c r="B215" s="16" t="s">
        <v>35</v>
      </c>
      <c r="C215" s="16" t="s">
        <v>35</v>
      </c>
      <c r="D215" s="16" t="s">
        <v>35</v>
      </c>
      <c r="E215" s="16" t="s">
        <v>35</v>
      </c>
    </row>
    <row r="216" spans="1:5">
      <c r="A216" s="16" t="s">
        <v>35</v>
      </c>
      <c r="B216" s="16" t="s">
        <v>35</v>
      </c>
      <c r="C216" s="16" t="s">
        <v>35</v>
      </c>
      <c r="D216" s="16" t="s">
        <v>35</v>
      </c>
      <c r="E216" s="16" t="s">
        <v>35</v>
      </c>
    </row>
    <row r="217" spans="1:5">
      <c r="A217" s="16" t="s">
        <v>35</v>
      </c>
      <c r="B217" s="16" t="s">
        <v>35</v>
      </c>
      <c r="C217" s="16" t="s">
        <v>35</v>
      </c>
      <c r="D217" s="16" t="s">
        <v>35</v>
      </c>
      <c r="E217" s="16" t="s">
        <v>35</v>
      </c>
    </row>
    <row r="218" spans="1:5">
      <c r="A218" s="16" t="s">
        <v>35</v>
      </c>
      <c r="B218" s="16" t="s">
        <v>35</v>
      </c>
      <c r="C218" s="16" t="s">
        <v>35</v>
      </c>
      <c r="D218" s="16" t="s">
        <v>35</v>
      </c>
      <c r="E218" s="16" t="s">
        <v>35</v>
      </c>
    </row>
    <row r="219" spans="1:5">
      <c r="A219" s="16" t="s">
        <v>35</v>
      </c>
      <c r="B219" s="16" t="s">
        <v>35</v>
      </c>
      <c r="C219" s="16" t="s">
        <v>35</v>
      </c>
      <c r="D219" s="16" t="s">
        <v>35</v>
      </c>
      <c r="E219" s="16" t="s">
        <v>35</v>
      </c>
    </row>
    <row r="220" spans="1:5">
      <c r="A220" s="16" t="s">
        <v>35</v>
      </c>
      <c r="B220" s="16" t="s">
        <v>35</v>
      </c>
      <c r="C220" s="16" t="s">
        <v>35</v>
      </c>
      <c r="D220" s="16" t="s">
        <v>35</v>
      </c>
      <c r="E220" s="16" t="s">
        <v>35</v>
      </c>
    </row>
    <row r="221" spans="1:5">
      <c r="A221" s="16" t="s">
        <v>35</v>
      </c>
      <c r="B221" s="16" t="s">
        <v>35</v>
      </c>
      <c r="C221" s="16" t="s">
        <v>35</v>
      </c>
      <c r="D221" s="16" t="s">
        <v>35</v>
      </c>
      <c r="E221" s="16" t="s">
        <v>35</v>
      </c>
    </row>
    <row r="222" spans="1:5">
      <c r="A222" s="16" t="s">
        <v>35</v>
      </c>
      <c r="B222" s="16" t="s">
        <v>35</v>
      </c>
      <c r="C222" s="16" t="s">
        <v>35</v>
      </c>
      <c r="D222" s="16" t="s">
        <v>35</v>
      </c>
      <c r="E222" s="16" t="s">
        <v>35</v>
      </c>
    </row>
    <row r="223" spans="1:5">
      <c r="A223" s="16" t="s">
        <v>35</v>
      </c>
      <c r="B223" s="16" t="s">
        <v>35</v>
      </c>
      <c r="C223" s="16" t="s">
        <v>35</v>
      </c>
      <c r="D223" s="16" t="s">
        <v>35</v>
      </c>
      <c r="E223" s="16" t="s">
        <v>35</v>
      </c>
    </row>
    <row r="224" spans="1:5">
      <c r="A224" s="16" t="s">
        <v>35</v>
      </c>
      <c r="B224" s="16" t="s">
        <v>35</v>
      </c>
      <c r="C224" s="16" t="s">
        <v>35</v>
      </c>
      <c r="D224" s="16" t="s">
        <v>35</v>
      </c>
      <c r="E224" s="16" t="s">
        <v>35</v>
      </c>
    </row>
    <row r="225" spans="1:5">
      <c r="A225" s="16" t="s">
        <v>35</v>
      </c>
      <c r="B225" s="16" t="s">
        <v>35</v>
      </c>
      <c r="C225" s="16" t="s">
        <v>35</v>
      </c>
      <c r="D225" s="16" t="s">
        <v>35</v>
      </c>
      <c r="E225" s="16" t="s">
        <v>35</v>
      </c>
    </row>
    <row r="226" spans="1:5">
      <c r="A226" s="16" t="s">
        <v>35</v>
      </c>
      <c r="B226" s="16" t="s">
        <v>35</v>
      </c>
      <c r="C226" s="16" t="s">
        <v>35</v>
      </c>
      <c r="D226" s="16" t="s">
        <v>35</v>
      </c>
      <c r="E226" s="16" t="s">
        <v>35</v>
      </c>
    </row>
    <row r="227" spans="1:5">
      <c r="A227" s="16" t="s">
        <v>35</v>
      </c>
      <c r="B227" s="16" t="s">
        <v>35</v>
      </c>
      <c r="C227" s="16" t="s">
        <v>35</v>
      </c>
      <c r="D227" s="16" t="s">
        <v>35</v>
      </c>
      <c r="E227" s="16" t="s">
        <v>35</v>
      </c>
    </row>
    <row r="228" spans="1:5">
      <c r="A228" s="16" t="s">
        <v>35</v>
      </c>
      <c r="B228" s="16" t="s">
        <v>35</v>
      </c>
      <c r="C228" s="16" t="s">
        <v>35</v>
      </c>
      <c r="D228" s="16" t="s">
        <v>35</v>
      </c>
      <c r="E228" s="16" t="s">
        <v>35</v>
      </c>
    </row>
    <row r="229" spans="1:5">
      <c r="A229" s="16" t="s">
        <v>35</v>
      </c>
      <c r="B229" s="16" t="s">
        <v>35</v>
      </c>
      <c r="C229" s="16" t="s">
        <v>35</v>
      </c>
      <c r="D229" s="16" t="s">
        <v>35</v>
      </c>
      <c r="E229" s="16" t="s">
        <v>35</v>
      </c>
    </row>
    <row r="230" spans="1:5">
      <c r="A230" s="16" t="s">
        <v>35</v>
      </c>
      <c r="B230" s="16" t="s">
        <v>35</v>
      </c>
      <c r="C230" s="16" t="s">
        <v>35</v>
      </c>
      <c r="D230" s="16" t="s">
        <v>35</v>
      </c>
      <c r="E230" s="16" t="s">
        <v>35</v>
      </c>
    </row>
    <row r="231" spans="1:5">
      <c r="A231" s="16" t="s">
        <v>35</v>
      </c>
      <c r="B231" s="16" t="s">
        <v>35</v>
      </c>
      <c r="C231" s="16" t="s">
        <v>35</v>
      </c>
      <c r="D231" s="16" t="s">
        <v>35</v>
      </c>
      <c r="E231" s="16" t="s">
        <v>35</v>
      </c>
    </row>
    <row r="232" spans="1:5">
      <c r="A232" s="16" t="s">
        <v>35</v>
      </c>
      <c r="B232" s="16" t="s">
        <v>35</v>
      </c>
      <c r="C232" s="16" t="s">
        <v>35</v>
      </c>
      <c r="D232" s="16" t="s">
        <v>35</v>
      </c>
      <c r="E232" s="16" t="s">
        <v>35</v>
      </c>
    </row>
    <row r="233" spans="1:5">
      <c r="A233" s="16" t="s">
        <v>35</v>
      </c>
      <c r="B233" s="16" t="s">
        <v>35</v>
      </c>
      <c r="C233" s="16" t="s">
        <v>35</v>
      </c>
      <c r="D233" s="16" t="s">
        <v>35</v>
      </c>
      <c r="E233" s="16" t="s">
        <v>35</v>
      </c>
    </row>
    <row r="234" spans="1:5">
      <c r="A234" s="16" t="s">
        <v>35</v>
      </c>
      <c r="B234" s="16" t="s">
        <v>35</v>
      </c>
      <c r="C234" s="16" t="s">
        <v>35</v>
      </c>
      <c r="D234" s="16" t="s">
        <v>35</v>
      </c>
      <c r="E234" s="16" t="s">
        <v>35</v>
      </c>
    </row>
    <row r="235" spans="1:5">
      <c r="A235" s="16" t="s">
        <v>35</v>
      </c>
      <c r="B235" s="16" t="s">
        <v>35</v>
      </c>
      <c r="C235" s="16" t="s">
        <v>35</v>
      </c>
      <c r="D235" s="16" t="s">
        <v>35</v>
      </c>
      <c r="E235" s="16" t="s">
        <v>35</v>
      </c>
    </row>
    <row r="236" spans="1:5">
      <c r="A236" s="16" t="s">
        <v>35</v>
      </c>
      <c r="B236" s="16" t="s">
        <v>35</v>
      </c>
      <c r="C236" s="16" t="s">
        <v>35</v>
      </c>
      <c r="D236" s="16" t="s">
        <v>35</v>
      </c>
      <c r="E236" s="16" t="s">
        <v>35</v>
      </c>
    </row>
    <row r="237" spans="1:5">
      <c r="A237" s="16" t="s">
        <v>35</v>
      </c>
      <c r="B237" s="16" t="s">
        <v>35</v>
      </c>
      <c r="C237" s="16" t="s">
        <v>35</v>
      </c>
      <c r="D237" s="16" t="s">
        <v>35</v>
      </c>
      <c r="E237" s="16" t="s">
        <v>35</v>
      </c>
    </row>
    <row r="238" spans="1:5">
      <c r="A238" s="16" t="s">
        <v>35</v>
      </c>
      <c r="B238" s="16" t="s">
        <v>35</v>
      </c>
      <c r="C238" s="16" t="s">
        <v>35</v>
      </c>
      <c r="D238" s="16" t="s">
        <v>35</v>
      </c>
      <c r="E238" s="16" t="s">
        <v>35</v>
      </c>
    </row>
    <row r="239" spans="1:5">
      <c r="A239" s="16" t="s">
        <v>35</v>
      </c>
      <c r="B239" s="16" t="s">
        <v>35</v>
      </c>
      <c r="C239" s="16" t="s">
        <v>35</v>
      </c>
      <c r="D239" s="16" t="s">
        <v>35</v>
      </c>
      <c r="E239" s="16" t="s">
        <v>35</v>
      </c>
    </row>
    <row r="240" spans="1:5">
      <c r="A240" s="16" t="s">
        <v>35</v>
      </c>
      <c r="B240" s="16" t="s">
        <v>35</v>
      </c>
      <c r="C240" s="16" t="s">
        <v>35</v>
      </c>
      <c r="D240" s="16" t="s">
        <v>35</v>
      </c>
      <c r="E240" s="16" t="s">
        <v>35</v>
      </c>
    </row>
    <row r="241" spans="1:5">
      <c r="A241" s="16" t="s">
        <v>35</v>
      </c>
      <c r="B241" s="16" t="s">
        <v>35</v>
      </c>
      <c r="C241" s="16" t="s">
        <v>35</v>
      </c>
      <c r="D241" s="16" t="s">
        <v>35</v>
      </c>
      <c r="E241" s="16" t="s">
        <v>35</v>
      </c>
    </row>
    <row r="242" spans="1:5">
      <c r="A242" s="16" t="s">
        <v>35</v>
      </c>
      <c r="B242" s="16" t="s">
        <v>35</v>
      </c>
      <c r="C242" s="16" t="s">
        <v>35</v>
      </c>
      <c r="D242" s="16" t="s">
        <v>35</v>
      </c>
      <c r="E242" s="16" t="s">
        <v>35</v>
      </c>
    </row>
    <row r="243" spans="1:5">
      <c r="A243" s="16" t="s">
        <v>35</v>
      </c>
      <c r="B243" s="16" t="s">
        <v>35</v>
      </c>
      <c r="C243" s="16" t="s">
        <v>35</v>
      </c>
      <c r="D243" s="16" t="s">
        <v>35</v>
      </c>
      <c r="E243" s="16" t="s">
        <v>35</v>
      </c>
    </row>
    <row r="244" spans="1:5">
      <c r="A244" s="16" t="s">
        <v>35</v>
      </c>
      <c r="B244" s="16" t="s">
        <v>35</v>
      </c>
      <c r="C244" s="16" t="s">
        <v>35</v>
      </c>
      <c r="D244" s="16" t="s">
        <v>35</v>
      </c>
      <c r="E244" s="16" t="s">
        <v>35</v>
      </c>
    </row>
    <row r="245" spans="1:5">
      <c r="A245" s="16" t="s">
        <v>35</v>
      </c>
      <c r="B245" s="16" t="s">
        <v>35</v>
      </c>
      <c r="C245" s="16" t="s">
        <v>35</v>
      </c>
      <c r="D245" s="16" t="s">
        <v>35</v>
      </c>
      <c r="E245" s="16" t="s">
        <v>35</v>
      </c>
    </row>
    <row r="246" spans="1:5">
      <c r="A246" s="16" t="s">
        <v>35</v>
      </c>
      <c r="B246" s="16" t="s">
        <v>35</v>
      </c>
      <c r="C246" s="16" t="s">
        <v>35</v>
      </c>
      <c r="D246" s="16" t="s">
        <v>35</v>
      </c>
      <c r="E246" s="16" t="s">
        <v>35</v>
      </c>
    </row>
    <row r="247" spans="1:5">
      <c r="A247" s="16" t="s">
        <v>35</v>
      </c>
      <c r="B247" s="16" t="s">
        <v>35</v>
      </c>
      <c r="C247" s="16" t="s">
        <v>35</v>
      </c>
      <c r="D247" s="16" t="s">
        <v>35</v>
      </c>
      <c r="E247" s="16" t="s">
        <v>35</v>
      </c>
    </row>
    <row r="248" spans="1:5">
      <c r="A248" s="16" t="s">
        <v>35</v>
      </c>
      <c r="B248" s="16" t="s">
        <v>35</v>
      </c>
      <c r="C248" s="16" t="s">
        <v>35</v>
      </c>
      <c r="D248" s="16" t="s">
        <v>35</v>
      </c>
      <c r="E248" s="16" t="s">
        <v>35</v>
      </c>
    </row>
    <row r="249" spans="1:5">
      <c r="A249" s="16" t="s">
        <v>35</v>
      </c>
      <c r="B249" s="16" t="s">
        <v>35</v>
      </c>
      <c r="C249" s="16" t="s">
        <v>35</v>
      </c>
      <c r="D249" s="16" t="s">
        <v>35</v>
      </c>
      <c r="E249" s="16" t="s">
        <v>35</v>
      </c>
    </row>
    <row r="250" spans="1:5">
      <c r="A250" s="16" t="s">
        <v>35</v>
      </c>
      <c r="B250" s="16" t="s">
        <v>35</v>
      </c>
      <c r="C250" s="16" t="s">
        <v>35</v>
      </c>
      <c r="D250" s="16" t="s">
        <v>35</v>
      </c>
      <c r="E250" s="16" t="s">
        <v>35</v>
      </c>
    </row>
    <row r="251" spans="1:5">
      <c r="A251" s="16" t="s">
        <v>35</v>
      </c>
      <c r="B251" s="16" t="s">
        <v>35</v>
      </c>
      <c r="C251" s="16" t="s">
        <v>35</v>
      </c>
      <c r="D251" s="16" t="s">
        <v>35</v>
      </c>
      <c r="E251" s="16" t="s">
        <v>35</v>
      </c>
    </row>
    <row r="252" spans="1:5">
      <c r="A252" s="16" t="s">
        <v>35</v>
      </c>
      <c r="B252" s="16" t="s">
        <v>35</v>
      </c>
      <c r="C252" s="16" t="s">
        <v>35</v>
      </c>
      <c r="D252" s="16" t="s">
        <v>35</v>
      </c>
      <c r="E252" s="16" t="s">
        <v>35</v>
      </c>
    </row>
    <row r="253" spans="1:5">
      <c r="A253" s="16" t="s">
        <v>35</v>
      </c>
      <c r="B253" s="16" t="s">
        <v>35</v>
      </c>
      <c r="C253" s="16" t="s">
        <v>35</v>
      </c>
      <c r="D253" s="16" t="s">
        <v>35</v>
      </c>
      <c r="E253" s="16" t="s">
        <v>35</v>
      </c>
    </row>
    <row r="254" spans="1:5">
      <c r="A254" s="16" t="s">
        <v>35</v>
      </c>
      <c r="B254" s="16" t="s">
        <v>35</v>
      </c>
      <c r="C254" s="16" t="s">
        <v>35</v>
      </c>
      <c r="D254" s="16" t="s">
        <v>35</v>
      </c>
      <c r="E254" s="16" t="s">
        <v>35</v>
      </c>
    </row>
    <row r="255" spans="1:5">
      <c r="A255" s="16" t="s">
        <v>35</v>
      </c>
      <c r="B255" s="16" t="s">
        <v>35</v>
      </c>
      <c r="C255" s="16" t="s">
        <v>35</v>
      </c>
      <c r="D255" s="16" t="s">
        <v>35</v>
      </c>
      <c r="E255" s="16" t="s">
        <v>35</v>
      </c>
    </row>
    <row r="256" spans="1:5">
      <c r="A256" s="16" t="s">
        <v>35</v>
      </c>
      <c r="B256" s="16" t="s">
        <v>35</v>
      </c>
      <c r="C256" s="16" t="s">
        <v>35</v>
      </c>
      <c r="D256" s="16" t="s">
        <v>35</v>
      </c>
      <c r="E256" s="16" t="s">
        <v>35</v>
      </c>
    </row>
    <row r="257" spans="1:5">
      <c r="A257" s="16" t="s">
        <v>35</v>
      </c>
      <c r="B257" s="16" t="s">
        <v>35</v>
      </c>
      <c r="C257" s="16" t="s">
        <v>35</v>
      </c>
      <c r="D257" s="16" t="s">
        <v>35</v>
      </c>
      <c r="E257" s="16" t="s">
        <v>35</v>
      </c>
    </row>
    <row r="258" spans="1:5">
      <c r="A258" s="16" t="s">
        <v>35</v>
      </c>
      <c r="B258" s="16" t="s">
        <v>35</v>
      </c>
      <c r="C258" s="16" t="s">
        <v>35</v>
      </c>
      <c r="D258" s="16" t="s">
        <v>35</v>
      </c>
      <c r="E258" s="16" t="s">
        <v>35</v>
      </c>
    </row>
    <row r="259" spans="1:5">
      <c r="A259" s="16" t="s">
        <v>35</v>
      </c>
      <c r="B259" s="16" t="s">
        <v>35</v>
      </c>
      <c r="C259" s="16" t="s">
        <v>35</v>
      </c>
      <c r="D259" s="16" t="s">
        <v>35</v>
      </c>
      <c r="E259" s="16" t="s">
        <v>35</v>
      </c>
    </row>
    <row r="260" spans="1:5">
      <c r="A260" s="16" t="s">
        <v>35</v>
      </c>
      <c r="B260" s="16" t="s">
        <v>35</v>
      </c>
      <c r="C260" s="16" t="s">
        <v>35</v>
      </c>
      <c r="D260" s="16" t="s">
        <v>35</v>
      </c>
      <c r="E260" s="16" t="s">
        <v>35</v>
      </c>
    </row>
    <row r="261" spans="1:5">
      <c r="A261" s="16" t="s">
        <v>35</v>
      </c>
      <c r="B261" s="16" t="s">
        <v>35</v>
      </c>
      <c r="C261" s="16" t="s">
        <v>35</v>
      </c>
      <c r="D261" s="16" t="s">
        <v>35</v>
      </c>
      <c r="E261" s="16" t="s">
        <v>35</v>
      </c>
    </row>
    <row r="262" spans="1:5">
      <c r="A262" s="16" t="s">
        <v>35</v>
      </c>
      <c r="B262" s="16" t="s">
        <v>35</v>
      </c>
      <c r="C262" s="16" t="s">
        <v>35</v>
      </c>
      <c r="D262" s="16" t="s">
        <v>35</v>
      </c>
      <c r="E262" s="16" t="s">
        <v>35</v>
      </c>
    </row>
    <row r="263" spans="1:5">
      <c r="A263" s="16" t="s">
        <v>35</v>
      </c>
      <c r="B263" s="16" t="s">
        <v>35</v>
      </c>
      <c r="C263" s="16" t="s">
        <v>35</v>
      </c>
      <c r="D263" s="16" t="s">
        <v>35</v>
      </c>
      <c r="E263" s="16" t="s">
        <v>35</v>
      </c>
    </row>
    <row r="264" spans="1:5">
      <c r="A264" s="16" t="s">
        <v>35</v>
      </c>
      <c r="B264" s="16" t="s">
        <v>35</v>
      </c>
      <c r="C264" s="16" t="s">
        <v>35</v>
      </c>
      <c r="D264" s="16" t="s">
        <v>35</v>
      </c>
      <c r="E264" s="16" t="s">
        <v>35</v>
      </c>
    </row>
    <row r="265" spans="1:5">
      <c r="A265" s="16" t="s">
        <v>35</v>
      </c>
      <c r="B265" s="16" t="s">
        <v>35</v>
      </c>
      <c r="C265" s="16" t="s">
        <v>35</v>
      </c>
      <c r="D265" s="16" t="s">
        <v>35</v>
      </c>
      <c r="E265" s="16" t="s">
        <v>35</v>
      </c>
    </row>
    <row r="266" spans="1:5">
      <c r="A266" s="16" t="s">
        <v>35</v>
      </c>
      <c r="B266" s="16" t="s">
        <v>35</v>
      </c>
      <c r="C266" s="16" t="s">
        <v>35</v>
      </c>
      <c r="D266" s="16" t="s">
        <v>35</v>
      </c>
      <c r="E266" s="16" t="s">
        <v>35</v>
      </c>
    </row>
    <row r="267" spans="1:5">
      <c r="A267" s="16" t="s">
        <v>35</v>
      </c>
      <c r="B267" s="16" t="s">
        <v>35</v>
      </c>
      <c r="C267" s="16" t="s">
        <v>35</v>
      </c>
      <c r="D267" s="16" t="s">
        <v>35</v>
      </c>
      <c r="E267" s="16" t="s">
        <v>35</v>
      </c>
    </row>
    <row r="268" spans="1:5">
      <c r="A268" s="16" t="s">
        <v>35</v>
      </c>
      <c r="B268" s="16" t="s">
        <v>35</v>
      </c>
      <c r="C268" s="16" t="s">
        <v>35</v>
      </c>
      <c r="D268" s="16" t="s">
        <v>35</v>
      </c>
      <c r="E268" s="16" t="s">
        <v>35</v>
      </c>
    </row>
    <row r="269" spans="1:5">
      <c r="A269" s="16" t="s">
        <v>35</v>
      </c>
      <c r="B269" s="16" t="s">
        <v>35</v>
      </c>
      <c r="C269" s="16" t="s">
        <v>35</v>
      </c>
      <c r="D269" s="16" t="s">
        <v>35</v>
      </c>
      <c r="E269" s="16" t="s">
        <v>35</v>
      </c>
    </row>
    <row r="270" spans="1:5">
      <c r="A270" s="16" t="s">
        <v>35</v>
      </c>
      <c r="B270" s="16" t="s">
        <v>35</v>
      </c>
      <c r="C270" s="16" t="s">
        <v>35</v>
      </c>
      <c r="D270" s="16" t="s">
        <v>35</v>
      </c>
      <c r="E270" s="16" t="s">
        <v>35</v>
      </c>
    </row>
    <row r="271" spans="1:5">
      <c r="A271" s="16" t="s">
        <v>35</v>
      </c>
      <c r="B271" s="16" t="s">
        <v>35</v>
      </c>
      <c r="C271" s="16" t="s">
        <v>35</v>
      </c>
      <c r="D271" s="16" t="s">
        <v>35</v>
      </c>
      <c r="E271" s="16" t="s">
        <v>35</v>
      </c>
    </row>
    <row r="272" spans="1:5">
      <c r="A272" s="16" t="s">
        <v>35</v>
      </c>
      <c r="B272" s="16" t="s">
        <v>35</v>
      </c>
      <c r="C272" s="16" t="s">
        <v>35</v>
      </c>
      <c r="D272" s="16" t="s">
        <v>35</v>
      </c>
      <c r="E272" s="16" t="s">
        <v>35</v>
      </c>
    </row>
    <row r="273" spans="1:5">
      <c r="A273" s="16" t="s">
        <v>35</v>
      </c>
      <c r="B273" s="16" t="s">
        <v>35</v>
      </c>
      <c r="C273" s="16" t="s">
        <v>35</v>
      </c>
      <c r="D273" s="16" t="s">
        <v>35</v>
      </c>
      <c r="E273" s="16" t="s">
        <v>35</v>
      </c>
    </row>
    <row r="274" spans="1:5">
      <c r="A274" s="16" t="s">
        <v>35</v>
      </c>
      <c r="B274" s="16" t="s">
        <v>35</v>
      </c>
      <c r="C274" s="16" t="s">
        <v>35</v>
      </c>
      <c r="D274" s="16" t="s">
        <v>35</v>
      </c>
      <c r="E274" s="16" t="s">
        <v>35</v>
      </c>
    </row>
    <row r="275" spans="1:5">
      <c r="A275" s="16" t="s">
        <v>35</v>
      </c>
      <c r="B275" s="16" t="s">
        <v>35</v>
      </c>
      <c r="C275" s="16" t="s">
        <v>35</v>
      </c>
      <c r="D275" s="16" t="s">
        <v>35</v>
      </c>
      <c r="E275" s="16" t="s">
        <v>35</v>
      </c>
    </row>
    <row r="276" spans="1:5">
      <c r="A276" s="16" t="s">
        <v>35</v>
      </c>
      <c r="B276" s="16" t="s">
        <v>35</v>
      </c>
      <c r="C276" s="16" t="s">
        <v>35</v>
      </c>
      <c r="D276" s="16" t="s">
        <v>35</v>
      </c>
      <c r="E276" s="16" t="s">
        <v>35</v>
      </c>
    </row>
    <row r="277" spans="1:5">
      <c r="A277" s="16" t="s">
        <v>35</v>
      </c>
      <c r="B277" s="16" t="s">
        <v>35</v>
      </c>
      <c r="C277" s="16" t="s">
        <v>35</v>
      </c>
      <c r="D277" s="16" t="s">
        <v>35</v>
      </c>
      <c r="E277" s="16" t="s">
        <v>35</v>
      </c>
    </row>
    <row r="278" spans="1:5">
      <c r="A278" s="16" t="s">
        <v>35</v>
      </c>
      <c r="B278" s="16" t="s">
        <v>35</v>
      </c>
      <c r="C278" s="16" t="s">
        <v>35</v>
      </c>
      <c r="D278" s="16" t="s">
        <v>35</v>
      </c>
      <c r="E278" s="16" t="s">
        <v>35</v>
      </c>
    </row>
    <row r="279" spans="1:5">
      <c r="A279" s="16" t="s">
        <v>35</v>
      </c>
      <c r="B279" s="16" t="s">
        <v>35</v>
      </c>
      <c r="C279" s="16" t="s">
        <v>35</v>
      </c>
      <c r="D279" s="16" t="s">
        <v>35</v>
      </c>
      <c r="E279" s="16" t="s">
        <v>35</v>
      </c>
    </row>
    <row r="280" spans="1:5">
      <c r="A280" s="16" t="s">
        <v>35</v>
      </c>
      <c r="B280" s="16" t="s">
        <v>35</v>
      </c>
      <c r="C280" s="16" t="s">
        <v>35</v>
      </c>
      <c r="D280" s="16" t="s">
        <v>35</v>
      </c>
      <c r="E280" s="16" t="s">
        <v>35</v>
      </c>
    </row>
    <row r="281" spans="1:5">
      <c r="A281" s="16" t="s">
        <v>35</v>
      </c>
      <c r="B281" s="16" t="s">
        <v>35</v>
      </c>
      <c r="C281" s="16" t="s">
        <v>35</v>
      </c>
      <c r="D281" s="16" t="s">
        <v>35</v>
      </c>
      <c r="E281" s="16" t="s">
        <v>35</v>
      </c>
    </row>
    <row r="282" spans="1:5">
      <c r="A282" s="16" t="s">
        <v>35</v>
      </c>
      <c r="B282" s="16" t="s">
        <v>35</v>
      </c>
      <c r="C282" s="16" t="s">
        <v>35</v>
      </c>
      <c r="D282" s="16" t="s">
        <v>35</v>
      </c>
      <c r="E282" s="16" t="s">
        <v>35</v>
      </c>
    </row>
    <row r="283" spans="1:5">
      <c r="A283" s="16" t="s">
        <v>35</v>
      </c>
      <c r="B283" s="16" t="s">
        <v>35</v>
      </c>
      <c r="C283" s="16" t="s">
        <v>35</v>
      </c>
      <c r="D283" s="16" t="s">
        <v>35</v>
      </c>
      <c r="E283" s="16" t="s">
        <v>35</v>
      </c>
    </row>
    <row r="284" spans="1:5">
      <c r="A284" s="16" t="s">
        <v>35</v>
      </c>
      <c r="B284" s="16" t="s">
        <v>35</v>
      </c>
      <c r="C284" s="16" t="s">
        <v>35</v>
      </c>
      <c r="D284" s="16" t="s">
        <v>35</v>
      </c>
      <c r="E284" s="16" t="s">
        <v>35</v>
      </c>
    </row>
    <row r="285" spans="1:5">
      <c r="A285" s="16" t="s">
        <v>35</v>
      </c>
      <c r="B285" s="16" t="s">
        <v>35</v>
      </c>
      <c r="C285" s="16" t="s">
        <v>35</v>
      </c>
      <c r="D285" s="16" t="s">
        <v>35</v>
      </c>
      <c r="E285" s="16" t="s">
        <v>35</v>
      </c>
    </row>
    <row r="286" spans="1:5">
      <c r="A286" s="16" t="s">
        <v>35</v>
      </c>
      <c r="B286" s="16" t="s">
        <v>35</v>
      </c>
      <c r="C286" s="16" t="s">
        <v>35</v>
      </c>
      <c r="D286" s="16" t="s">
        <v>35</v>
      </c>
      <c r="E286" s="16" t="s">
        <v>35</v>
      </c>
    </row>
    <row r="287" spans="1:5">
      <c r="A287" s="16" t="s">
        <v>35</v>
      </c>
      <c r="B287" s="16" t="s">
        <v>35</v>
      </c>
      <c r="C287" s="16" t="s">
        <v>35</v>
      </c>
      <c r="D287" s="16" t="s">
        <v>35</v>
      </c>
      <c r="E287" s="16" t="s">
        <v>35</v>
      </c>
    </row>
    <row r="288" spans="1:5">
      <c r="A288" s="16" t="s">
        <v>35</v>
      </c>
      <c r="B288" s="16" t="s">
        <v>35</v>
      </c>
      <c r="C288" s="16" t="s">
        <v>35</v>
      </c>
      <c r="D288" s="16" t="s">
        <v>35</v>
      </c>
      <c r="E288" s="16" t="s">
        <v>35</v>
      </c>
    </row>
    <row r="289" spans="1:5">
      <c r="A289" s="16" t="s">
        <v>35</v>
      </c>
      <c r="B289" s="16" t="s">
        <v>35</v>
      </c>
      <c r="C289" s="16" t="s">
        <v>35</v>
      </c>
      <c r="D289" s="16" t="s">
        <v>35</v>
      </c>
      <c r="E289" s="16" t="s">
        <v>35</v>
      </c>
    </row>
    <row r="290" spans="1:5">
      <c r="A290" s="16" t="s">
        <v>35</v>
      </c>
      <c r="B290" s="16" t="s">
        <v>35</v>
      </c>
      <c r="C290" s="16" t="s">
        <v>35</v>
      </c>
      <c r="D290" s="16" t="s">
        <v>35</v>
      </c>
      <c r="E290" s="16" t="s">
        <v>35</v>
      </c>
    </row>
    <row r="291" spans="1:5">
      <c r="A291" s="16" t="s">
        <v>35</v>
      </c>
      <c r="B291" s="16" t="s">
        <v>35</v>
      </c>
      <c r="C291" s="16" t="s">
        <v>35</v>
      </c>
      <c r="D291" s="16" t="s">
        <v>35</v>
      </c>
      <c r="E291" s="16" t="s">
        <v>35</v>
      </c>
    </row>
    <row r="292" spans="1:5">
      <c r="A292" s="16" t="s">
        <v>35</v>
      </c>
      <c r="B292" s="16" t="s">
        <v>35</v>
      </c>
      <c r="C292" s="16" t="s">
        <v>35</v>
      </c>
      <c r="D292" s="16" t="s">
        <v>35</v>
      </c>
      <c r="E292" s="16" t="s">
        <v>35</v>
      </c>
    </row>
    <row r="293" spans="1:5">
      <c r="A293" s="16" t="s">
        <v>35</v>
      </c>
      <c r="B293" s="16" t="s">
        <v>35</v>
      </c>
      <c r="C293" s="16" t="s">
        <v>35</v>
      </c>
      <c r="D293" s="16" t="s">
        <v>35</v>
      </c>
      <c r="E293" s="16" t="s">
        <v>35</v>
      </c>
    </row>
    <row r="294" spans="1:5">
      <c r="A294" s="16" t="s">
        <v>35</v>
      </c>
      <c r="B294" s="16" t="s">
        <v>35</v>
      </c>
      <c r="C294" s="16" t="s">
        <v>35</v>
      </c>
      <c r="D294" s="16" t="s">
        <v>35</v>
      </c>
      <c r="E294" s="16" t="s">
        <v>35</v>
      </c>
    </row>
    <row r="295" spans="1:5">
      <c r="A295" s="16" t="s">
        <v>35</v>
      </c>
      <c r="B295" s="16" t="s">
        <v>35</v>
      </c>
      <c r="C295" s="16" t="s">
        <v>35</v>
      </c>
      <c r="D295" s="16" t="s">
        <v>35</v>
      </c>
      <c r="E295" s="16" t="s">
        <v>35</v>
      </c>
    </row>
    <row r="296" spans="1:5">
      <c r="A296" s="16" t="s">
        <v>35</v>
      </c>
      <c r="B296" s="16" t="s">
        <v>35</v>
      </c>
      <c r="C296" s="16" t="s">
        <v>35</v>
      </c>
      <c r="D296" s="16" t="s">
        <v>35</v>
      </c>
      <c r="E296" s="16" t="s">
        <v>35</v>
      </c>
    </row>
    <row r="297" spans="1:5">
      <c r="A297" s="16" t="s">
        <v>35</v>
      </c>
      <c r="B297" s="16" t="s">
        <v>35</v>
      </c>
      <c r="C297" s="16" t="s">
        <v>35</v>
      </c>
      <c r="D297" s="16" t="s">
        <v>35</v>
      </c>
      <c r="E297" s="16" t="s">
        <v>35</v>
      </c>
    </row>
    <row r="298" spans="1:5">
      <c r="A298" s="16" t="s">
        <v>35</v>
      </c>
      <c r="B298" s="16" t="s">
        <v>35</v>
      </c>
      <c r="C298" s="16" t="s">
        <v>35</v>
      </c>
      <c r="D298" s="16" t="s">
        <v>35</v>
      </c>
      <c r="E298" s="16" t="s">
        <v>35</v>
      </c>
    </row>
    <row r="299" spans="1:5">
      <c r="A299" s="16" t="s">
        <v>35</v>
      </c>
      <c r="B299" s="16" t="s">
        <v>35</v>
      </c>
      <c r="C299" s="16" t="s">
        <v>35</v>
      </c>
      <c r="D299" s="16" t="s">
        <v>35</v>
      </c>
      <c r="E299" s="16" t="s">
        <v>35</v>
      </c>
    </row>
    <row r="300" spans="1:5">
      <c r="A300" s="16" t="s">
        <v>35</v>
      </c>
      <c r="B300" s="16" t="s">
        <v>35</v>
      </c>
      <c r="C300" s="16" t="s">
        <v>35</v>
      </c>
      <c r="D300" s="16" t="s">
        <v>35</v>
      </c>
      <c r="E300" s="16" t="s">
        <v>35</v>
      </c>
    </row>
    <row r="301" spans="1:5">
      <c r="A301" s="16" t="s">
        <v>35</v>
      </c>
      <c r="B301" s="16" t="s">
        <v>35</v>
      </c>
      <c r="C301" s="16" t="s">
        <v>35</v>
      </c>
      <c r="D301" s="16" t="s">
        <v>35</v>
      </c>
      <c r="E301" s="16" t="s">
        <v>35</v>
      </c>
    </row>
    <row r="302" spans="1:5">
      <c r="A302" s="16" t="s">
        <v>35</v>
      </c>
      <c r="B302" s="16" t="s">
        <v>35</v>
      </c>
      <c r="C302" s="16" t="s">
        <v>35</v>
      </c>
      <c r="D302" s="16" t="s">
        <v>35</v>
      </c>
      <c r="E302" s="16" t="s">
        <v>35</v>
      </c>
    </row>
    <row r="303" spans="1:5">
      <c r="A303" s="16" t="s">
        <v>35</v>
      </c>
      <c r="B303" s="16" t="s">
        <v>35</v>
      </c>
      <c r="C303" s="16" t="s">
        <v>35</v>
      </c>
      <c r="D303" s="16" t="s">
        <v>35</v>
      </c>
      <c r="E303" s="16" t="s">
        <v>35</v>
      </c>
    </row>
    <row r="304" spans="1:5">
      <c r="A304" s="16" t="s">
        <v>35</v>
      </c>
      <c r="B304" s="16" t="s">
        <v>35</v>
      </c>
      <c r="C304" s="16" t="s">
        <v>35</v>
      </c>
      <c r="D304" s="16" t="s">
        <v>35</v>
      </c>
      <c r="E304" s="16" t="s">
        <v>35</v>
      </c>
    </row>
    <row r="305" spans="1:5">
      <c r="A305" s="16" t="s">
        <v>35</v>
      </c>
      <c r="B305" s="16" t="s">
        <v>35</v>
      </c>
      <c r="C305" s="16" t="s">
        <v>35</v>
      </c>
      <c r="D305" s="16" t="s">
        <v>35</v>
      </c>
      <c r="E305" s="16" t="s">
        <v>35</v>
      </c>
    </row>
    <row r="306" spans="1:5">
      <c r="A306" s="16" t="s">
        <v>35</v>
      </c>
      <c r="B306" s="16" t="s">
        <v>35</v>
      </c>
      <c r="C306" s="16" t="s">
        <v>35</v>
      </c>
      <c r="D306" s="16" t="s">
        <v>35</v>
      </c>
      <c r="E306" s="16" t="s">
        <v>35</v>
      </c>
    </row>
    <row r="307" spans="1:5">
      <c r="A307" s="16" t="s">
        <v>35</v>
      </c>
      <c r="B307" s="16" t="s">
        <v>35</v>
      </c>
      <c r="C307" s="16" t="s">
        <v>35</v>
      </c>
      <c r="D307" s="16" t="s">
        <v>35</v>
      </c>
      <c r="E307" s="16" t="s">
        <v>35</v>
      </c>
    </row>
    <row r="308" spans="1:5">
      <c r="A308" s="16" t="s">
        <v>35</v>
      </c>
      <c r="B308" s="16" t="s">
        <v>35</v>
      </c>
      <c r="C308" s="16" t="s">
        <v>35</v>
      </c>
      <c r="D308" s="16" t="s">
        <v>35</v>
      </c>
      <c r="E308" s="16" t="s">
        <v>35</v>
      </c>
    </row>
    <row r="309" spans="1:5">
      <c r="A309" s="16" t="s">
        <v>35</v>
      </c>
      <c r="B309" s="16" t="s">
        <v>35</v>
      </c>
      <c r="C309" s="16" t="s">
        <v>35</v>
      </c>
      <c r="D309" s="16" t="s">
        <v>35</v>
      </c>
      <c r="E309" s="16" t="s">
        <v>35</v>
      </c>
    </row>
    <row r="310" spans="1:5">
      <c r="A310" s="16" t="s">
        <v>35</v>
      </c>
      <c r="B310" s="16" t="s">
        <v>35</v>
      </c>
      <c r="C310" s="16" t="s">
        <v>35</v>
      </c>
      <c r="D310" s="16" t="s">
        <v>35</v>
      </c>
      <c r="E310" s="16" t="s">
        <v>35</v>
      </c>
    </row>
    <row r="311" spans="1:5">
      <c r="A311" s="16" t="s">
        <v>35</v>
      </c>
      <c r="B311" s="16" t="s">
        <v>35</v>
      </c>
      <c r="C311" s="16" t="s">
        <v>35</v>
      </c>
      <c r="D311" s="16" t="s">
        <v>35</v>
      </c>
      <c r="E311" s="16" t="s">
        <v>35</v>
      </c>
    </row>
    <row r="312" spans="1:5">
      <c r="A312" s="16" t="s">
        <v>35</v>
      </c>
      <c r="B312" s="16" t="s">
        <v>35</v>
      </c>
      <c r="C312" s="16" t="s">
        <v>35</v>
      </c>
      <c r="D312" s="16" t="s">
        <v>35</v>
      </c>
      <c r="E312" s="16" t="s">
        <v>35</v>
      </c>
    </row>
    <row r="313" spans="1:5">
      <c r="A313" s="16" t="s">
        <v>35</v>
      </c>
      <c r="B313" s="16" t="s">
        <v>35</v>
      </c>
      <c r="C313" s="16" t="s">
        <v>35</v>
      </c>
      <c r="D313" s="16" t="s">
        <v>35</v>
      </c>
      <c r="E313" s="16" t="s">
        <v>35</v>
      </c>
    </row>
    <row r="314" spans="1:5">
      <c r="A314" s="16" t="s">
        <v>35</v>
      </c>
      <c r="B314" s="16" t="s">
        <v>35</v>
      </c>
      <c r="C314" s="16" t="s">
        <v>35</v>
      </c>
      <c r="D314" s="16" t="s">
        <v>35</v>
      </c>
      <c r="E314" s="16" t="s">
        <v>35</v>
      </c>
    </row>
    <row r="315" spans="1:5">
      <c r="A315" s="16" t="s">
        <v>35</v>
      </c>
      <c r="B315" s="16" t="s">
        <v>35</v>
      </c>
      <c r="C315" s="16" t="s">
        <v>35</v>
      </c>
      <c r="D315" s="16" t="s">
        <v>35</v>
      </c>
      <c r="E315" s="16" t="s">
        <v>35</v>
      </c>
    </row>
    <row r="316" spans="1:5">
      <c r="A316" s="16" t="s">
        <v>35</v>
      </c>
      <c r="B316" s="16" t="s">
        <v>35</v>
      </c>
      <c r="C316" s="16" t="s">
        <v>35</v>
      </c>
      <c r="D316" s="16" t="s">
        <v>35</v>
      </c>
      <c r="E316" s="16" t="s">
        <v>35</v>
      </c>
    </row>
    <row r="317" spans="1:5">
      <c r="A317" s="16" t="s">
        <v>35</v>
      </c>
      <c r="B317" s="16" t="s">
        <v>35</v>
      </c>
      <c r="C317" s="16" t="s">
        <v>35</v>
      </c>
      <c r="D317" s="16" t="s">
        <v>35</v>
      </c>
      <c r="E317" s="16" t="s">
        <v>35</v>
      </c>
    </row>
    <row r="318" spans="1:5">
      <c r="A318" s="16" t="s">
        <v>35</v>
      </c>
      <c r="B318" s="16" t="s">
        <v>35</v>
      </c>
      <c r="C318" s="16" t="s">
        <v>35</v>
      </c>
      <c r="D318" s="16" t="s">
        <v>35</v>
      </c>
      <c r="E318" s="16" t="s">
        <v>35</v>
      </c>
    </row>
    <row r="319" spans="1:5">
      <c r="A319" s="16" t="s">
        <v>35</v>
      </c>
      <c r="B319" s="16" t="s">
        <v>35</v>
      </c>
      <c r="C319" s="16" t="s">
        <v>35</v>
      </c>
      <c r="D319" s="16" t="s">
        <v>35</v>
      </c>
      <c r="E319" s="16" t="s">
        <v>35</v>
      </c>
    </row>
    <row r="320" spans="1:5">
      <c r="A320" s="16" t="s">
        <v>35</v>
      </c>
      <c r="B320" s="16" t="s">
        <v>35</v>
      </c>
      <c r="C320" s="16" t="s">
        <v>35</v>
      </c>
      <c r="D320" s="16" t="s">
        <v>35</v>
      </c>
      <c r="E320" s="16" t="s">
        <v>35</v>
      </c>
    </row>
    <row r="321" spans="1:5">
      <c r="A321" s="16" t="s">
        <v>35</v>
      </c>
      <c r="B321" s="16" t="s">
        <v>35</v>
      </c>
      <c r="C321" s="16" t="s">
        <v>35</v>
      </c>
      <c r="D321" s="16" t="s">
        <v>35</v>
      </c>
      <c r="E321" s="16" t="s">
        <v>35</v>
      </c>
    </row>
    <row r="322" spans="1:5">
      <c r="A322" s="16" t="s">
        <v>35</v>
      </c>
      <c r="B322" s="16" t="s">
        <v>35</v>
      </c>
      <c r="C322" s="16" t="s">
        <v>35</v>
      </c>
      <c r="D322" s="16" t="s">
        <v>35</v>
      </c>
      <c r="E322" s="16" t="s">
        <v>35</v>
      </c>
    </row>
    <row r="323" spans="1:5">
      <c r="A323" s="16" t="s">
        <v>35</v>
      </c>
      <c r="B323" s="16" t="s">
        <v>35</v>
      </c>
      <c r="C323" s="16" t="s">
        <v>35</v>
      </c>
      <c r="D323" s="16" t="s">
        <v>35</v>
      </c>
      <c r="E323" s="16" t="s">
        <v>35</v>
      </c>
    </row>
    <row r="324" spans="1:5">
      <c r="A324" s="16" t="s">
        <v>35</v>
      </c>
      <c r="B324" s="16" t="s">
        <v>35</v>
      </c>
      <c r="C324" s="16" t="s">
        <v>35</v>
      </c>
      <c r="D324" s="16" t="s">
        <v>35</v>
      </c>
      <c r="E324" s="16" t="s">
        <v>35</v>
      </c>
    </row>
    <row r="325" spans="1:5">
      <c r="A325" s="16" t="s">
        <v>35</v>
      </c>
      <c r="B325" s="16" t="s">
        <v>35</v>
      </c>
      <c r="C325" s="16" t="s">
        <v>35</v>
      </c>
      <c r="D325" s="16" t="s">
        <v>35</v>
      </c>
      <c r="E325" s="16" t="s">
        <v>35</v>
      </c>
    </row>
    <row r="326" spans="1:5">
      <c r="A326" s="16" t="s">
        <v>35</v>
      </c>
      <c r="B326" s="16" t="s">
        <v>35</v>
      </c>
      <c r="C326" s="16" t="s">
        <v>35</v>
      </c>
      <c r="D326" s="16" t="s">
        <v>35</v>
      </c>
      <c r="E326" s="16" t="s">
        <v>35</v>
      </c>
    </row>
    <row r="327" spans="1:5">
      <c r="A327" s="16" t="s">
        <v>35</v>
      </c>
      <c r="B327" s="16" t="s">
        <v>35</v>
      </c>
      <c r="C327" s="16" t="s">
        <v>35</v>
      </c>
      <c r="D327" s="16" t="s">
        <v>35</v>
      </c>
      <c r="E327" s="16" t="s">
        <v>35</v>
      </c>
    </row>
    <row r="328" spans="1:5">
      <c r="A328" s="16" t="s">
        <v>35</v>
      </c>
      <c r="B328" s="16" t="s">
        <v>35</v>
      </c>
      <c r="C328" s="16" t="s">
        <v>35</v>
      </c>
      <c r="D328" s="16" t="s">
        <v>35</v>
      </c>
      <c r="E328" s="16" t="s">
        <v>35</v>
      </c>
    </row>
    <row r="329" spans="1:5">
      <c r="A329" s="16" t="s">
        <v>35</v>
      </c>
      <c r="B329" s="16" t="s">
        <v>35</v>
      </c>
      <c r="C329" s="16" t="s">
        <v>35</v>
      </c>
      <c r="D329" s="16" t="s">
        <v>35</v>
      </c>
      <c r="E329" s="16" t="s">
        <v>35</v>
      </c>
    </row>
    <row r="330" spans="1:5">
      <c r="A330" s="16" t="s">
        <v>35</v>
      </c>
      <c r="B330" s="16" t="s">
        <v>35</v>
      </c>
      <c r="C330" s="16" t="s">
        <v>35</v>
      </c>
      <c r="D330" s="16" t="s">
        <v>35</v>
      </c>
      <c r="E330" s="16" t="s">
        <v>35</v>
      </c>
    </row>
    <row r="331" spans="1:5">
      <c r="A331" s="16" t="s">
        <v>35</v>
      </c>
      <c r="B331" s="16" t="s">
        <v>35</v>
      </c>
      <c r="C331" s="16" t="s">
        <v>35</v>
      </c>
      <c r="D331" s="16" t="s">
        <v>35</v>
      </c>
      <c r="E331" s="16" t="s">
        <v>35</v>
      </c>
    </row>
    <row r="332" spans="1:5">
      <c r="A332" s="16" t="s">
        <v>35</v>
      </c>
      <c r="B332" s="16" t="s">
        <v>35</v>
      </c>
      <c r="C332" s="16" t="s">
        <v>35</v>
      </c>
      <c r="D332" s="16" t="s">
        <v>35</v>
      </c>
      <c r="E332" s="16" t="s">
        <v>35</v>
      </c>
    </row>
    <row r="333" spans="1:5">
      <c r="A333" s="16" t="s">
        <v>35</v>
      </c>
      <c r="B333" s="16" t="s">
        <v>35</v>
      </c>
      <c r="C333" s="16" t="s">
        <v>35</v>
      </c>
      <c r="D333" s="16" t="s">
        <v>35</v>
      </c>
      <c r="E333" s="16" t="s">
        <v>35</v>
      </c>
    </row>
    <row r="334" spans="1:5">
      <c r="A334" s="16" t="s">
        <v>35</v>
      </c>
      <c r="B334" s="16" t="s">
        <v>35</v>
      </c>
      <c r="C334" s="16" t="s">
        <v>35</v>
      </c>
      <c r="D334" s="16" t="s">
        <v>35</v>
      </c>
      <c r="E334" s="16" t="s">
        <v>35</v>
      </c>
    </row>
    <row r="335" spans="1:5">
      <c r="A335" s="16" t="s">
        <v>35</v>
      </c>
      <c r="B335" s="16" t="s">
        <v>35</v>
      </c>
      <c r="C335" s="16" t="s">
        <v>35</v>
      </c>
      <c r="D335" s="16" t="s">
        <v>35</v>
      </c>
      <c r="E335" s="16" t="s">
        <v>35</v>
      </c>
    </row>
    <row r="336" spans="1:5">
      <c r="A336" s="16" t="s">
        <v>35</v>
      </c>
      <c r="B336" s="16" t="s">
        <v>35</v>
      </c>
      <c r="C336" s="16" t="s">
        <v>35</v>
      </c>
      <c r="D336" s="16" t="s">
        <v>35</v>
      </c>
      <c r="E336" s="16" t="s">
        <v>35</v>
      </c>
    </row>
    <row r="337" spans="1:5">
      <c r="A337" s="16" t="s">
        <v>35</v>
      </c>
      <c r="B337" s="16" t="s">
        <v>35</v>
      </c>
      <c r="C337" s="16" t="s">
        <v>35</v>
      </c>
      <c r="D337" s="16" t="s">
        <v>35</v>
      </c>
      <c r="E337" s="16" t="s">
        <v>35</v>
      </c>
    </row>
    <row r="338" spans="1:5">
      <c r="A338" s="16" t="s">
        <v>35</v>
      </c>
      <c r="B338" s="16" t="s">
        <v>35</v>
      </c>
      <c r="C338" s="16" t="s">
        <v>35</v>
      </c>
      <c r="D338" s="16" t="s">
        <v>35</v>
      </c>
      <c r="E338" s="16" t="s">
        <v>35</v>
      </c>
    </row>
    <row r="339" spans="1:5">
      <c r="A339" s="16" t="s">
        <v>35</v>
      </c>
      <c r="B339" s="16" t="s">
        <v>35</v>
      </c>
      <c r="C339" s="16" t="s">
        <v>35</v>
      </c>
      <c r="D339" s="16" t="s">
        <v>35</v>
      </c>
      <c r="E339" s="16" t="s">
        <v>35</v>
      </c>
    </row>
    <row r="340" spans="1:5">
      <c r="A340" s="16" t="s">
        <v>35</v>
      </c>
      <c r="B340" s="16" t="s">
        <v>35</v>
      </c>
      <c r="C340" s="16" t="s">
        <v>35</v>
      </c>
      <c r="D340" s="16" t="s">
        <v>35</v>
      </c>
      <c r="E340" s="16" t="s">
        <v>35</v>
      </c>
    </row>
    <row r="341" spans="1:5">
      <c r="A341" s="16" t="s">
        <v>35</v>
      </c>
      <c r="B341" s="16" t="s">
        <v>35</v>
      </c>
      <c r="C341" s="16" t="s">
        <v>35</v>
      </c>
      <c r="D341" s="16" t="s">
        <v>35</v>
      </c>
      <c r="E341" s="16" t="s">
        <v>35</v>
      </c>
    </row>
    <row r="342" spans="1:5">
      <c r="A342" s="16" t="s">
        <v>35</v>
      </c>
      <c r="B342" s="16" t="s">
        <v>35</v>
      </c>
      <c r="C342" s="16" t="s">
        <v>35</v>
      </c>
      <c r="D342" s="16" t="s">
        <v>35</v>
      </c>
      <c r="E342" s="16" t="s">
        <v>35</v>
      </c>
    </row>
    <row r="343" spans="1:5">
      <c r="A343" s="16" t="s">
        <v>35</v>
      </c>
      <c r="B343" s="16" t="s">
        <v>35</v>
      </c>
      <c r="C343" s="16" t="s">
        <v>35</v>
      </c>
      <c r="D343" s="16" t="s">
        <v>35</v>
      </c>
      <c r="E343" s="16" t="s">
        <v>35</v>
      </c>
    </row>
    <row r="344" spans="1:5">
      <c r="A344" s="16" t="s">
        <v>35</v>
      </c>
      <c r="B344" s="16" t="s">
        <v>35</v>
      </c>
      <c r="C344" s="16" t="s">
        <v>35</v>
      </c>
      <c r="D344" s="16" t="s">
        <v>35</v>
      </c>
      <c r="E344" s="16" t="s">
        <v>35</v>
      </c>
    </row>
    <row r="345" spans="1:5">
      <c r="A345" s="16" t="s">
        <v>35</v>
      </c>
      <c r="B345" s="16" t="s">
        <v>35</v>
      </c>
      <c r="C345" s="16" t="s">
        <v>35</v>
      </c>
      <c r="D345" s="16" t="s">
        <v>35</v>
      </c>
      <c r="E345" s="16" t="s">
        <v>35</v>
      </c>
    </row>
    <row r="346" spans="1:5">
      <c r="A346" s="16" t="s">
        <v>35</v>
      </c>
      <c r="B346" s="16" t="s">
        <v>35</v>
      </c>
      <c r="C346" s="16" t="s">
        <v>35</v>
      </c>
      <c r="D346" s="16" t="s">
        <v>35</v>
      </c>
      <c r="E346" s="16" t="s">
        <v>35</v>
      </c>
    </row>
    <row r="347" spans="1:5">
      <c r="A347" s="16" t="s">
        <v>35</v>
      </c>
      <c r="B347" s="16" t="s">
        <v>35</v>
      </c>
      <c r="C347" s="16" t="s">
        <v>35</v>
      </c>
      <c r="D347" s="16" t="s">
        <v>35</v>
      </c>
      <c r="E347" s="16" t="s">
        <v>35</v>
      </c>
    </row>
    <row r="348" spans="1:5">
      <c r="A348" s="16" t="s">
        <v>35</v>
      </c>
      <c r="B348" s="16" t="s">
        <v>35</v>
      </c>
      <c r="C348" s="16" t="s">
        <v>35</v>
      </c>
      <c r="D348" s="16" t="s">
        <v>35</v>
      </c>
      <c r="E348" s="16" t="s">
        <v>35</v>
      </c>
    </row>
    <row r="349" spans="1:5">
      <c r="A349" s="16" t="s">
        <v>35</v>
      </c>
      <c r="B349" s="16" t="s">
        <v>35</v>
      </c>
      <c r="C349" s="16" t="s">
        <v>35</v>
      </c>
      <c r="D349" s="16" t="s">
        <v>35</v>
      </c>
      <c r="E349" s="16" t="s">
        <v>35</v>
      </c>
    </row>
    <row r="350" spans="1:5">
      <c r="A350" s="16" t="s">
        <v>35</v>
      </c>
      <c r="B350" s="16" t="s">
        <v>35</v>
      </c>
      <c r="C350" s="16" t="s">
        <v>35</v>
      </c>
      <c r="D350" s="16" t="s">
        <v>35</v>
      </c>
      <c r="E350" s="16" t="s">
        <v>35</v>
      </c>
    </row>
    <row r="351" spans="1:5">
      <c r="A351" s="16" t="s">
        <v>35</v>
      </c>
      <c r="B351" s="16" t="s">
        <v>35</v>
      </c>
      <c r="C351" s="16" t="s">
        <v>35</v>
      </c>
      <c r="D351" s="16" t="s">
        <v>35</v>
      </c>
      <c r="E351" s="16" t="s">
        <v>35</v>
      </c>
    </row>
    <row r="352" spans="1:5">
      <c r="A352" s="16" t="s">
        <v>35</v>
      </c>
      <c r="B352" s="16" t="s">
        <v>35</v>
      </c>
      <c r="C352" s="16" t="s">
        <v>35</v>
      </c>
      <c r="D352" s="16" t="s">
        <v>35</v>
      </c>
      <c r="E352" s="16" t="s">
        <v>35</v>
      </c>
    </row>
    <row r="353" spans="1:5">
      <c r="A353" s="16" t="s">
        <v>35</v>
      </c>
      <c r="B353" s="16" t="s">
        <v>35</v>
      </c>
      <c r="C353" s="16" t="s">
        <v>35</v>
      </c>
      <c r="D353" s="16" t="s">
        <v>35</v>
      </c>
      <c r="E353" s="16" t="s">
        <v>35</v>
      </c>
    </row>
    <row r="354" spans="1:5">
      <c r="A354" s="16" t="s">
        <v>35</v>
      </c>
      <c r="B354" s="16" t="s">
        <v>35</v>
      </c>
      <c r="C354" s="16" t="s">
        <v>35</v>
      </c>
      <c r="D354" s="16" t="s">
        <v>35</v>
      </c>
      <c r="E354" s="16" t="s">
        <v>35</v>
      </c>
    </row>
    <row r="355" spans="1:5">
      <c r="A355" s="16" t="s">
        <v>35</v>
      </c>
      <c r="B355" s="16" t="s">
        <v>35</v>
      </c>
      <c r="C355" s="16" t="s">
        <v>35</v>
      </c>
      <c r="D355" s="16" t="s">
        <v>35</v>
      </c>
      <c r="E355" s="16" t="s">
        <v>35</v>
      </c>
    </row>
    <row r="356" spans="1:5">
      <c r="A356" s="16" t="s">
        <v>35</v>
      </c>
      <c r="B356" s="16" t="s">
        <v>35</v>
      </c>
      <c r="C356" s="16" t="s">
        <v>35</v>
      </c>
      <c r="D356" s="16" t="s">
        <v>35</v>
      </c>
      <c r="E356" s="16" t="s">
        <v>35</v>
      </c>
    </row>
    <row r="357" spans="1:5">
      <c r="A357" s="16" t="s">
        <v>35</v>
      </c>
      <c r="B357" s="16" t="s">
        <v>35</v>
      </c>
      <c r="C357" s="16" t="s">
        <v>35</v>
      </c>
      <c r="D357" s="16" t="s">
        <v>35</v>
      </c>
      <c r="E357" s="16" t="s">
        <v>35</v>
      </c>
    </row>
    <row r="358" spans="1:5">
      <c r="A358" s="16" t="s">
        <v>35</v>
      </c>
      <c r="B358" s="16" t="s">
        <v>35</v>
      </c>
      <c r="C358" s="16" t="s">
        <v>35</v>
      </c>
      <c r="D358" s="16" t="s">
        <v>35</v>
      </c>
      <c r="E358" s="16" t="s">
        <v>35</v>
      </c>
    </row>
    <row r="359" spans="1:5">
      <c r="A359" s="16" t="s">
        <v>35</v>
      </c>
      <c r="B359" s="16" t="s">
        <v>35</v>
      </c>
      <c r="C359" s="16" t="s">
        <v>35</v>
      </c>
      <c r="D359" s="16" t="s">
        <v>35</v>
      </c>
      <c r="E359" s="16" t="s">
        <v>35</v>
      </c>
    </row>
    <row r="360" spans="1:5">
      <c r="A360" s="16" t="s">
        <v>35</v>
      </c>
      <c r="B360" s="16" t="s">
        <v>35</v>
      </c>
      <c r="C360" s="16" t="s">
        <v>35</v>
      </c>
      <c r="D360" s="16" t="s">
        <v>35</v>
      </c>
      <c r="E360" s="16" t="s">
        <v>35</v>
      </c>
    </row>
    <row r="361" spans="1:5">
      <c r="A361" s="16" t="s">
        <v>35</v>
      </c>
      <c r="B361" s="16" t="s">
        <v>35</v>
      </c>
      <c r="C361" s="16" t="s">
        <v>35</v>
      </c>
      <c r="D361" s="16" t="s">
        <v>35</v>
      </c>
      <c r="E361" s="16" t="s">
        <v>35</v>
      </c>
    </row>
    <row r="362" spans="1:5">
      <c r="A362" s="16" t="s">
        <v>35</v>
      </c>
      <c r="B362" s="16" t="s">
        <v>35</v>
      </c>
      <c r="C362" s="16" t="s">
        <v>35</v>
      </c>
      <c r="D362" s="16" t="s">
        <v>35</v>
      </c>
      <c r="E362" s="16" t="s">
        <v>35</v>
      </c>
    </row>
    <row r="363" spans="1:5">
      <c r="A363" s="16" t="s">
        <v>35</v>
      </c>
      <c r="B363" s="16" t="s">
        <v>35</v>
      </c>
      <c r="C363" s="16" t="s">
        <v>35</v>
      </c>
      <c r="D363" s="16" t="s">
        <v>35</v>
      </c>
      <c r="E363" s="16" t="s">
        <v>35</v>
      </c>
    </row>
    <row r="364" spans="1:5">
      <c r="A364" s="16" t="s">
        <v>35</v>
      </c>
      <c r="B364" s="16" t="s">
        <v>35</v>
      </c>
      <c r="C364" s="16" t="s">
        <v>35</v>
      </c>
      <c r="D364" s="16" t="s">
        <v>35</v>
      </c>
      <c r="E364" s="16" t="s">
        <v>35</v>
      </c>
    </row>
    <row r="365" spans="1:5">
      <c r="A365" s="16" t="s">
        <v>35</v>
      </c>
      <c r="B365" s="16" t="s">
        <v>35</v>
      </c>
      <c r="C365" s="16" t="s">
        <v>35</v>
      </c>
      <c r="D365" s="16" t="s">
        <v>35</v>
      </c>
      <c r="E365" s="16" t="s">
        <v>35</v>
      </c>
    </row>
    <row r="366" spans="1:5">
      <c r="A366" s="16" t="s">
        <v>35</v>
      </c>
      <c r="B366" s="16" t="s">
        <v>35</v>
      </c>
      <c r="C366" s="16" t="s">
        <v>35</v>
      </c>
      <c r="D366" s="16" t="s">
        <v>35</v>
      </c>
      <c r="E366" s="16" t="s">
        <v>35</v>
      </c>
    </row>
    <row r="367" spans="1:5">
      <c r="A367" s="16" t="s">
        <v>35</v>
      </c>
      <c r="B367" s="16" t="s">
        <v>35</v>
      </c>
      <c r="C367" s="16" t="s">
        <v>35</v>
      </c>
      <c r="D367" s="16" t="s">
        <v>35</v>
      </c>
      <c r="E367" s="16" t="s">
        <v>35</v>
      </c>
    </row>
    <row r="368" spans="1:5">
      <c r="A368" s="16" t="s">
        <v>35</v>
      </c>
      <c r="B368" s="16" t="s">
        <v>35</v>
      </c>
      <c r="C368" s="16" t="s">
        <v>35</v>
      </c>
      <c r="D368" s="16" t="s">
        <v>35</v>
      </c>
      <c r="E368" s="16" t="s">
        <v>35</v>
      </c>
    </row>
    <row r="369" spans="1:5">
      <c r="A369" s="16" t="s">
        <v>35</v>
      </c>
      <c r="B369" s="16" t="s">
        <v>35</v>
      </c>
      <c r="C369" s="16" t="s">
        <v>35</v>
      </c>
      <c r="D369" s="16" t="s">
        <v>35</v>
      </c>
      <c r="E369" s="16" t="s">
        <v>35</v>
      </c>
    </row>
    <row r="370" spans="1:5">
      <c r="A370" s="16" t="s">
        <v>35</v>
      </c>
      <c r="B370" s="16" t="s">
        <v>35</v>
      </c>
      <c r="C370" s="16" t="s">
        <v>35</v>
      </c>
      <c r="D370" s="16" t="s">
        <v>35</v>
      </c>
      <c r="E370" s="16" t="s">
        <v>35</v>
      </c>
    </row>
    <row r="371" spans="1:5">
      <c r="A371" s="16" t="s">
        <v>35</v>
      </c>
      <c r="B371" s="16" t="s">
        <v>35</v>
      </c>
      <c r="C371" s="16" t="s">
        <v>35</v>
      </c>
      <c r="D371" s="16" t="s">
        <v>35</v>
      </c>
      <c r="E371" s="16" t="s">
        <v>35</v>
      </c>
    </row>
    <row r="372" spans="1:5">
      <c r="A372" s="16" t="s">
        <v>35</v>
      </c>
      <c r="B372" s="16" t="s">
        <v>35</v>
      </c>
      <c r="C372" s="16" t="s">
        <v>35</v>
      </c>
      <c r="D372" s="16" t="s">
        <v>35</v>
      </c>
      <c r="E372" s="16" t="s">
        <v>35</v>
      </c>
    </row>
    <row r="373" spans="1:5">
      <c r="A373" s="16" t="s">
        <v>35</v>
      </c>
      <c r="B373" s="16" t="s">
        <v>35</v>
      </c>
      <c r="C373" s="16" t="s">
        <v>35</v>
      </c>
      <c r="D373" s="16" t="s">
        <v>35</v>
      </c>
      <c r="E373" s="16" t="s">
        <v>35</v>
      </c>
    </row>
    <row r="374" spans="1:5">
      <c r="A374" s="16" t="s">
        <v>35</v>
      </c>
      <c r="B374" s="16" t="s">
        <v>35</v>
      </c>
      <c r="C374" s="16" t="s">
        <v>35</v>
      </c>
      <c r="D374" s="16" t="s">
        <v>35</v>
      </c>
      <c r="E374" s="16" t="s">
        <v>35</v>
      </c>
    </row>
    <row r="375" spans="1:5">
      <c r="A375" s="16" t="s">
        <v>35</v>
      </c>
      <c r="B375" s="16" t="s">
        <v>35</v>
      </c>
      <c r="C375" s="16" t="s">
        <v>35</v>
      </c>
      <c r="D375" s="16" t="s">
        <v>35</v>
      </c>
      <c r="E375" s="16" t="s">
        <v>35</v>
      </c>
    </row>
    <row r="376" spans="1:5">
      <c r="A376" s="16" t="s">
        <v>35</v>
      </c>
      <c r="B376" s="16" t="s">
        <v>35</v>
      </c>
      <c r="C376" s="16" t="s">
        <v>35</v>
      </c>
      <c r="D376" s="16" t="s">
        <v>35</v>
      </c>
      <c r="E376" s="16" t="s">
        <v>35</v>
      </c>
    </row>
    <row r="377" spans="1:5">
      <c r="A377" s="16" t="s">
        <v>35</v>
      </c>
      <c r="B377" s="16" t="s">
        <v>35</v>
      </c>
      <c r="C377" s="16" t="s">
        <v>35</v>
      </c>
      <c r="D377" s="16" t="s">
        <v>35</v>
      </c>
      <c r="E377" s="16" t="s">
        <v>35</v>
      </c>
    </row>
    <row r="378" spans="1:5">
      <c r="A378" s="16" t="s">
        <v>35</v>
      </c>
      <c r="B378" s="16" t="s">
        <v>35</v>
      </c>
      <c r="C378" s="16" t="s">
        <v>35</v>
      </c>
      <c r="D378" s="16" t="s">
        <v>35</v>
      </c>
      <c r="E378" s="16" t="s">
        <v>35</v>
      </c>
    </row>
    <row r="379" spans="1:5">
      <c r="A379" s="16" t="s">
        <v>35</v>
      </c>
      <c r="B379" s="16" t="s">
        <v>35</v>
      </c>
      <c r="C379" s="16" t="s">
        <v>35</v>
      </c>
      <c r="D379" s="16" t="s">
        <v>35</v>
      </c>
      <c r="E379" s="16" t="s">
        <v>35</v>
      </c>
    </row>
    <row r="380" spans="1:5">
      <c r="A380" s="16" t="s">
        <v>35</v>
      </c>
      <c r="B380" s="16" t="s">
        <v>35</v>
      </c>
      <c r="C380" s="16" t="s">
        <v>35</v>
      </c>
      <c r="D380" s="16" t="s">
        <v>35</v>
      </c>
      <c r="E380" s="16" t="s">
        <v>35</v>
      </c>
    </row>
    <row r="381" spans="1:5">
      <c r="A381" s="16" t="s">
        <v>35</v>
      </c>
      <c r="B381" s="16" t="s">
        <v>35</v>
      </c>
      <c r="C381" s="16" t="s">
        <v>35</v>
      </c>
      <c r="D381" s="16" t="s">
        <v>35</v>
      </c>
      <c r="E381" s="16" t="s">
        <v>35</v>
      </c>
    </row>
    <row r="382" spans="1:5">
      <c r="A382" s="16" t="s">
        <v>35</v>
      </c>
      <c r="B382" s="16" t="s">
        <v>35</v>
      </c>
      <c r="C382" s="16" t="s">
        <v>35</v>
      </c>
      <c r="D382" s="16" t="s">
        <v>35</v>
      </c>
      <c r="E382" s="16" t="s">
        <v>35</v>
      </c>
    </row>
    <row r="383" spans="1:5">
      <c r="A383" s="16" t="s">
        <v>35</v>
      </c>
      <c r="B383" s="16" t="s">
        <v>35</v>
      </c>
      <c r="C383" s="16" t="s">
        <v>35</v>
      </c>
      <c r="D383" s="16" t="s">
        <v>35</v>
      </c>
      <c r="E383" s="16" t="s">
        <v>35</v>
      </c>
    </row>
    <row r="384" spans="1:5">
      <c r="A384" s="16" t="s">
        <v>35</v>
      </c>
      <c r="B384" s="16" t="s">
        <v>35</v>
      </c>
      <c r="C384" s="16" t="s">
        <v>35</v>
      </c>
      <c r="D384" s="16" t="s">
        <v>35</v>
      </c>
      <c r="E384" s="16" t="s">
        <v>35</v>
      </c>
    </row>
    <row r="385" spans="1:5">
      <c r="A385" s="16" t="s">
        <v>35</v>
      </c>
      <c r="B385" s="16" t="s">
        <v>35</v>
      </c>
      <c r="C385" s="16" t="s">
        <v>35</v>
      </c>
      <c r="D385" s="16" t="s">
        <v>35</v>
      </c>
      <c r="E385" s="16" t="s">
        <v>35</v>
      </c>
    </row>
    <row r="386" spans="1:5">
      <c r="A386" s="16" t="s">
        <v>35</v>
      </c>
      <c r="B386" s="16" t="s">
        <v>35</v>
      </c>
      <c r="C386" s="16" t="s">
        <v>35</v>
      </c>
      <c r="D386" s="16" t="s">
        <v>35</v>
      </c>
      <c r="E386" s="16" t="s">
        <v>35</v>
      </c>
    </row>
    <row r="387" spans="1:5">
      <c r="A387" s="16" t="s">
        <v>35</v>
      </c>
      <c r="B387" s="16" t="s">
        <v>35</v>
      </c>
      <c r="C387" s="16" t="s">
        <v>35</v>
      </c>
      <c r="D387" s="16" t="s">
        <v>35</v>
      </c>
      <c r="E387" s="16" t="s">
        <v>35</v>
      </c>
    </row>
    <row r="388" spans="1:5">
      <c r="A388" s="16" t="s">
        <v>35</v>
      </c>
      <c r="B388" s="16" t="s">
        <v>35</v>
      </c>
      <c r="C388" s="16" t="s">
        <v>35</v>
      </c>
      <c r="D388" s="16" t="s">
        <v>35</v>
      </c>
      <c r="E388" s="16" t="s">
        <v>35</v>
      </c>
    </row>
    <row r="389" spans="1:5">
      <c r="A389" s="16" t="s">
        <v>35</v>
      </c>
      <c r="B389" s="16" t="s">
        <v>35</v>
      </c>
      <c r="C389" s="16" t="s">
        <v>35</v>
      </c>
      <c r="D389" s="16" t="s">
        <v>35</v>
      </c>
      <c r="E389" s="16" t="s">
        <v>35</v>
      </c>
    </row>
    <row r="390" spans="1:5">
      <c r="A390" s="16" t="s">
        <v>35</v>
      </c>
      <c r="B390" s="16" t="s">
        <v>35</v>
      </c>
      <c r="C390" s="16" t="s">
        <v>35</v>
      </c>
      <c r="D390" s="16" t="s">
        <v>35</v>
      </c>
      <c r="E390" s="16" t="s">
        <v>35</v>
      </c>
    </row>
    <row r="391" spans="1:5">
      <c r="A391" s="16" t="s">
        <v>35</v>
      </c>
      <c r="B391" s="16" t="s">
        <v>35</v>
      </c>
      <c r="C391" s="16" t="s">
        <v>35</v>
      </c>
      <c r="D391" s="16" t="s">
        <v>35</v>
      </c>
      <c r="E391" s="16" t="s">
        <v>35</v>
      </c>
    </row>
    <row r="392" spans="1:5">
      <c r="A392" s="16" t="s">
        <v>35</v>
      </c>
      <c r="B392" s="16" t="s">
        <v>35</v>
      </c>
      <c r="C392" s="16" t="s">
        <v>35</v>
      </c>
      <c r="D392" s="16" t="s">
        <v>35</v>
      </c>
      <c r="E392" s="16" t="s">
        <v>35</v>
      </c>
    </row>
    <row r="393" spans="1:5">
      <c r="A393" s="16" t="s">
        <v>35</v>
      </c>
      <c r="B393" s="16" t="s">
        <v>35</v>
      </c>
      <c r="C393" s="16" t="s">
        <v>35</v>
      </c>
      <c r="D393" s="16" t="s">
        <v>35</v>
      </c>
      <c r="E393" s="16" t="s">
        <v>35</v>
      </c>
    </row>
    <row r="394" spans="1:5">
      <c r="A394" s="16" t="s">
        <v>35</v>
      </c>
      <c r="B394" s="16" t="s">
        <v>35</v>
      </c>
      <c r="C394" s="16" t="s">
        <v>35</v>
      </c>
      <c r="D394" s="16" t="s">
        <v>35</v>
      </c>
      <c r="E394" s="16" t="s">
        <v>35</v>
      </c>
    </row>
    <row r="395" spans="1:5">
      <c r="A395" s="16" t="s">
        <v>35</v>
      </c>
      <c r="B395" s="16" t="s">
        <v>35</v>
      </c>
      <c r="C395" s="16" t="s">
        <v>35</v>
      </c>
      <c r="D395" s="16" t="s">
        <v>35</v>
      </c>
      <c r="E395" s="16" t="s">
        <v>35</v>
      </c>
    </row>
    <row r="396" spans="1:5">
      <c r="A396" s="16" t="s">
        <v>35</v>
      </c>
      <c r="B396" s="16" t="s">
        <v>35</v>
      </c>
      <c r="C396" s="16" t="s">
        <v>35</v>
      </c>
      <c r="D396" s="16" t="s">
        <v>35</v>
      </c>
      <c r="E396" s="16" t="s">
        <v>35</v>
      </c>
    </row>
    <row r="397" spans="1:5">
      <c r="A397" s="16" t="s">
        <v>35</v>
      </c>
      <c r="B397" s="16" t="s">
        <v>35</v>
      </c>
      <c r="C397" s="16" t="s">
        <v>35</v>
      </c>
      <c r="D397" s="16" t="s">
        <v>35</v>
      </c>
      <c r="E397" s="16" t="s">
        <v>35</v>
      </c>
    </row>
    <row r="398" spans="1:5">
      <c r="A398" s="16" t="s">
        <v>35</v>
      </c>
      <c r="B398" s="16" t="s">
        <v>35</v>
      </c>
      <c r="C398" s="16" t="s">
        <v>35</v>
      </c>
      <c r="D398" s="16" t="s">
        <v>35</v>
      </c>
      <c r="E398" s="16" t="s">
        <v>35</v>
      </c>
    </row>
    <row r="399" spans="1:5">
      <c r="A399" s="16" t="s">
        <v>35</v>
      </c>
      <c r="B399" s="16" t="s">
        <v>35</v>
      </c>
      <c r="C399" s="16" t="s">
        <v>35</v>
      </c>
      <c r="D399" s="16" t="s">
        <v>35</v>
      </c>
      <c r="E399" s="16" t="s">
        <v>35</v>
      </c>
    </row>
    <row r="400" spans="1:5">
      <c r="A400" s="16" t="s">
        <v>35</v>
      </c>
      <c r="B400" s="16" t="s">
        <v>35</v>
      </c>
      <c r="C400" s="16" t="s">
        <v>35</v>
      </c>
      <c r="D400" s="16" t="s">
        <v>35</v>
      </c>
      <c r="E400" s="16" t="s">
        <v>35</v>
      </c>
    </row>
    <row r="401" spans="1:5">
      <c r="A401" s="16" t="s">
        <v>35</v>
      </c>
      <c r="B401" s="16" t="s">
        <v>35</v>
      </c>
      <c r="C401" s="16" t="s">
        <v>35</v>
      </c>
      <c r="D401" s="16" t="s">
        <v>35</v>
      </c>
      <c r="E401" s="16" t="s">
        <v>35</v>
      </c>
    </row>
    <row r="402" spans="1:5">
      <c r="A402" s="16" t="s">
        <v>35</v>
      </c>
      <c r="B402" s="16" t="s">
        <v>35</v>
      </c>
      <c r="C402" s="16" t="s">
        <v>35</v>
      </c>
      <c r="D402" s="16" t="s">
        <v>35</v>
      </c>
      <c r="E402" s="16" t="s">
        <v>35</v>
      </c>
    </row>
    <row r="403" spans="1:5">
      <c r="A403" s="16" t="s">
        <v>35</v>
      </c>
      <c r="B403" s="16" t="s">
        <v>35</v>
      </c>
      <c r="C403" s="16" t="s">
        <v>35</v>
      </c>
      <c r="D403" s="16" t="s">
        <v>35</v>
      </c>
      <c r="E403" s="16" t="s">
        <v>35</v>
      </c>
    </row>
    <row r="404" spans="1:5">
      <c r="A404" s="16" t="s">
        <v>35</v>
      </c>
      <c r="B404" s="16" t="s">
        <v>35</v>
      </c>
      <c r="C404" s="16" t="s">
        <v>35</v>
      </c>
      <c r="D404" s="16" t="s">
        <v>35</v>
      </c>
      <c r="E404" s="16" t="s">
        <v>35</v>
      </c>
    </row>
    <row r="405" spans="1:5">
      <c r="A405" s="16" t="s">
        <v>35</v>
      </c>
      <c r="B405" s="16" t="s">
        <v>35</v>
      </c>
      <c r="C405" s="16" t="s">
        <v>35</v>
      </c>
      <c r="D405" s="16" t="s">
        <v>35</v>
      </c>
      <c r="E405" s="16" t="s">
        <v>35</v>
      </c>
    </row>
    <row r="406" spans="1:5">
      <c r="A406" s="16" t="s">
        <v>35</v>
      </c>
      <c r="B406" s="16" t="s">
        <v>35</v>
      </c>
      <c r="C406" s="16" t="s">
        <v>35</v>
      </c>
      <c r="D406" s="16" t="s">
        <v>35</v>
      </c>
      <c r="E406" s="16" t="s">
        <v>35</v>
      </c>
    </row>
    <row r="407" spans="1:5">
      <c r="A407" s="16" t="s">
        <v>35</v>
      </c>
      <c r="B407" s="16" t="s">
        <v>35</v>
      </c>
      <c r="C407" s="16" t="s">
        <v>35</v>
      </c>
      <c r="D407" s="16" t="s">
        <v>35</v>
      </c>
      <c r="E407" s="16" t="s">
        <v>35</v>
      </c>
    </row>
    <row r="408" spans="1:5">
      <c r="A408" s="16" t="s">
        <v>35</v>
      </c>
      <c r="B408" s="16" t="s">
        <v>35</v>
      </c>
      <c r="C408" s="16" t="s">
        <v>35</v>
      </c>
      <c r="D408" s="16" t="s">
        <v>35</v>
      </c>
      <c r="E408" s="16" t="s">
        <v>35</v>
      </c>
    </row>
    <row r="409" spans="1:5">
      <c r="A409" s="16" t="s">
        <v>35</v>
      </c>
      <c r="B409" s="16" t="s">
        <v>35</v>
      </c>
      <c r="C409" s="16" t="s">
        <v>35</v>
      </c>
      <c r="D409" s="16" t="s">
        <v>35</v>
      </c>
      <c r="E409" s="16" t="s">
        <v>35</v>
      </c>
    </row>
    <row r="410" spans="1:5">
      <c r="A410" s="16" t="s">
        <v>35</v>
      </c>
      <c r="B410" s="16" t="s">
        <v>35</v>
      </c>
      <c r="C410" s="16" t="s">
        <v>35</v>
      </c>
      <c r="D410" s="16" t="s">
        <v>35</v>
      </c>
      <c r="E410" s="16" t="s">
        <v>35</v>
      </c>
    </row>
    <row r="411" spans="1:5">
      <c r="A411" s="16" t="s">
        <v>35</v>
      </c>
      <c r="B411" s="16" t="s">
        <v>35</v>
      </c>
      <c r="C411" s="16" t="s">
        <v>35</v>
      </c>
      <c r="D411" s="16" t="s">
        <v>35</v>
      </c>
      <c r="E411" s="16" t="s">
        <v>35</v>
      </c>
    </row>
    <row r="412" spans="1:5">
      <c r="A412" s="16" t="s">
        <v>35</v>
      </c>
      <c r="B412" s="16" t="s">
        <v>35</v>
      </c>
      <c r="C412" s="16" t="s">
        <v>35</v>
      </c>
      <c r="D412" s="16" t="s">
        <v>35</v>
      </c>
      <c r="E412" s="16" t="s">
        <v>35</v>
      </c>
    </row>
    <row r="413" spans="1:5">
      <c r="A413" s="16" t="s">
        <v>35</v>
      </c>
      <c r="B413" s="16" t="s">
        <v>35</v>
      </c>
      <c r="C413" s="16" t="s">
        <v>35</v>
      </c>
      <c r="D413" s="16" t="s">
        <v>35</v>
      </c>
      <c r="E413" s="16" t="s">
        <v>35</v>
      </c>
    </row>
    <row r="414" spans="1:5">
      <c r="A414" s="16" t="s">
        <v>35</v>
      </c>
      <c r="B414" s="16" t="s">
        <v>35</v>
      </c>
      <c r="C414" s="16" t="s">
        <v>35</v>
      </c>
      <c r="D414" s="16" t="s">
        <v>35</v>
      </c>
      <c r="E414" s="16" t="s">
        <v>35</v>
      </c>
    </row>
    <row r="415" spans="1:5">
      <c r="A415" s="16" t="s">
        <v>35</v>
      </c>
      <c r="B415" s="16" t="s">
        <v>35</v>
      </c>
      <c r="C415" s="16" t="s">
        <v>35</v>
      </c>
      <c r="D415" s="16" t="s">
        <v>35</v>
      </c>
      <c r="E415" s="16" t="s">
        <v>35</v>
      </c>
    </row>
    <row r="416" spans="1:5">
      <c r="A416" s="16" t="s">
        <v>35</v>
      </c>
      <c r="B416" s="16" t="s">
        <v>35</v>
      </c>
      <c r="C416" s="16" t="s">
        <v>35</v>
      </c>
      <c r="D416" s="16" t="s">
        <v>35</v>
      </c>
      <c r="E416" s="16" t="s">
        <v>35</v>
      </c>
    </row>
    <row r="417" spans="1:5">
      <c r="A417" s="16" t="s">
        <v>35</v>
      </c>
      <c r="B417" s="16" t="s">
        <v>35</v>
      </c>
      <c r="C417" s="16" t="s">
        <v>35</v>
      </c>
      <c r="D417" s="16" t="s">
        <v>35</v>
      </c>
      <c r="E417" s="16" t="s">
        <v>35</v>
      </c>
    </row>
    <row r="418" spans="1:5">
      <c r="A418" s="16" t="s">
        <v>35</v>
      </c>
      <c r="B418" s="16" t="s">
        <v>35</v>
      </c>
      <c r="C418" s="16" t="s">
        <v>35</v>
      </c>
      <c r="D418" s="16" t="s">
        <v>35</v>
      </c>
      <c r="E418" s="16" t="s">
        <v>35</v>
      </c>
    </row>
    <row r="419" spans="1:5">
      <c r="A419" s="16" t="s">
        <v>35</v>
      </c>
      <c r="B419" s="16" t="s">
        <v>35</v>
      </c>
      <c r="C419" s="16" t="s">
        <v>35</v>
      </c>
      <c r="D419" s="16" t="s">
        <v>35</v>
      </c>
      <c r="E419" s="16" t="s">
        <v>35</v>
      </c>
    </row>
    <row r="420" spans="1:5">
      <c r="A420" s="16" t="s">
        <v>35</v>
      </c>
      <c r="B420" s="16" t="s">
        <v>35</v>
      </c>
      <c r="C420" s="16" t="s">
        <v>35</v>
      </c>
      <c r="D420" s="16" t="s">
        <v>35</v>
      </c>
      <c r="E420" s="16" t="s">
        <v>35</v>
      </c>
    </row>
    <row r="421" spans="1:5">
      <c r="A421" s="16" t="s">
        <v>35</v>
      </c>
      <c r="B421" s="16" t="s">
        <v>35</v>
      </c>
      <c r="C421" s="16" t="s">
        <v>35</v>
      </c>
      <c r="D421" s="16" t="s">
        <v>35</v>
      </c>
      <c r="E421" s="16" t="s">
        <v>35</v>
      </c>
    </row>
    <row r="422" spans="1:5">
      <c r="A422" s="16" t="s">
        <v>35</v>
      </c>
      <c r="B422" s="16" t="s">
        <v>35</v>
      </c>
      <c r="C422" s="16" t="s">
        <v>35</v>
      </c>
      <c r="D422" s="16" t="s">
        <v>35</v>
      </c>
      <c r="E422" s="16" t="s">
        <v>35</v>
      </c>
    </row>
    <row r="423" spans="1:5">
      <c r="A423" s="16" t="s">
        <v>35</v>
      </c>
      <c r="B423" s="16" t="s">
        <v>35</v>
      </c>
      <c r="C423" s="16" t="s">
        <v>35</v>
      </c>
      <c r="D423" s="16" t="s">
        <v>35</v>
      </c>
      <c r="E423" s="16" t="s">
        <v>35</v>
      </c>
    </row>
    <row r="424" spans="1:5">
      <c r="A424" s="16" t="s">
        <v>35</v>
      </c>
      <c r="B424" s="16" t="s">
        <v>35</v>
      </c>
      <c r="C424" s="16" t="s">
        <v>35</v>
      </c>
      <c r="D424" s="16" t="s">
        <v>35</v>
      </c>
      <c r="E424" s="16" t="s">
        <v>35</v>
      </c>
    </row>
    <row r="425" spans="1:5">
      <c r="A425" s="16" t="s">
        <v>35</v>
      </c>
      <c r="B425" s="16" t="s">
        <v>35</v>
      </c>
      <c r="C425" s="16" t="s">
        <v>35</v>
      </c>
      <c r="D425" s="16" t="s">
        <v>35</v>
      </c>
      <c r="E425" s="16" t="s">
        <v>35</v>
      </c>
    </row>
    <row r="426" spans="1:5">
      <c r="A426" s="16" t="s">
        <v>35</v>
      </c>
      <c r="B426" s="16" t="s">
        <v>35</v>
      </c>
      <c r="C426" s="16" t="s">
        <v>35</v>
      </c>
      <c r="D426" s="16" t="s">
        <v>35</v>
      </c>
      <c r="E426" s="16" t="s">
        <v>35</v>
      </c>
    </row>
    <row r="427" spans="1:5">
      <c r="A427" s="16" t="s">
        <v>35</v>
      </c>
      <c r="B427" s="16" t="s">
        <v>35</v>
      </c>
      <c r="C427" s="16" t="s">
        <v>35</v>
      </c>
      <c r="D427" s="16" t="s">
        <v>35</v>
      </c>
      <c r="E427" s="16" t="s">
        <v>35</v>
      </c>
    </row>
    <row r="428" spans="1:5">
      <c r="A428" s="16" t="s">
        <v>35</v>
      </c>
      <c r="B428" s="16" t="s">
        <v>35</v>
      </c>
      <c r="C428" s="16" t="s">
        <v>35</v>
      </c>
      <c r="D428" s="16" t="s">
        <v>35</v>
      </c>
      <c r="E428" s="16" t="s">
        <v>35</v>
      </c>
    </row>
    <row r="429" spans="1:5">
      <c r="A429" s="16" t="s">
        <v>35</v>
      </c>
      <c r="B429" s="16" t="s">
        <v>35</v>
      </c>
      <c r="C429" s="16" t="s">
        <v>35</v>
      </c>
      <c r="D429" s="16" t="s">
        <v>35</v>
      </c>
      <c r="E429" s="16" t="s">
        <v>35</v>
      </c>
    </row>
    <row r="430" spans="1:5">
      <c r="A430" s="16" t="s">
        <v>35</v>
      </c>
      <c r="B430" s="16" t="s">
        <v>35</v>
      </c>
      <c r="C430" s="16" t="s">
        <v>35</v>
      </c>
      <c r="D430" s="16" t="s">
        <v>35</v>
      </c>
      <c r="E430" s="16" t="s">
        <v>35</v>
      </c>
    </row>
    <row r="431" spans="1:5">
      <c r="A431" s="16" t="s">
        <v>35</v>
      </c>
      <c r="B431" s="16" t="s">
        <v>35</v>
      </c>
      <c r="C431" s="16" t="s">
        <v>35</v>
      </c>
      <c r="D431" s="16" t="s">
        <v>35</v>
      </c>
      <c r="E431" s="16" t="s">
        <v>35</v>
      </c>
    </row>
    <row r="432" spans="1:5">
      <c r="A432" s="16" t="s">
        <v>35</v>
      </c>
      <c r="B432" s="16" t="s">
        <v>35</v>
      </c>
      <c r="C432" s="16" t="s">
        <v>35</v>
      </c>
      <c r="D432" s="16" t="s">
        <v>35</v>
      </c>
      <c r="E432" s="16" t="s">
        <v>35</v>
      </c>
    </row>
    <row r="433" spans="1:5">
      <c r="A433" s="16" t="s">
        <v>35</v>
      </c>
      <c r="B433" s="16" t="s">
        <v>35</v>
      </c>
      <c r="C433" s="16" t="s">
        <v>35</v>
      </c>
      <c r="D433" s="16" t="s">
        <v>35</v>
      </c>
      <c r="E433" s="16" t="s">
        <v>35</v>
      </c>
    </row>
    <row r="434" spans="1:5">
      <c r="A434" s="16" t="s">
        <v>35</v>
      </c>
      <c r="B434" s="16" t="s">
        <v>35</v>
      </c>
      <c r="C434" s="16" t="s">
        <v>35</v>
      </c>
      <c r="D434" s="16" t="s">
        <v>35</v>
      </c>
      <c r="E434" s="16" t="s">
        <v>35</v>
      </c>
    </row>
    <row r="435" spans="1:5">
      <c r="A435" s="16" t="s">
        <v>35</v>
      </c>
      <c r="B435" s="16" t="s">
        <v>35</v>
      </c>
      <c r="C435" s="16" t="s">
        <v>35</v>
      </c>
      <c r="D435" s="16" t="s">
        <v>35</v>
      </c>
      <c r="E435" s="16" t="s">
        <v>35</v>
      </c>
    </row>
    <row r="436" spans="1:5">
      <c r="A436" s="16" t="s">
        <v>35</v>
      </c>
      <c r="B436" s="16" t="s">
        <v>35</v>
      </c>
      <c r="C436" s="16" t="s">
        <v>35</v>
      </c>
      <c r="D436" s="16" t="s">
        <v>35</v>
      </c>
      <c r="E436" s="16" t="s">
        <v>35</v>
      </c>
    </row>
    <row r="437" spans="1:5">
      <c r="A437" s="16" t="s">
        <v>35</v>
      </c>
      <c r="B437" s="16" t="s">
        <v>35</v>
      </c>
      <c r="C437" s="16" t="s">
        <v>35</v>
      </c>
      <c r="D437" s="16" t="s">
        <v>35</v>
      </c>
      <c r="E437" s="16" t="s">
        <v>35</v>
      </c>
    </row>
    <row r="438" spans="1:5">
      <c r="A438" s="16" t="s">
        <v>35</v>
      </c>
      <c r="B438" s="16" t="s">
        <v>35</v>
      </c>
      <c r="C438" s="16" t="s">
        <v>35</v>
      </c>
      <c r="D438" s="16" t="s">
        <v>35</v>
      </c>
      <c r="E438" s="16" t="s">
        <v>35</v>
      </c>
    </row>
    <row r="439" spans="1:5">
      <c r="A439" s="16" t="s">
        <v>35</v>
      </c>
      <c r="B439" s="16" t="s">
        <v>35</v>
      </c>
      <c r="C439" s="16" t="s">
        <v>35</v>
      </c>
      <c r="D439" s="16" t="s">
        <v>35</v>
      </c>
      <c r="E439" s="16" t="s">
        <v>35</v>
      </c>
    </row>
    <row r="440" spans="1:5">
      <c r="A440" s="16" t="s">
        <v>35</v>
      </c>
      <c r="B440" s="16" t="s">
        <v>35</v>
      </c>
      <c r="C440" s="16" t="s">
        <v>35</v>
      </c>
      <c r="D440" s="16" t="s">
        <v>35</v>
      </c>
      <c r="E440" s="16" t="s">
        <v>35</v>
      </c>
    </row>
    <row r="441" spans="1:5">
      <c r="A441" s="16" t="s">
        <v>35</v>
      </c>
      <c r="B441" s="16" t="s">
        <v>35</v>
      </c>
      <c r="C441" s="16" t="s">
        <v>35</v>
      </c>
      <c r="D441" s="16" t="s">
        <v>35</v>
      </c>
      <c r="E441" s="16" t="s">
        <v>35</v>
      </c>
    </row>
    <row r="442" spans="1:5">
      <c r="A442" s="16" t="s">
        <v>35</v>
      </c>
      <c r="B442" s="16" t="s">
        <v>35</v>
      </c>
      <c r="C442" s="16" t="s">
        <v>35</v>
      </c>
      <c r="D442" s="16" t="s">
        <v>35</v>
      </c>
      <c r="E442" s="16" t="s">
        <v>35</v>
      </c>
    </row>
    <row r="443" spans="1:5">
      <c r="A443" s="16" t="s">
        <v>35</v>
      </c>
      <c r="B443" s="16" t="s">
        <v>35</v>
      </c>
      <c r="C443" s="16" t="s">
        <v>35</v>
      </c>
      <c r="D443" s="16" t="s">
        <v>35</v>
      </c>
      <c r="E443" s="16" t="s">
        <v>35</v>
      </c>
    </row>
    <row r="444" spans="1:5">
      <c r="A444" s="16" t="s">
        <v>35</v>
      </c>
      <c r="B444" s="16" t="s">
        <v>35</v>
      </c>
      <c r="C444" s="16" t="s">
        <v>35</v>
      </c>
      <c r="D444" s="16" t="s">
        <v>35</v>
      </c>
      <c r="E444" s="16" t="s">
        <v>35</v>
      </c>
    </row>
    <row r="445" spans="1:5">
      <c r="A445" s="16" t="s">
        <v>35</v>
      </c>
      <c r="B445" s="16" t="s">
        <v>35</v>
      </c>
      <c r="C445" s="16" t="s">
        <v>35</v>
      </c>
      <c r="D445" s="16" t="s">
        <v>35</v>
      </c>
      <c r="E445" s="16" t="s">
        <v>35</v>
      </c>
    </row>
    <row r="446" spans="1:5">
      <c r="A446" s="16" t="s">
        <v>35</v>
      </c>
      <c r="B446" s="16" t="s">
        <v>35</v>
      </c>
      <c r="C446" s="16" t="s">
        <v>35</v>
      </c>
      <c r="D446" s="16" t="s">
        <v>35</v>
      </c>
      <c r="E446" s="16" t="s">
        <v>35</v>
      </c>
    </row>
    <row r="447" spans="1:5">
      <c r="A447" s="16" t="s">
        <v>35</v>
      </c>
      <c r="B447" s="16" t="s">
        <v>35</v>
      </c>
      <c r="C447" s="16" t="s">
        <v>35</v>
      </c>
      <c r="D447" s="16" t="s">
        <v>35</v>
      </c>
      <c r="E447" s="16" t="s">
        <v>35</v>
      </c>
    </row>
    <row r="448" spans="1:5">
      <c r="A448" s="16" t="s">
        <v>35</v>
      </c>
      <c r="B448" s="16" t="s">
        <v>35</v>
      </c>
      <c r="C448" s="16" t="s">
        <v>35</v>
      </c>
      <c r="D448" s="16" t="s">
        <v>35</v>
      </c>
      <c r="E448" s="16" t="s">
        <v>35</v>
      </c>
    </row>
    <row r="449" spans="1:5">
      <c r="A449" s="16" t="s">
        <v>35</v>
      </c>
      <c r="B449" s="16" t="s">
        <v>35</v>
      </c>
      <c r="C449" s="16" t="s">
        <v>35</v>
      </c>
      <c r="D449" s="16" t="s">
        <v>35</v>
      </c>
      <c r="E449" s="16" t="s">
        <v>35</v>
      </c>
    </row>
    <row r="450" spans="1:5">
      <c r="A450" s="16" t="s">
        <v>35</v>
      </c>
      <c r="B450" s="16" t="s">
        <v>35</v>
      </c>
      <c r="C450" s="16" t="s">
        <v>35</v>
      </c>
      <c r="D450" s="16" t="s">
        <v>35</v>
      </c>
      <c r="E450" s="16" t="s">
        <v>35</v>
      </c>
    </row>
    <row r="451" spans="1:5">
      <c r="A451" s="16" t="s">
        <v>35</v>
      </c>
      <c r="B451" s="16" t="s">
        <v>35</v>
      </c>
      <c r="C451" s="16" t="s">
        <v>35</v>
      </c>
      <c r="D451" s="16" t="s">
        <v>35</v>
      </c>
      <c r="E451" s="16" t="s">
        <v>35</v>
      </c>
    </row>
    <row r="452" spans="1:5">
      <c r="A452" s="16" t="s">
        <v>35</v>
      </c>
      <c r="B452" s="16" t="s">
        <v>35</v>
      </c>
      <c r="C452" s="16" t="s">
        <v>35</v>
      </c>
      <c r="D452" s="16" t="s">
        <v>35</v>
      </c>
      <c r="E452" s="16" t="s">
        <v>35</v>
      </c>
    </row>
    <row r="453" spans="1:5">
      <c r="A453" s="16" t="s">
        <v>35</v>
      </c>
      <c r="B453" s="16" t="s">
        <v>35</v>
      </c>
      <c r="C453" s="16" t="s">
        <v>35</v>
      </c>
      <c r="D453" s="16" t="s">
        <v>35</v>
      </c>
      <c r="E453" s="16" t="s">
        <v>35</v>
      </c>
    </row>
    <row r="454" spans="1:5">
      <c r="A454" s="16" t="s">
        <v>35</v>
      </c>
      <c r="B454" s="16" t="s">
        <v>35</v>
      </c>
      <c r="C454" s="16" t="s">
        <v>35</v>
      </c>
      <c r="D454" s="16" t="s">
        <v>35</v>
      </c>
      <c r="E454" s="16" t="s">
        <v>35</v>
      </c>
    </row>
    <row r="455" spans="1:5">
      <c r="A455" s="16" t="s">
        <v>35</v>
      </c>
      <c r="B455" s="16" t="s">
        <v>35</v>
      </c>
      <c r="C455" s="16" t="s">
        <v>35</v>
      </c>
      <c r="D455" s="16" t="s">
        <v>35</v>
      </c>
      <c r="E455" s="16" t="s">
        <v>35</v>
      </c>
    </row>
    <row r="456" spans="1:5">
      <c r="A456" s="16" t="s">
        <v>35</v>
      </c>
      <c r="B456" s="16" t="s">
        <v>35</v>
      </c>
      <c r="C456" s="16" t="s">
        <v>35</v>
      </c>
      <c r="D456" s="16" t="s">
        <v>35</v>
      </c>
      <c r="E456" s="16" t="s">
        <v>35</v>
      </c>
    </row>
    <row r="457" spans="1:5">
      <c r="A457" s="16" t="s">
        <v>35</v>
      </c>
      <c r="B457" s="16" t="s">
        <v>35</v>
      </c>
      <c r="C457" s="16" t="s">
        <v>35</v>
      </c>
      <c r="D457" s="16" t="s">
        <v>35</v>
      </c>
      <c r="E457" s="16" t="s">
        <v>35</v>
      </c>
    </row>
    <row r="458" spans="1:5">
      <c r="A458" s="16" t="s">
        <v>35</v>
      </c>
      <c r="B458" s="16" t="s">
        <v>35</v>
      </c>
      <c r="C458" s="16" t="s">
        <v>35</v>
      </c>
      <c r="D458" s="16" t="s">
        <v>35</v>
      </c>
      <c r="E458" s="16" t="s">
        <v>35</v>
      </c>
    </row>
    <row r="459" spans="1:5">
      <c r="A459" s="16" t="s">
        <v>35</v>
      </c>
      <c r="B459" s="16" t="s">
        <v>35</v>
      </c>
      <c r="C459" s="16" t="s">
        <v>35</v>
      </c>
      <c r="D459" s="16" t="s">
        <v>35</v>
      </c>
      <c r="E459" s="16" t="s">
        <v>35</v>
      </c>
    </row>
    <row r="460" spans="1:5">
      <c r="A460" s="16" t="s">
        <v>35</v>
      </c>
      <c r="B460" s="16" t="s">
        <v>35</v>
      </c>
      <c r="C460" s="16" t="s">
        <v>35</v>
      </c>
      <c r="D460" s="16" t="s">
        <v>35</v>
      </c>
      <c r="E460" s="16" t="s">
        <v>35</v>
      </c>
    </row>
    <row r="461" spans="1:5">
      <c r="A461" s="16" t="s">
        <v>35</v>
      </c>
      <c r="B461" s="16" t="s">
        <v>35</v>
      </c>
      <c r="C461" s="16" t="s">
        <v>35</v>
      </c>
      <c r="D461" s="16" t="s">
        <v>35</v>
      </c>
      <c r="E461" s="16" t="s">
        <v>35</v>
      </c>
    </row>
    <row r="462" spans="1:5">
      <c r="A462" s="16" t="s">
        <v>35</v>
      </c>
      <c r="B462" s="16" t="s">
        <v>35</v>
      </c>
      <c r="C462" s="16" t="s">
        <v>35</v>
      </c>
      <c r="D462" s="16" t="s">
        <v>35</v>
      </c>
      <c r="E462" s="16" t="s">
        <v>35</v>
      </c>
    </row>
    <row r="463" spans="1:5">
      <c r="A463" s="16" t="s">
        <v>35</v>
      </c>
      <c r="B463" s="16" t="s">
        <v>35</v>
      </c>
      <c r="C463" s="16" t="s">
        <v>35</v>
      </c>
      <c r="D463" s="16" t="s">
        <v>35</v>
      </c>
      <c r="E463" s="16" t="s">
        <v>35</v>
      </c>
    </row>
    <row r="464" spans="1:5">
      <c r="A464" s="16" t="s">
        <v>35</v>
      </c>
      <c r="B464" s="16" t="s">
        <v>35</v>
      </c>
      <c r="C464" s="16" t="s">
        <v>35</v>
      </c>
      <c r="D464" s="16" t="s">
        <v>35</v>
      </c>
      <c r="E464" s="16" t="s">
        <v>35</v>
      </c>
    </row>
    <row r="465" spans="1:5">
      <c r="A465" s="16" t="s">
        <v>35</v>
      </c>
      <c r="B465" s="16" t="s">
        <v>35</v>
      </c>
      <c r="C465" s="16" t="s">
        <v>35</v>
      </c>
      <c r="D465" s="16" t="s">
        <v>35</v>
      </c>
      <c r="E465" s="16" t="s">
        <v>35</v>
      </c>
    </row>
    <row r="466" spans="1:5">
      <c r="A466" s="16" t="s">
        <v>35</v>
      </c>
      <c r="B466" s="16" t="s">
        <v>35</v>
      </c>
      <c r="C466" s="16" t="s">
        <v>35</v>
      </c>
      <c r="D466" s="16" t="s">
        <v>35</v>
      </c>
      <c r="E466" s="16" t="s">
        <v>35</v>
      </c>
    </row>
    <row r="467" spans="1:5">
      <c r="A467" s="16" t="s">
        <v>35</v>
      </c>
      <c r="B467" s="16" t="s">
        <v>35</v>
      </c>
      <c r="C467" s="16" t="s">
        <v>35</v>
      </c>
      <c r="D467" s="16" t="s">
        <v>35</v>
      </c>
      <c r="E467" s="16" t="s">
        <v>35</v>
      </c>
    </row>
    <row r="468" spans="1:5">
      <c r="A468" s="16" t="s">
        <v>35</v>
      </c>
      <c r="B468" s="16" t="s">
        <v>35</v>
      </c>
      <c r="C468" s="16" t="s">
        <v>35</v>
      </c>
      <c r="D468" s="16" t="s">
        <v>35</v>
      </c>
      <c r="E468" s="16" t="s">
        <v>35</v>
      </c>
    </row>
    <row r="469" spans="1:5">
      <c r="A469" s="16" t="s">
        <v>35</v>
      </c>
      <c r="B469" s="16" t="s">
        <v>35</v>
      </c>
      <c r="C469" s="16" t="s">
        <v>35</v>
      </c>
      <c r="D469" s="16" t="s">
        <v>35</v>
      </c>
      <c r="E469" s="16" t="s">
        <v>35</v>
      </c>
    </row>
    <row r="470" spans="1:5">
      <c r="A470" s="16" t="s">
        <v>35</v>
      </c>
      <c r="B470" s="16" t="s">
        <v>35</v>
      </c>
      <c r="C470" s="16" t="s">
        <v>35</v>
      </c>
      <c r="D470" s="16" t="s">
        <v>35</v>
      </c>
      <c r="E470" s="16" t="s">
        <v>35</v>
      </c>
    </row>
    <row r="471" spans="1:5">
      <c r="A471" s="16" t="s">
        <v>35</v>
      </c>
      <c r="B471" s="16" t="s">
        <v>35</v>
      </c>
      <c r="C471" s="16" t="s">
        <v>35</v>
      </c>
      <c r="D471" s="16" t="s">
        <v>35</v>
      </c>
      <c r="E471" s="16" t="s">
        <v>35</v>
      </c>
    </row>
    <row r="472" spans="1:5">
      <c r="A472" s="16" t="s">
        <v>35</v>
      </c>
      <c r="B472" s="16" t="s">
        <v>35</v>
      </c>
      <c r="C472" s="16" t="s">
        <v>35</v>
      </c>
      <c r="D472" s="16" t="s">
        <v>35</v>
      </c>
      <c r="E472" s="16" t="s">
        <v>35</v>
      </c>
    </row>
    <row r="473" spans="1:5">
      <c r="A473" s="16" t="s">
        <v>35</v>
      </c>
      <c r="B473" s="16" t="s">
        <v>35</v>
      </c>
      <c r="C473" s="16" t="s">
        <v>35</v>
      </c>
      <c r="D473" s="16" t="s">
        <v>35</v>
      </c>
      <c r="E473" s="16" t="s">
        <v>35</v>
      </c>
    </row>
    <row r="474" spans="1:5">
      <c r="A474" s="16" t="s">
        <v>35</v>
      </c>
      <c r="B474" s="16" t="s">
        <v>35</v>
      </c>
      <c r="C474" s="16" t="s">
        <v>35</v>
      </c>
      <c r="D474" s="16" t="s">
        <v>35</v>
      </c>
      <c r="E474" s="16" t="s">
        <v>35</v>
      </c>
    </row>
    <row r="475" spans="1:5">
      <c r="A475" s="16" t="s">
        <v>35</v>
      </c>
      <c r="B475" s="16" t="s">
        <v>35</v>
      </c>
      <c r="C475" s="16" t="s">
        <v>35</v>
      </c>
      <c r="D475" s="16" t="s">
        <v>35</v>
      </c>
      <c r="E475" s="16" t="s">
        <v>35</v>
      </c>
    </row>
    <row r="476" spans="1:5">
      <c r="A476" s="16" t="s">
        <v>35</v>
      </c>
      <c r="B476" s="16" t="s">
        <v>35</v>
      </c>
      <c r="C476" s="16" t="s">
        <v>35</v>
      </c>
      <c r="D476" s="16" t="s">
        <v>35</v>
      </c>
      <c r="E476" s="16" t="s">
        <v>35</v>
      </c>
    </row>
    <row r="477" spans="1:5">
      <c r="A477" s="16" t="s">
        <v>35</v>
      </c>
      <c r="B477" s="16" t="s">
        <v>35</v>
      </c>
      <c r="C477" s="16" t="s">
        <v>35</v>
      </c>
      <c r="D477" s="16" t="s">
        <v>35</v>
      </c>
      <c r="E477" s="16" t="s">
        <v>35</v>
      </c>
    </row>
    <row r="478" spans="1:5">
      <c r="A478" s="16" t="s">
        <v>35</v>
      </c>
      <c r="B478" s="16" t="s">
        <v>35</v>
      </c>
      <c r="C478" s="16" t="s">
        <v>35</v>
      </c>
      <c r="D478" s="16" t="s">
        <v>35</v>
      </c>
      <c r="E478" s="16" t="s">
        <v>35</v>
      </c>
    </row>
    <row r="479" spans="1:5">
      <c r="A479" s="16" t="s">
        <v>35</v>
      </c>
      <c r="B479" s="16" t="s">
        <v>35</v>
      </c>
      <c r="C479" s="16" t="s">
        <v>35</v>
      </c>
      <c r="D479" s="16" t="s">
        <v>35</v>
      </c>
      <c r="E479" s="16" t="s">
        <v>35</v>
      </c>
    </row>
    <row r="480" spans="1:5">
      <c r="A480" s="16" t="s">
        <v>35</v>
      </c>
      <c r="B480" s="16" t="s">
        <v>35</v>
      </c>
      <c r="C480" s="16" t="s">
        <v>35</v>
      </c>
      <c r="D480" s="16" t="s">
        <v>35</v>
      </c>
      <c r="E480" s="16" t="s">
        <v>35</v>
      </c>
    </row>
    <row r="481" spans="1:5">
      <c r="A481" s="16" t="s">
        <v>35</v>
      </c>
      <c r="B481" s="16" t="s">
        <v>35</v>
      </c>
      <c r="C481" s="16" t="s">
        <v>35</v>
      </c>
      <c r="D481" s="16" t="s">
        <v>35</v>
      </c>
      <c r="E481" s="16" t="s">
        <v>35</v>
      </c>
    </row>
    <row r="482" spans="1:5">
      <c r="A482" s="16" t="s">
        <v>35</v>
      </c>
      <c r="B482" s="16" t="s">
        <v>35</v>
      </c>
      <c r="C482" s="16" t="s">
        <v>35</v>
      </c>
      <c r="D482" s="16" t="s">
        <v>35</v>
      </c>
      <c r="E482" s="16" t="s">
        <v>35</v>
      </c>
    </row>
    <row r="483" spans="1:5">
      <c r="A483" s="16" t="s">
        <v>35</v>
      </c>
      <c r="B483" s="16" t="s">
        <v>35</v>
      </c>
      <c r="C483" s="16" t="s">
        <v>35</v>
      </c>
      <c r="D483" s="16" t="s">
        <v>35</v>
      </c>
      <c r="E483" s="16" t="s">
        <v>35</v>
      </c>
    </row>
    <row r="484" spans="1:5">
      <c r="A484" s="16" t="s">
        <v>35</v>
      </c>
      <c r="B484" s="16" t="s">
        <v>35</v>
      </c>
      <c r="C484" s="16" t="s">
        <v>35</v>
      </c>
      <c r="D484" s="16" t="s">
        <v>35</v>
      </c>
      <c r="E484" s="16" t="s">
        <v>35</v>
      </c>
    </row>
    <row r="485" spans="1:5">
      <c r="A485" s="16" t="s">
        <v>35</v>
      </c>
      <c r="B485" s="16" t="s">
        <v>35</v>
      </c>
      <c r="C485" s="16" t="s">
        <v>35</v>
      </c>
      <c r="D485" s="16" t="s">
        <v>35</v>
      </c>
      <c r="E485" s="16" t="s">
        <v>35</v>
      </c>
    </row>
    <row r="486" spans="1:5">
      <c r="A486" s="16" t="s">
        <v>35</v>
      </c>
      <c r="B486" s="16" t="s">
        <v>35</v>
      </c>
      <c r="C486" s="16" t="s">
        <v>35</v>
      </c>
      <c r="D486" s="16" t="s">
        <v>35</v>
      </c>
      <c r="E486" s="16" t="s">
        <v>35</v>
      </c>
    </row>
    <row r="487" spans="1:5">
      <c r="A487" s="16" t="s">
        <v>35</v>
      </c>
      <c r="B487" s="16" t="s">
        <v>35</v>
      </c>
      <c r="C487" s="16" t="s">
        <v>35</v>
      </c>
      <c r="D487" s="16" t="s">
        <v>35</v>
      </c>
      <c r="E487" s="16" t="s">
        <v>35</v>
      </c>
    </row>
    <row r="488" spans="1:5">
      <c r="A488" s="16" t="s">
        <v>35</v>
      </c>
      <c r="B488" s="16" t="s">
        <v>35</v>
      </c>
      <c r="C488" s="16" t="s">
        <v>35</v>
      </c>
      <c r="D488" s="16" t="s">
        <v>35</v>
      </c>
      <c r="E488" s="16" t="s">
        <v>35</v>
      </c>
    </row>
    <row r="489" spans="1:5">
      <c r="A489" s="16" t="s">
        <v>35</v>
      </c>
      <c r="B489" s="16" t="s">
        <v>35</v>
      </c>
      <c r="C489" s="16" t="s">
        <v>35</v>
      </c>
      <c r="D489" s="16" t="s">
        <v>35</v>
      </c>
      <c r="E489" s="16" t="s">
        <v>35</v>
      </c>
    </row>
    <row r="490" spans="1:5">
      <c r="A490" s="16" t="s">
        <v>35</v>
      </c>
      <c r="B490" s="16" t="s">
        <v>35</v>
      </c>
      <c r="C490" s="16" t="s">
        <v>35</v>
      </c>
      <c r="D490" s="16" t="s">
        <v>35</v>
      </c>
      <c r="E490" s="16" t="s">
        <v>35</v>
      </c>
    </row>
    <row r="491" spans="1:5">
      <c r="A491" s="16" t="s">
        <v>35</v>
      </c>
      <c r="B491" s="16" t="s">
        <v>35</v>
      </c>
      <c r="C491" s="16" t="s">
        <v>35</v>
      </c>
      <c r="D491" s="16" t="s">
        <v>35</v>
      </c>
      <c r="E491" s="16" t="s">
        <v>35</v>
      </c>
    </row>
    <row r="492" spans="1:5">
      <c r="A492" s="16" t="s">
        <v>35</v>
      </c>
      <c r="B492" s="16" t="s">
        <v>35</v>
      </c>
      <c r="C492" s="16" t="s">
        <v>35</v>
      </c>
      <c r="D492" s="16" t="s">
        <v>35</v>
      </c>
      <c r="E492" s="16" t="s">
        <v>35</v>
      </c>
    </row>
    <row r="493" spans="1:5">
      <c r="A493" s="16" t="s">
        <v>35</v>
      </c>
      <c r="B493" s="16" t="s">
        <v>35</v>
      </c>
      <c r="C493" s="16" t="s">
        <v>35</v>
      </c>
      <c r="D493" s="16" t="s">
        <v>35</v>
      </c>
      <c r="E493" s="16" t="s">
        <v>35</v>
      </c>
    </row>
    <row r="494" spans="1:5">
      <c r="A494" s="16" t="s">
        <v>35</v>
      </c>
      <c r="B494" s="16" t="s">
        <v>35</v>
      </c>
      <c r="C494" s="16" t="s">
        <v>35</v>
      </c>
      <c r="D494" s="16" t="s">
        <v>35</v>
      </c>
      <c r="E494" s="16" t="s">
        <v>35</v>
      </c>
    </row>
    <row r="495" spans="1:5">
      <c r="A495" s="16" t="s">
        <v>35</v>
      </c>
      <c r="B495" s="16" t="s">
        <v>35</v>
      </c>
      <c r="C495" s="16" t="s">
        <v>35</v>
      </c>
      <c r="D495" s="16" t="s">
        <v>35</v>
      </c>
      <c r="E495" s="16" t="s">
        <v>35</v>
      </c>
    </row>
    <row r="496" spans="1:5">
      <c r="A496" s="16" t="s">
        <v>35</v>
      </c>
      <c r="B496" s="16" t="s">
        <v>35</v>
      </c>
      <c r="C496" s="16" t="s">
        <v>35</v>
      </c>
      <c r="D496" s="16" t="s">
        <v>35</v>
      </c>
      <c r="E496" s="16" t="s">
        <v>35</v>
      </c>
    </row>
    <row r="497" spans="1:5">
      <c r="A497" s="16" t="s">
        <v>35</v>
      </c>
      <c r="B497" s="16" t="s">
        <v>35</v>
      </c>
      <c r="C497" s="16" t="s">
        <v>35</v>
      </c>
      <c r="D497" s="16" t="s">
        <v>35</v>
      </c>
      <c r="E497" s="16" t="s">
        <v>35</v>
      </c>
    </row>
    <row r="498" spans="1:5">
      <c r="A498" s="16" t="s">
        <v>35</v>
      </c>
      <c r="B498" s="16" t="s">
        <v>35</v>
      </c>
      <c r="C498" s="16" t="s">
        <v>35</v>
      </c>
      <c r="D498" s="16" t="s">
        <v>35</v>
      </c>
      <c r="E498" s="16" t="s">
        <v>35</v>
      </c>
    </row>
    <row r="499" spans="1:5">
      <c r="A499" s="16" t="s">
        <v>35</v>
      </c>
      <c r="B499" s="16" t="s">
        <v>35</v>
      </c>
      <c r="C499" s="16" t="s">
        <v>35</v>
      </c>
      <c r="D499" s="16" t="s">
        <v>35</v>
      </c>
      <c r="E499" s="16" t="s">
        <v>35</v>
      </c>
    </row>
    <row r="500" spans="1:5">
      <c r="A500" s="16" t="s">
        <v>35</v>
      </c>
      <c r="B500" s="16" t="s">
        <v>35</v>
      </c>
      <c r="C500" s="16" t="s">
        <v>35</v>
      </c>
      <c r="D500" s="16" t="s">
        <v>35</v>
      </c>
      <c r="E500" s="16" t="s">
        <v>35</v>
      </c>
    </row>
    <row r="501" spans="1:5">
      <c r="A501" s="16" t="s">
        <v>35</v>
      </c>
      <c r="B501" s="16" t="s">
        <v>35</v>
      </c>
      <c r="C501" s="16" t="s">
        <v>35</v>
      </c>
      <c r="D501" s="16" t="s">
        <v>35</v>
      </c>
      <c r="E501" s="16" t="s">
        <v>35</v>
      </c>
    </row>
    <row r="502" spans="1:5">
      <c r="A502" s="16" t="s">
        <v>35</v>
      </c>
      <c r="B502" s="16" t="s">
        <v>35</v>
      </c>
      <c r="C502" s="16" t="s">
        <v>35</v>
      </c>
      <c r="D502" s="16" t="s">
        <v>35</v>
      </c>
      <c r="E502" s="16" t="s">
        <v>35</v>
      </c>
    </row>
    <row r="503" spans="1:5">
      <c r="A503" s="16" t="s">
        <v>35</v>
      </c>
      <c r="B503" s="16" t="s">
        <v>35</v>
      </c>
      <c r="C503" s="16" t="s">
        <v>35</v>
      </c>
      <c r="D503" s="16" t="s">
        <v>35</v>
      </c>
      <c r="E503" s="16" t="s">
        <v>35</v>
      </c>
    </row>
    <row r="504" spans="1:5">
      <c r="A504" s="16" t="s">
        <v>35</v>
      </c>
      <c r="B504" s="16" t="s">
        <v>35</v>
      </c>
      <c r="C504" s="16" t="s">
        <v>35</v>
      </c>
      <c r="D504" s="16" t="s">
        <v>35</v>
      </c>
      <c r="E504" s="16" t="s">
        <v>35</v>
      </c>
    </row>
    <row r="505" spans="1:5">
      <c r="A505" s="16" t="s">
        <v>35</v>
      </c>
      <c r="B505" s="16" t="s">
        <v>35</v>
      </c>
      <c r="C505" s="16" t="s">
        <v>35</v>
      </c>
      <c r="D505" s="16" t="s">
        <v>35</v>
      </c>
      <c r="E505" s="16" t="s">
        <v>35</v>
      </c>
    </row>
    <row r="506" spans="1:5">
      <c r="A506" s="16" t="s">
        <v>35</v>
      </c>
      <c r="B506" s="16" t="s">
        <v>35</v>
      </c>
      <c r="C506" s="16" t="s">
        <v>35</v>
      </c>
      <c r="D506" s="16" t="s">
        <v>35</v>
      </c>
      <c r="E506" s="16" t="s">
        <v>35</v>
      </c>
    </row>
    <row r="507" spans="1:5">
      <c r="A507" s="16" t="s">
        <v>35</v>
      </c>
      <c r="B507" s="16" t="s">
        <v>35</v>
      </c>
      <c r="C507" s="16" t="s">
        <v>35</v>
      </c>
      <c r="D507" s="16" t="s">
        <v>35</v>
      </c>
      <c r="E507" s="16" t="s">
        <v>35</v>
      </c>
    </row>
    <row r="508" spans="1:5">
      <c r="A508" s="16" t="s">
        <v>35</v>
      </c>
      <c r="B508" s="16" t="s">
        <v>35</v>
      </c>
      <c r="C508" s="16" t="s">
        <v>35</v>
      </c>
      <c r="D508" s="16" t="s">
        <v>35</v>
      </c>
      <c r="E508" s="16" t="s">
        <v>35</v>
      </c>
    </row>
    <row r="509" spans="1:5">
      <c r="A509" s="16" t="s">
        <v>35</v>
      </c>
      <c r="B509" s="16" t="s">
        <v>35</v>
      </c>
      <c r="C509" s="16" t="s">
        <v>35</v>
      </c>
      <c r="D509" s="16" t="s">
        <v>35</v>
      </c>
      <c r="E509" s="16" t="s">
        <v>35</v>
      </c>
    </row>
    <row r="510" spans="1:5">
      <c r="A510" s="16" t="s">
        <v>35</v>
      </c>
      <c r="B510" s="16" t="s">
        <v>35</v>
      </c>
      <c r="C510" s="16" t="s">
        <v>35</v>
      </c>
      <c r="D510" s="16" t="s">
        <v>35</v>
      </c>
      <c r="E510" s="16" t="s">
        <v>35</v>
      </c>
    </row>
    <row r="511" spans="1:5">
      <c r="A511" s="16" t="s">
        <v>35</v>
      </c>
      <c r="B511" s="16" t="s">
        <v>35</v>
      </c>
      <c r="C511" s="16" t="s">
        <v>35</v>
      </c>
      <c r="D511" s="16" t="s">
        <v>35</v>
      </c>
      <c r="E511" s="16" t="s">
        <v>35</v>
      </c>
    </row>
    <row r="512" spans="1:5">
      <c r="A512" s="16" t="s">
        <v>35</v>
      </c>
      <c r="B512" s="16" t="s">
        <v>35</v>
      </c>
      <c r="C512" s="16" t="s">
        <v>35</v>
      </c>
      <c r="D512" s="16" t="s">
        <v>35</v>
      </c>
      <c r="E512" s="16" t="s">
        <v>35</v>
      </c>
    </row>
    <row r="513" spans="1:5">
      <c r="A513" s="16" t="s">
        <v>35</v>
      </c>
      <c r="B513" s="16" t="s">
        <v>35</v>
      </c>
      <c r="C513" s="16" t="s">
        <v>35</v>
      </c>
      <c r="D513" s="16" t="s">
        <v>35</v>
      </c>
      <c r="E513" s="16" t="s">
        <v>35</v>
      </c>
    </row>
    <row r="514" spans="1:5">
      <c r="A514" s="16" t="s">
        <v>35</v>
      </c>
      <c r="B514" s="16" t="s">
        <v>35</v>
      </c>
      <c r="C514" s="16" t="s">
        <v>35</v>
      </c>
      <c r="D514" s="16" t="s">
        <v>35</v>
      </c>
      <c r="E514" s="16" t="s">
        <v>35</v>
      </c>
    </row>
    <row r="515" spans="1:5">
      <c r="A515" s="16" t="s">
        <v>35</v>
      </c>
      <c r="B515" s="16" t="s">
        <v>35</v>
      </c>
      <c r="C515" s="16" t="s">
        <v>35</v>
      </c>
      <c r="D515" s="16" t="s">
        <v>35</v>
      </c>
      <c r="E515" s="16" t="s">
        <v>35</v>
      </c>
    </row>
    <row r="516" spans="1:5">
      <c r="A516" s="16" t="s">
        <v>35</v>
      </c>
      <c r="B516" s="16" t="s">
        <v>35</v>
      </c>
      <c r="C516" s="16" t="s">
        <v>35</v>
      </c>
      <c r="D516" s="16" t="s">
        <v>35</v>
      </c>
      <c r="E516" s="16" t="s">
        <v>35</v>
      </c>
    </row>
    <row r="517" spans="1:5">
      <c r="A517" s="16" t="s">
        <v>35</v>
      </c>
      <c r="B517" s="16" t="s">
        <v>35</v>
      </c>
      <c r="C517" s="16" t="s">
        <v>35</v>
      </c>
      <c r="D517" s="16" t="s">
        <v>35</v>
      </c>
      <c r="E517" s="16" t="s">
        <v>35</v>
      </c>
    </row>
    <row r="518" spans="1:5">
      <c r="A518" s="16" t="s">
        <v>35</v>
      </c>
      <c r="B518" s="16" t="s">
        <v>35</v>
      </c>
      <c r="C518" s="16" t="s">
        <v>35</v>
      </c>
      <c r="D518" s="16" t="s">
        <v>35</v>
      </c>
      <c r="E518" s="16" t="s">
        <v>35</v>
      </c>
    </row>
    <row r="519" spans="1:5">
      <c r="A519" s="16" t="s">
        <v>35</v>
      </c>
      <c r="B519" s="16" t="s">
        <v>35</v>
      </c>
      <c r="C519" s="16" t="s">
        <v>35</v>
      </c>
      <c r="D519" s="16" t="s">
        <v>35</v>
      </c>
      <c r="E519" s="16" t="s">
        <v>35</v>
      </c>
    </row>
    <row r="520" spans="1:5">
      <c r="A520" s="16" t="s">
        <v>35</v>
      </c>
      <c r="B520" s="16" t="s">
        <v>35</v>
      </c>
      <c r="C520" s="16" t="s">
        <v>35</v>
      </c>
      <c r="D520" s="16" t="s">
        <v>35</v>
      </c>
      <c r="E520" s="16" t="s">
        <v>35</v>
      </c>
    </row>
    <row r="521" spans="1:5">
      <c r="A521" s="16" t="s">
        <v>35</v>
      </c>
      <c r="B521" s="16" t="s">
        <v>35</v>
      </c>
      <c r="C521" s="16" t="s">
        <v>35</v>
      </c>
      <c r="D521" s="16" t="s">
        <v>35</v>
      </c>
      <c r="E521" s="16" t="s">
        <v>35</v>
      </c>
    </row>
    <row r="522" spans="1:5">
      <c r="A522" s="16" t="s">
        <v>35</v>
      </c>
      <c r="B522" s="16" t="s">
        <v>35</v>
      </c>
      <c r="C522" s="16" t="s">
        <v>35</v>
      </c>
      <c r="D522" s="16" t="s">
        <v>35</v>
      </c>
      <c r="E522" s="16" t="s">
        <v>35</v>
      </c>
    </row>
    <row r="523" spans="1:5">
      <c r="A523" s="16" t="s">
        <v>35</v>
      </c>
      <c r="B523" s="16" t="s">
        <v>35</v>
      </c>
      <c r="C523" s="16" t="s">
        <v>35</v>
      </c>
      <c r="D523" s="16" t="s">
        <v>35</v>
      </c>
      <c r="E523" s="16" t="s">
        <v>35</v>
      </c>
    </row>
    <row r="524" spans="1:5">
      <c r="A524" s="16" t="s">
        <v>35</v>
      </c>
      <c r="B524" s="16" t="s">
        <v>35</v>
      </c>
      <c r="C524" s="16" t="s">
        <v>35</v>
      </c>
      <c r="D524" s="16" t="s">
        <v>35</v>
      </c>
      <c r="E524" s="16" t="s">
        <v>35</v>
      </c>
    </row>
    <row r="525" spans="1:5">
      <c r="A525" s="16" t="s">
        <v>35</v>
      </c>
      <c r="B525" s="16" t="s">
        <v>35</v>
      </c>
      <c r="C525" s="16" t="s">
        <v>35</v>
      </c>
      <c r="D525" s="16" t="s">
        <v>35</v>
      </c>
      <c r="E525" s="16" t="s">
        <v>35</v>
      </c>
    </row>
    <row r="526" spans="1:5">
      <c r="A526" s="16" t="s">
        <v>35</v>
      </c>
      <c r="B526" s="16" t="s">
        <v>35</v>
      </c>
      <c r="C526" s="16" t="s">
        <v>35</v>
      </c>
      <c r="D526" s="16" t="s">
        <v>35</v>
      </c>
      <c r="E526" s="16" t="s">
        <v>35</v>
      </c>
    </row>
    <row r="527" spans="1:5">
      <c r="A527" s="16" t="s">
        <v>35</v>
      </c>
      <c r="B527" s="16" t="s">
        <v>35</v>
      </c>
      <c r="C527" s="16" t="s">
        <v>35</v>
      </c>
      <c r="D527" s="16" t="s">
        <v>35</v>
      </c>
      <c r="E527" s="16" t="s">
        <v>35</v>
      </c>
    </row>
    <row r="528" spans="1:5">
      <c r="A528" s="16" t="s">
        <v>35</v>
      </c>
      <c r="B528" s="16" t="s">
        <v>35</v>
      </c>
      <c r="C528" s="16" t="s">
        <v>35</v>
      </c>
      <c r="D528" s="16" t="s">
        <v>35</v>
      </c>
      <c r="E528" s="16" t="s">
        <v>35</v>
      </c>
    </row>
    <row r="529" spans="1:5">
      <c r="A529" s="16" t="s">
        <v>35</v>
      </c>
      <c r="B529" s="16" t="s">
        <v>35</v>
      </c>
      <c r="C529" s="16" t="s">
        <v>35</v>
      </c>
      <c r="D529" s="16" t="s">
        <v>35</v>
      </c>
      <c r="E529" s="16" t="s">
        <v>35</v>
      </c>
    </row>
    <row r="530" spans="1:5">
      <c r="A530" s="16" t="s">
        <v>35</v>
      </c>
      <c r="B530" s="16" t="s">
        <v>35</v>
      </c>
      <c r="C530" s="16" t="s">
        <v>35</v>
      </c>
      <c r="D530" s="16" t="s">
        <v>35</v>
      </c>
      <c r="E530" s="16" t="s">
        <v>35</v>
      </c>
    </row>
    <row r="531" spans="1:5">
      <c r="A531" s="16" t="s">
        <v>35</v>
      </c>
      <c r="B531" s="16" t="s">
        <v>35</v>
      </c>
      <c r="C531" s="16" t="s">
        <v>35</v>
      </c>
      <c r="D531" s="16" t="s">
        <v>35</v>
      </c>
      <c r="E531" s="16" t="s">
        <v>35</v>
      </c>
    </row>
    <row r="532" spans="1:5">
      <c r="A532" s="16" t="s">
        <v>35</v>
      </c>
      <c r="B532" s="16" t="s">
        <v>35</v>
      </c>
      <c r="C532" s="16" t="s">
        <v>35</v>
      </c>
      <c r="D532" s="16" t="s">
        <v>35</v>
      </c>
      <c r="E532" s="16" t="s">
        <v>35</v>
      </c>
    </row>
    <row r="533" spans="1:5">
      <c r="A533" s="16" t="s">
        <v>35</v>
      </c>
      <c r="B533" s="16" t="s">
        <v>35</v>
      </c>
      <c r="C533" s="16" t="s">
        <v>35</v>
      </c>
      <c r="D533" s="16" t="s">
        <v>35</v>
      </c>
      <c r="E533" s="16" t="s">
        <v>35</v>
      </c>
    </row>
    <row r="534" spans="1:5">
      <c r="A534" s="16" t="s">
        <v>35</v>
      </c>
      <c r="B534" s="16" t="s">
        <v>35</v>
      </c>
      <c r="C534" s="16" t="s">
        <v>35</v>
      </c>
      <c r="D534" s="16" t="s">
        <v>35</v>
      </c>
      <c r="E534" s="16" t="s">
        <v>35</v>
      </c>
    </row>
    <row r="535" spans="1:5">
      <c r="A535" s="16" t="s">
        <v>35</v>
      </c>
      <c r="B535" s="16" t="s">
        <v>35</v>
      </c>
      <c r="C535" s="16" t="s">
        <v>35</v>
      </c>
      <c r="D535" s="16" t="s">
        <v>35</v>
      </c>
      <c r="E535" s="16" t="s">
        <v>35</v>
      </c>
    </row>
    <row r="536" spans="1:5">
      <c r="A536" s="16" t="s">
        <v>35</v>
      </c>
      <c r="B536" s="16" t="s">
        <v>35</v>
      </c>
      <c r="C536" s="16" t="s">
        <v>35</v>
      </c>
      <c r="D536" s="16" t="s">
        <v>35</v>
      </c>
      <c r="E536" s="16" t="s">
        <v>35</v>
      </c>
    </row>
    <row r="537" spans="1:5">
      <c r="A537" s="16" t="s">
        <v>35</v>
      </c>
      <c r="B537" s="16" t="s">
        <v>35</v>
      </c>
      <c r="C537" s="16" t="s">
        <v>35</v>
      </c>
      <c r="D537" s="16" t="s">
        <v>35</v>
      </c>
      <c r="E537" s="16" t="s">
        <v>35</v>
      </c>
    </row>
    <row r="538" spans="1:5">
      <c r="A538" s="16" t="s">
        <v>35</v>
      </c>
      <c r="B538" s="16" t="s">
        <v>35</v>
      </c>
      <c r="C538" s="16" t="s">
        <v>35</v>
      </c>
      <c r="D538" s="16" t="s">
        <v>35</v>
      </c>
      <c r="E538" s="16" t="s">
        <v>35</v>
      </c>
    </row>
    <row r="539" spans="1:5">
      <c r="A539" s="16" t="s">
        <v>35</v>
      </c>
      <c r="B539" s="16" t="s">
        <v>35</v>
      </c>
      <c r="C539" s="16" t="s">
        <v>35</v>
      </c>
      <c r="D539" s="16" t="s">
        <v>35</v>
      </c>
      <c r="E539" s="16" t="s">
        <v>35</v>
      </c>
    </row>
    <row r="540" spans="1:5">
      <c r="A540" s="16" t="s">
        <v>35</v>
      </c>
      <c r="B540" s="16" t="s">
        <v>35</v>
      </c>
      <c r="C540" s="16" t="s">
        <v>35</v>
      </c>
      <c r="D540" s="16" t="s">
        <v>35</v>
      </c>
      <c r="E540" s="16" t="s">
        <v>35</v>
      </c>
    </row>
    <row r="541" spans="1:5">
      <c r="A541" s="16" t="s">
        <v>35</v>
      </c>
      <c r="B541" s="16" t="s">
        <v>35</v>
      </c>
      <c r="C541" s="16" t="s">
        <v>35</v>
      </c>
      <c r="D541" s="16" t="s">
        <v>35</v>
      </c>
      <c r="E541" s="16" t="s">
        <v>35</v>
      </c>
    </row>
    <row r="542" spans="1:5">
      <c r="A542" s="16" t="s">
        <v>35</v>
      </c>
      <c r="B542" s="16" t="s">
        <v>35</v>
      </c>
      <c r="C542" s="16" t="s">
        <v>35</v>
      </c>
      <c r="D542" s="16" t="s">
        <v>35</v>
      </c>
      <c r="E542" s="16" t="s">
        <v>35</v>
      </c>
    </row>
    <row r="543" spans="1:5">
      <c r="A543" s="16" t="s">
        <v>35</v>
      </c>
      <c r="B543" s="16" t="s">
        <v>35</v>
      </c>
      <c r="C543" s="16" t="s">
        <v>35</v>
      </c>
      <c r="D543" s="16" t="s">
        <v>35</v>
      </c>
      <c r="E543" s="16" t="s">
        <v>35</v>
      </c>
    </row>
    <row r="544" spans="1:5">
      <c r="A544" s="16" t="s">
        <v>35</v>
      </c>
      <c r="B544" s="16" t="s">
        <v>35</v>
      </c>
      <c r="C544" s="16" t="s">
        <v>35</v>
      </c>
      <c r="D544" s="16" t="s">
        <v>35</v>
      </c>
      <c r="E544" s="16" t="s">
        <v>35</v>
      </c>
    </row>
    <row r="545" spans="1:5">
      <c r="A545" s="16" t="s">
        <v>35</v>
      </c>
      <c r="B545" s="16" t="s">
        <v>35</v>
      </c>
      <c r="C545" s="16" t="s">
        <v>35</v>
      </c>
      <c r="D545" s="16" t="s">
        <v>35</v>
      </c>
      <c r="E545" s="16" t="s">
        <v>35</v>
      </c>
    </row>
    <row r="546" spans="1:5">
      <c r="A546" s="16" t="s">
        <v>35</v>
      </c>
      <c r="B546" s="16" t="s">
        <v>35</v>
      </c>
      <c r="C546" s="16" t="s">
        <v>35</v>
      </c>
      <c r="D546" s="16" t="s">
        <v>35</v>
      </c>
      <c r="E546" s="16" t="s">
        <v>35</v>
      </c>
    </row>
    <row r="547" spans="1:5">
      <c r="A547" s="16" t="s">
        <v>35</v>
      </c>
      <c r="B547" s="16" t="s">
        <v>35</v>
      </c>
      <c r="C547" s="16" t="s">
        <v>35</v>
      </c>
      <c r="D547" s="16" t="s">
        <v>35</v>
      </c>
      <c r="E547" s="16" t="s">
        <v>35</v>
      </c>
    </row>
    <row r="548" spans="1:5">
      <c r="A548" s="16" t="s">
        <v>35</v>
      </c>
      <c r="B548" s="16" t="s">
        <v>35</v>
      </c>
      <c r="C548" s="16" t="s">
        <v>35</v>
      </c>
      <c r="D548" s="16" t="s">
        <v>35</v>
      </c>
      <c r="E548" s="16" t="s">
        <v>35</v>
      </c>
    </row>
    <row r="549" spans="1:5">
      <c r="A549" s="16" t="s">
        <v>35</v>
      </c>
      <c r="B549" s="16" t="s">
        <v>35</v>
      </c>
      <c r="C549" s="16" t="s">
        <v>35</v>
      </c>
      <c r="D549" s="16" t="s">
        <v>35</v>
      </c>
      <c r="E549" s="16" t="s">
        <v>35</v>
      </c>
    </row>
    <row r="550" spans="1:5">
      <c r="A550" s="16" t="s">
        <v>35</v>
      </c>
      <c r="B550" s="16" t="s">
        <v>35</v>
      </c>
      <c r="C550" s="16" t="s">
        <v>35</v>
      </c>
      <c r="D550" s="16" t="s">
        <v>35</v>
      </c>
      <c r="E550" s="16" t="s">
        <v>35</v>
      </c>
    </row>
    <row r="551" spans="1:5">
      <c r="A551" s="16" t="s">
        <v>35</v>
      </c>
      <c r="B551" s="16" t="s">
        <v>35</v>
      </c>
      <c r="C551" s="16" t="s">
        <v>35</v>
      </c>
      <c r="D551" s="16" t="s">
        <v>35</v>
      </c>
      <c r="E551" s="16" t="s">
        <v>35</v>
      </c>
    </row>
    <row r="552" spans="1:5">
      <c r="A552" s="16" t="s">
        <v>35</v>
      </c>
      <c r="B552" s="16" t="s">
        <v>35</v>
      </c>
      <c r="C552" s="16" t="s">
        <v>35</v>
      </c>
      <c r="D552" s="16" t="s">
        <v>35</v>
      </c>
      <c r="E552" s="16" t="s">
        <v>35</v>
      </c>
    </row>
    <row r="553" spans="1:5">
      <c r="A553" s="16" t="s">
        <v>35</v>
      </c>
      <c r="B553" s="16" t="s">
        <v>35</v>
      </c>
      <c r="C553" s="16" t="s">
        <v>35</v>
      </c>
      <c r="D553" s="16" t="s">
        <v>35</v>
      </c>
      <c r="E553" s="16" t="s">
        <v>35</v>
      </c>
    </row>
    <row r="554" spans="1:5">
      <c r="A554" s="16" t="s">
        <v>35</v>
      </c>
      <c r="B554" s="16" t="s">
        <v>35</v>
      </c>
      <c r="C554" s="16" t="s">
        <v>35</v>
      </c>
      <c r="D554" s="16" t="s">
        <v>35</v>
      </c>
      <c r="E554" s="16" t="s">
        <v>35</v>
      </c>
    </row>
    <row r="555" spans="1:5">
      <c r="A555" s="16" t="s">
        <v>35</v>
      </c>
      <c r="B555" s="16" t="s">
        <v>35</v>
      </c>
      <c r="C555" s="16" t="s">
        <v>35</v>
      </c>
      <c r="D555" s="16" t="s">
        <v>35</v>
      </c>
      <c r="E555" s="16" t="s">
        <v>35</v>
      </c>
    </row>
    <row r="556" spans="1:5">
      <c r="A556" s="16" t="s">
        <v>35</v>
      </c>
      <c r="B556" s="16" t="s">
        <v>35</v>
      </c>
      <c r="C556" s="16" t="s">
        <v>35</v>
      </c>
      <c r="D556" s="16" t="s">
        <v>35</v>
      </c>
      <c r="E556" s="16" t="s">
        <v>35</v>
      </c>
    </row>
    <row r="557" spans="1:5">
      <c r="A557" s="16" t="s">
        <v>35</v>
      </c>
      <c r="B557" s="16" t="s">
        <v>35</v>
      </c>
      <c r="C557" s="16" t="s">
        <v>35</v>
      </c>
      <c r="D557" s="16" t="s">
        <v>35</v>
      </c>
      <c r="E557" s="16" t="s">
        <v>35</v>
      </c>
    </row>
    <row r="558" spans="1:5">
      <c r="A558" s="16" t="s">
        <v>35</v>
      </c>
      <c r="B558" s="16" t="s">
        <v>35</v>
      </c>
      <c r="C558" s="16" t="s">
        <v>35</v>
      </c>
      <c r="D558" s="16" t="s">
        <v>35</v>
      </c>
      <c r="E558" s="16" t="s">
        <v>35</v>
      </c>
    </row>
    <row r="559" spans="1:5">
      <c r="A559" s="16" t="s">
        <v>35</v>
      </c>
      <c r="B559" s="16" t="s">
        <v>35</v>
      </c>
      <c r="C559" s="16" t="s">
        <v>35</v>
      </c>
      <c r="D559" s="16" t="s">
        <v>35</v>
      </c>
      <c r="E559" s="16" t="s">
        <v>35</v>
      </c>
    </row>
    <row r="560" spans="1:5">
      <c r="A560" s="16" t="s">
        <v>35</v>
      </c>
      <c r="B560" s="16" t="s">
        <v>35</v>
      </c>
      <c r="C560" s="16" t="s">
        <v>35</v>
      </c>
      <c r="D560" s="16" t="s">
        <v>35</v>
      </c>
      <c r="E560" s="16" t="s">
        <v>35</v>
      </c>
    </row>
    <row r="561" spans="1:5">
      <c r="A561" s="16" t="s">
        <v>35</v>
      </c>
      <c r="B561" s="16" t="s">
        <v>35</v>
      </c>
      <c r="C561" s="16" t="s">
        <v>35</v>
      </c>
      <c r="D561" s="16" t="s">
        <v>35</v>
      </c>
      <c r="E561" s="16" t="s">
        <v>35</v>
      </c>
    </row>
    <row r="562" spans="1:5">
      <c r="A562" s="16" t="s">
        <v>35</v>
      </c>
      <c r="B562" s="16" t="s">
        <v>35</v>
      </c>
      <c r="C562" s="16" t="s">
        <v>35</v>
      </c>
      <c r="D562" s="16" t="s">
        <v>35</v>
      </c>
      <c r="E562" s="16" t="s">
        <v>35</v>
      </c>
    </row>
    <row r="563" spans="1:5">
      <c r="A563" s="16" t="s">
        <v>35</v>
      </c>
      <c r="B563" s="16" t="s">
        <v>35</v>
      </c>
      <c r="C563" s="16" t="s">
        <v>35</v>
      </c>
      <c r="D563" s="16" t="s">
        <v>35</v>
      </c>
      <c r="E563" s="16" t="s">
        <v>35</v>
      </c>
    </row>
    <row r="564" spans="1:5">
      <c r="A564" s="16" t="s">
        <v>35</v>
      </c>
      <c r="B564" s="16" t="s">
        <v>35</v>
      </c>
      <c r="C564" s="16" t="s">
        <v>35</v>
      </c>
      <c r="D564" s="16" t="s">
        <v>35</v>
      </c>
      <c r="E564" s="16" t="s">
        <v>35</v>
      </c>
    </row>
    <row r="565" spans="1:5">
      <c r="A565" s="16" t="s">
        <v>35</v>
      </c>
      <c r="B565" s="16" t="s">
        <v>35</v>
      </c>
      <c r="C565" s="16" t="s">
        <v>35</v>
      </c>
      <c r="D565" s="16" t="s">
        <v>35</v>
      </c>
      <c r="E565" s="16" t="s">
        <v>35</v>
      </c>
    </row>
    <row r="566" spans="1:5">
      <c r="A566" s="16" t="s">
        <v>35</v>
      </c>
      <c r="B566" s="16" t="s">
        <v>35</v>
      </c>
      <c r="C566" s="16" t="s">
        <v>35</v>
      </c>
      <c r="D566" s="16" t="s">
        <v>35</v>
      </c>
      <c r="E566" s="16" t="s">
        <v>35</v>
      </c>
    </row>
    <row r="567" spans="1:5">
      <c r="A567" s="16" t="s">
        <v>35</v>
      </c>
      <c r="B567" s="16" t="s">
        <v>35</v>
      </c>
      <c r="C567" s="16" t="s">
        <v>35</v>
      </c>
      <c r="D567" s="16" t="s">
        <v>35</v>
      </c>
      <c r="E567" s="16" t="s">
        <v>35</v>
      </c>
    </row>
    <row r="568" spans="1:5">
      <c r="A568" s="16" t="s">
        <v>35</v>
      </c>
      <c r="B568" s="16" t="s">
        <v>35</v>
      </c>
      <c r="C568" s="16" t="s">
        <v>35</v>
      </c>
      <c r="D568" s="16" t="s">
        <v>35</v>
      </c>
      <c r="E568" s="16" t="s">
        <v>35</v>
      </c>
    </row>
    <row r="569" spans="1:5">
      <c r="A569" s="16" t="s">
        <v>35</v>
      </c>
      <c r="B569" s="16" t="s">
        <v>35</v>
      </c>
      <c r="C569" s="16" t="s">
        <v>35</v>
      </c>
      <c r="D569" s="16" t="s">
        <v>35</v>
      </c>
      <c r="E569" s="16" t="s">
        <v>35</v>
      </c>
    </row>
    <row r="570" spans="1:5">
      <c r="A570" s="16" t="s">
        <v>35</v>
      </c>
      <c r="B570" s="16" t="s">
        <v>35</v>
      </c>
      <c r="C570" s="16" t="s">
        <v>35</v>
      </c>
      <c r="D570" s="16" t="s">
        <v>35</v>
      </c>
      <c r="E570" s="16" t="s">
        <v>35</v>
      </c>
    </row>
    <row r="571" spans="1:5">
      <c r="A571" s="16" t="s">
        <v>35</v>
      </c>
      <c r="B571" s="16" t="s">
        <v>35</v>
      </c>
      <c r="C571" s="16" t="s">
        <v>35</v>
      </c>
      <c r="D571" s="16" t="s">
        <v>35</v>
      </c>
      <c r="E571" s="16" t="s">
        <v>35</v>
      </c>
    </row>
    <row r="572" spans="1:5">
      <c r="A572" s="16" t="s">
        <v>35</v>
      </c>
      <c r="B572" s="16" t="s">
        <v>35</v>
      </c>
      <c r="C572" s="16" t="s">
        <v>35</v>
      </c>
      <c r="D572" s="16" t="s">
        <v>35</v>
      </c>
      <c r="E572" s="16" t="s">
        <v>35</v>
      </c>
    </row>
    <row r="573" spans="1:5">
      <c r="A573" s="16" t="s">
        <v>35</v>
      </c>
      <c r="B573" s="16" t="s">
        <v>35</v>
      </c>
      <c r="C573" s="16" t="s">
        <v>35</v>
      </c>
      <c r="D573" s="16" t="s">
        <v>35</v>
      </c>
      <c r="E573" s="16" t="s">
        <v>35</v>
      </c>
    </row>
    <row r="574" spans="1:5">
      <c r="A574" s="16" t="s">
        <v>35</v>
      </c>
      <c r="B574" s="16" t="s">
        <v>35</v>
      </c>
      <c r="C574" s="16" t="s">
        <v>35</v>
      </c>
      <c r="D574" s="16" t="s">
        <v>35</v>
      </c>
      <c r="E574" s="16" t="s">
        <v>35</v>
      </c>
    </row>
    <row r="575" spans="1:5">
      <c r="A575" s="16" t="s">
        <v>35</v>
      </c>
      <c r="B575" s="16" t="s">
        <v>35</v>
      </c>
      <c r="C575" s="16" t="s">
        <v>35</v>
      </c>
      <c r="D575" s="16" t="s">
        <v>35</v>
      </c>
      <c r="E575" s="16" t="s">
        <v>35</v>
      </c>
    </row>
    <row r="576" spans="1:5">
      <c r="A576" s="16" t="s">
        <v>35</v>
      </c>
      <c r="B576" s="16" t="s">
        <v>35</v>
      </c>
      <c r="C576" s="16" t="s">
        <v>35</v>
      </c>
      <c r="D576" s="16" t="s">
        <v>35</v>
      </c>
      <c r="E576" s="16" t="s">
        <v>35</v>
      </c>
    </row>
    <row r="577" spans="1:5">
      <c r="A577" s="16" t="s">
        <v>35</v>
      </c>
      <c r="B577" s="16" t="s">
        <v>35</v>
      </c>
      <c r="C577" s="16" t="s">
        <v>35</v>
      </c>
      <c r="D577" s="16" t="s">
        <v>35</v>
      </c>
      <c r="E577" s="16" t="s">
        <v>35</v>
      </c>
    </row>
    <row r="578" spans="1:5">
      <c r="A578" s="16" t="s">
        <v>35</v>
      </c>
      <c r="B578" s="16" t="s">
        <v>35</v>
      </c>
      <c r="C578" s="16" t="s">
        <v>35</v>
      </c>
      <c r="D578" s="16" t="s">
        <v>35</v>
      </c>
      <c r="E578" s="16" t="s">
        <v>35</v>
      </c>
    </row>
    <row r="579" spans="1:5">
      <c r="A579" s="16" t="s">
        <v>35</v>
      </c>
      <c r="B579" s="16" t="s">
        <v>35</v>
      </c>
      <c r="C579" s="16" t="s">
        <v>35</v>
      </c>
      <c r="D579" s="16" t="s">
        <v>35</v>
      </c>
      <c r="E579" s="16" t="s">
        <v>35</v>
      </c>
    </row>
    <row r="580" spans="1:5">
      <c r="A580" s="16" t="s">
        <v>35</v>
      </c>
      <c r="B580" s="16" t="s">
        <v>35</v>
      </c>
      <c r="C580" s="16" t="s">
        <v>35</v>
      </c>
      <c r="D580" s="16" t="s">
        <v>35</v>
      </c>
      <c r="E580" s="16" t="s">
        <v>35</v>
      </c>
    </row>
    <row r="581" spans="1:5">
      <c r="A581" s="16" t="s">
        <v>35</v>
      </c>
      <c r="B581" s="16" t="s">
        <v>35</v>
      </c>
      <c r="C581" s="16" t="s">
        <v>35</v>
      </c>
      <c r="D581" s="16" t="s">
        <v>35</v>
      </c>
      <c r="E581" s="16" t="s">
        <v>35</v>
      </c>
    </row>
    <row r="582" spans="1:5">
      <c r="A582" s="16" t="s">
        <v>35</v>
      </c>
      <c r="B582" s="16" t="s">
        <v>35</v>
      </c>
      <c r="C582" s="16" t="s">
        <v>35</v>
      </c>
      <c r="D582" s="16" t="s">
        <v>35</v>
      </c>
      <c r="E582" s="16" t="s">
        <v>35</v>
      </c>
    </row>
    <row r="583" spans="1:5">
      <c r="A583" s="16" t="s">
        <v>35</v>
      </c>
      <c r="B583" s="16" t="s">
        <v>35</v>
      </c>
      <c r="C583" s="16" t="s">
        <v>35</v>
      </c>
      <c r="D583" s="16" t="s">
        <v>35</v>
      </c>
      <c r="E583" s="16" t="s">
        <v>35</v>
      </c>
    </row>
    <row r="584" spans="1:5">
      <c r="A584" s="16" t="s">
        <v>35</v>
      </c>
      <c r="B584" s="16" t="s">
        <v>35</v>
      </c>
      <c r="C584" s="16" t="s">
        <v>35</v>
      </c>
      <c r="D584" s="16" t="s">
        <v>35</v>
      </c>
      <c r="E584" s="16" t="s">
        <v>35</v>
      </c>
    </row>
    <row r="585" spans="1:5">
      <c r="A585" s="16" t="s">
        <v>35</v>
      </c>
      <c r="B585" s="16" t="s">
        <v>35</v>
      </c>
      <c r="C585" s="16" t="s">
        <v>35</v>
      </c>
      <c r="D585" s="16" t="s">
        <v>35</v>
      </c>
      <c r="E585" s="16" t="s">
        <v>35</v>
      </c>
    </row>
    <row r="586" spans="1:5">
      <c r="A586" s="16" t="s">
        <v>35</v>
      </c>
      <c r="B586" s="16" t="s">
        <v>35</v>
      </c>
      <c r="C586" s="16" t="s">
        <v>35</v>
      </c>
      <c r="D586" s="16" t="s">
        <v>35</v>
      </c>
      <c r="E586" s="16" t="s">
        <v>35</v>
      </c>
    </row>
    <row r="587" spans="1:5">
      <c r="A587" s="16" t="s">
        <v>35</v>
      </c>
      <c r="B587" s="16" t="s">
        <v>35</v>
      </c>
      <c r="C587" s="16" t="s">
        <v>35</v>
      </c>
      <c r="D587" s="16" t="s">
        <v>35</v>
      </c>
      <c r="E587" s="16" t="s">
        <v>35</v>
      </c>
    </row>
    <row r="588" spans="1:5">
      <c r="A588" s="16" t="s">
        <v>35</v>
      </c>
      <c r="B588" s="16" t="s">
        <v>35</v>
      </c>
      <c r="C588" s="16" t="s">
        <v>35</v>
      </c>
      <c r="D588" s="16" t="s">
        <v>35</v>
      </c>
      <c r="E588" s="16" t="s">
        <v>35</v>
      </c>
    </row>
    <row r="589" spans="1:5">
      <c r="A589" s="16" t="s">
        <v>35</v>
      </c>
      <c r="B589" s="16" t="s">
        <v>35</v>
      </c>
      <c r="C589" s="16" t="s">
        <v>35</v>
      </c>
      <c r="D589" s="16" t="s">
        <v>35</v>
      </c>
      <c r="E589" s="16" t="s">
        <v>35</v>
      </c>
    </row>
    <row r="590" spans="1:5">
      <c r="A590" s="16" t="s">
        <v>35</v>
      </c>
      <c r="B590" s="16" t="s">
        <v>35</v>
      </c>
      <c r="C590" s="16" t="s">
        <v>35</v>
      </c>
      <c r="D590" s="16" t="s">
        <v>35</v>
      </c>
      <c r="E590" s="16" t="s">
        <v>35</v>
      </c>
    </row>
    <row r="591" spans="1:5">
      <c r="A591" s="16" t="s">
        <v>35</v>
      </c>
      <c r="B591" s="16" t="s">
        <v>35</v>
      </c>
      <c r="C591" s="16" t="s">
        <v>35</v>
      </c>
      <c r="D591" s="16" t="s">
        <v>35</v>
      </c>
      <c r="E591" s="16" t="s">
        <v>35</v>
      </c>
    </row>
    <row r="592" spans="1:5">
      <c r="A592" s="16" t="s">
        <v>35</v>
      </c>
      <c r="B592" s="16" t="s">
        <v>35</v>
      </c>
      <c r="C592" s="16" t="s">
        <v>35</v>
      </c>
      <c r="D592" s="16" t="s">
        <v>35</v>
      </c>
      <c r="E592" s="16" t="s">
        <v>35</v>
      </c>
    </row>
    <row r="593" spans="1:5">
      <c r="A593" s="16" t="s">
        <v>35</v>
      </c>
      <c r="B593" s="16" t="s">
        <v>35</v>
      </c>
      <c r="C593" s="16" t="s">
        <v>35</v>
      </c>
      <c r="D593" s="16" t="s">
        <v>35</v>
      </c>
      <c r="E593" s="16" t="s">
        <v>35</v>
      </c>
    </row>
    <row r="594" spans="1:5">
      <c r="A594" s="16" t="s">
        <v>35</v>
      </c>
      <c r="B594" s="16" t="s">
        <v>35</v>
      </c>
      <c r="C594" s="16" t="s">
        <v>35</v>
      </c>
      <c r="D594" s="16" t="s">
        <v>35</v>
      </c>
      <c r="E594" s="16" t="s">
        <v>35</v>
      </c>
    </row>
    <row r="595" spans="1:5">
      <c r="A595" s="16" t="s">
        <v>35</v>
      </c>
      <c r="B595" s="16" t="s">
        <v>35</v>
      </c>
      <c r="C595" s="16" t="s">
        <v>35</v>
      </c>
      <c r="D595" s="16" t="s">
        <v>35</v>
      </c>
      <c r="E595" s="16" t="s">
        <v>35</v>
      </c>
    </row>
    <row r="596" spans="1:5">
      <c r="A596" s="16" t="s">
        <v>35</v>
      </c>
      <c r="B596" s="16" t="s">
        <v>35</v>
      </c>
      <c r="C596" s="16" t="s">
        <v>35</v>
      </c>
      <c r="D596" s="16" t="s">
        <v>35</v>
      </c>
      <c r="E596" s="16" t="s">
        <v>35</v>
      </c>
    </row>
    <row r="597" spans="1:5">
      <c r="A597" s="16" t="s">
        <v>35</v>
      </c>
      <c r="B597" s="16" t="s">
        <v>35</v>
      </c>
      <c r="C597" s="16" t="s">
        <v>35</v>
      </c>
      <c r="D597" s="16" t="s">
        <v>35</v>
      </c>
      <c r="E597" s="16" t="s">
        <v>35</v>
      </c>
    </row>
    <row r="598" spans="1:5">
      <c r="A598" s="16" t="s">
        <v>35</v>
      </c>
      <c r="B598" s="16" t="s">
        <v>35</v>
      </c>
      <c r="C598" s="16" t="s">
        <v>35</v>
      </c>
      <c r="D598" s="16" t="s">
        <v>35</v>
      </c>
      <c r="E598" s="16" t="s">
        <v>35</v>
      </c>
    </row>
    <row r="599" spans="1:5">
      <c r="A599" s="16" t="s">
        <v>35</v>
      </c>
      <c r="B599" s="16" t="s">
        <v>35</v>
      </c>
      <c r="C599" s="16" t="s">
        <v>35</v>
      </c>
      <c r="D599" s="16" t="s">
        <v>35</v>
      </c>
      <c r="E599" s="16" t="s">
        <v>35</v>
      </c>
    </row>
    <row r="600" spans="1:5">
      <c r="A600" s="16" t="s">
        <v>35</v>
      </c>
      <c r="B600" s="16" t="s">
        <v>35</v>
      </c>
      <c r="C600" s="16" t="s">
        <v>35</v>
      </c>
      <c r="D600" s="16" t="s">
        <v>35</v>
      </c>
      <c r="E600" s="16" t="s">
        <v>35</v>
      </c>
    </row>
    <row r="601" spans="1:5">
      <c r="A601" s="16" t="s">
        <v>35</v>
      </c>
      <c r="B601" s="16" t="s">
        <v>35</v>
      </c>
      <c r="C601" s="16" t="s">
        <v>35</v>
      </c>
      <c r="D601" s="16" t="s">
        <v>35</v>
      </c>
      <c r="E601" s="16" t="s">
        <v>35</v>
      </c>
    </row>
    <row r="602" spans="1:5">
      <c r="A602" s="16" t="s">
        <v>35</v>
      </c>
      <c r="B602" s="16" t="s">
        <v>35</v>
      </c>
      <c r="C602" s="16" t="s">
        <v>35</v>
      </c>
      <c r="D602" s="16" t="s">
        <v>35</v>
      </c>
      <c r="E602" s="16" t="s">
        <v>35</v>
      </c>
    </row>
    <row r="603" spans="1:5">
      <c r="A603" s="16" t="s">
        <v>35</v>
      </c>
      <c r="B603" s="16" t="s">
        <v>35</v>
      </c>
      <c r="C603" s="16" t="s">
        <v>35</v>
      </c>
      <c r="D603" s="16" t="s">
        <v>35</v>
      </c>
      <c r="E603" s="16" t="s">
        <v>35</v>
      </c>
    </row>
    <row r="604" spans="1:5">
      <c r="A604" s="16" t="s">
        <v>35</v>
      </c>
      <c r="B604" s="16" t="s">
        <v>35</v>
      </c>
      <c r="C604" s="16" t="s">
        <v>35</v>
      </c>
      <c r="D604" s="16" t="s">
        <v>35</v>
      </c>
      <c r="E604" s="16" t="s">
        <v>35</v>
      </c>
    </row>
    <row r="605" spans="1:5">
      <c r="A605" s="16" t="s">
        <v>35</v>
      </c>
      <c r="B605" s="16" t="s">
        <v>35</v>
      </c>
      <c r="C605" s="16" t="s">
        <v>35</v>
      </c>
      <c r="D605" s="16" t="s">
        <v>35</v>
      </c>
      <c r="E605" s="16" t="s">
        <v>35</v>
      </c>
    </row>
    <row r="606" spans="1:5">
      <c r="A606" s="16" t="s">
        <v>35</v>
      </c>
      <c r="B606" s="16" t="s">
        <v>35</v>
      </c>
      <c r="C606" s="16" t="s">
        <v>35</v>
      </c>
      <c r="D606" s="16" t="s">
        <v>35</v>
      </c>
      <c r="E606" s="16" t="s">
        <v>35</v>
      </c>
    </row>
    <row r="607" spans="1:5">
      <c r="A607" s="16" t="s">
        <v>35</v>
      </c>
      <c r="B607" s="16" t="s">
        <v>35</v>
      </c>
      <c r="C607" s="16" t="s">
        <v>35</v>
      </c>
      <c r="D607" s="16" t="s">
        <v>35</v>
      </c>
      <c r="E607" s="16" t="s">
        <v>35</v>
      </c>
    </row>
    <row r="608" spans="1:5">
      <c r="A608" s="16" t="s">
        <v>35</v>
      </c>
      <c r="B608" s="16" t="s">
        <v>35</v>
      </c>
      <c r="C608" s="16" t="s">
        <v>35</v>
      </c>
      <c r="D608" s="16" t="s">
        <v>35</v>
      </c>
      <c r="E608" s="16" t="s">
        <v>35</v>
      </c>
    </row>
    <row r="609" spans="1:5">
      <c r="A609" s="16" t="s">
        <v>35</v>
      </c>
      <c r="B609" s="16" t="s">
        <v>35</v>
      </c>
      <c r="C609" s="16" t="s">
        <v>35</v>
      </c>
      <c r="D609" s="16" t="s">
        <v>35</v>
      </c>
      <c r="E609" s="16" t="s">
        <v>35</v>
      </c>
    </row>
    <row r="610" spans="1:5">
      <c r="A610" s="16" t="s">
        <v>35</v>
      </c>
      <c r="B610" s="16" t="s">
        <v>35</v>
      </c>
      <c r="C610" s="16" t="s">
        <v>35</v>
      </c>
      <c r="D610" s="16" t="s">
        <v>35</v>
      </c>
      <c r="E610" s="16" t="s">
        <v>35</v>
      </c>
    </row>
    <row r="611" spans="1:5">
      <c r="A611" s="16" t="s">
        <v>35</v>
      </c>
      <c r="B611" s="16" t="s">
        <v>35</v>
      </c>
      <c r="C611" s="16" t="s">
        <v>35</v>
      </c>
      <c r="D611" s="16" t="s">
        <v>35</v>
      </c>
      <c r="E611" s="16" t="s">
        <v>35</v>
      </c>
    </row>
    <row r="612" spans="1:5">
      <c r="A612" s="16" t="s">
        <v>35</v>
      </c>
      <c r="B612" s="16" t="s">
        <v>35</v>
      </c>
      <c r="C612" s="16" t="s">
        <v>35</v>
      </c>
      <c r="D612" s="16" t="s">
        <v>35</v>
      </c>
      <c r="E612" s="16" t="s">
        <v>35</v>
      </c>
    </row>
    <row r="613" spans="1:5">
      <c r="A613" s="16" t="s">
        <v>35</v>
      </c>
      <c r="B613" s="16" t="s">
        <v>35</v>
      </c>
      <c r="C613" s="16" t="s">
        <v>35</v>
      </c>
      <c r="D613" s="16" t="s">
        <v>35</v>
      </c>
      <c r="E613" s="16" t="s">
        <v>35</v>
      </c>
    </row>
    <row r="614" spans="1:5">
      <c r="A614" s="16" t="s">
        <v>35</v>
      </c>
      <c r="B614" s="16" t="s">
        <v>35</v>
      </c>
      <c r="C614" s="16" t="s">
        <v>35</v>
      </c>
      <c r="D614" s="16" t="s">
        <v>35</v>
      </c>
      <c r="E614" s="16" t="s">
        <v>35</v>
      </c>
    </row>
    <row r="615" spans="1:5">
      <c r="A615" s="16" t="s">
        <v>35</v>
      </c>
      <c r="B615" s="16" t="s">
        <v>35</v>
      </c>
      <c r="C615" s="16" t="s">
        <v>35</v>
      </c>
      <c r="D615" s="16" t="s">
        <v>35</v>
      </c>
      <c r="E615" s="16" t="s">
        <v>35</v>
      </c>
    </row>
    <row r="616" spans="1:5">
      <c r="A616" s="16" t="s">
        <v>35</v>
      </c>
      <c r="B616" s="16" t="s">
        <v>35</v>
      </c>
      <c r="C616" s="16" t="s">
        <v>35</v>
      </c>
      <c r="D616" s="16" t="s">
        <v>35</v>
      </c>
      <c r="E616" s="16" t="s">
        <v>35</v>
      </c>
    </row>
    <row r="617" spans="1:5">
      <c r="A617" s="16" t="s">
        <v>35</v>
      </c>
      <c r="B617" s="16" t="s">
        <v>35</v>
      </c>
      <c r="C617" s="16" t="s">
        <v>35</v>
      </c>
      <c r="D617" s="16" t="s">
        <v>35</v>
      </c>
      <c r="E617" s="16" t="s">
        <v>35</v>
      </c>
    </row>
    <row r="618" spans="1:5">
      <c r="A618" s="16" t="s">
        <v>35</v>
      </c>
      <c r="B618" s="16" t="s">
        <v>35</v>
      </c>
      <c r="C618" s="16" t="s">
        <v>35</v>
      </c>
      <c r="D618" s="16" t="s">
        <v>35</v>
      </c>
      <c r="E618" s="16" t="s">
        <v>35</v>
      </c>
    </row>
    <row r="619" spans="1:5">
      <c r="A619" s="16" t="s">
        <v>35</v>
      </c>
      <c r="B619" s="16" t="s">
        <v>35</v>
      </c>
      <c r="C619" s="16" t="s">
        <v>35</v>
      </c>
      <c r="D619" s="16" t="s">
        <v>35</v>
      </c>
      <c r="E619" s="16" t="s">
        <v>35</v>
      </c>
    </row>
    <row r="620" spans="1:5">
      <c r="A620" s="16" t="s">
        <v>35</v>
      </c>
      <c r="B620" s="16" t="s">
        <v>35</v>
      </c>
      <c r="C620" s="16" t="s">
        <v>35</v>
      </c>
      <c r="D620" s="16" t="s">
        <v>35</v>
      </c>
      <c r="E620" s="16" t="s">
        <v>35</v>
      </c>
    </row>
    <row r="621" spans="1:5">
      <c r="A621" s="16" t="s">
        <v>35</v>
      </c>
      <c r="B621" s="16" t="s">
        <v>35</v>
      </c>
      <c r="C621" s="16" t="s">
        <v>35</v>
      </c>
      <c r="D621" s="16" t="s">
        <v>35</v>
      </c>
      <c r="E621" s="16" t="s">
        <v>35</v>
      </c>
    </row>
    <row r="622" spans="1:5">
      <c r="A622" s="16" t="s">
        <v>35</v>
      </c>
      <c r="B622" s="16" t="s">
        <v>35</v>
      </c>
      <c r="C622" s="16" t="s">
        <v>35</v>
      </c>
      <c r="D622" s="16" t="s">
        <v>35</v>
      </c>
      <c r="E622" s="16" t="s">
        <v>35</v>
      </c>
    </row>
    <row r="623" spans="1:5">
      <c r="A623" s="16" t="s">
        <v>35</v>
      </c>
      <c r="B623" s="16" t="s">
        <v>35</v>
      </c>
      <c r="C623" s="16" t="s">
        <v>35</v>
      </c>
      <c r="D623" s="16" t="s">
        <v>35</v>
      </c>
      <c r="E623" s="16" t="s">
        <v>35</v>
      </c>
    </row>
    <row r="624" spans="1:5">
      <c r="A624" s="16" t="s">
        <v>35</v>
      </c>
      <c r="B624" s="16" t="s">
        <v>35</v>
      </c>
      <c r="C624" s="16" t="s">
        <v>35</v>
      </c>
      <c r="D624" s="16" t="s">
        <v>35</v>
      </c>
      <c r="E624" s="16" t="s">
        <v>35</v>
      </c>
    </row>
    <row r="625" spans="1:5">
      <c r="A625" s="16" t="s">
        <v>35</v>
      </c>
      <c r="B625" s="16" t="s">
        <v>35</v>
      </c>
      <c r="C625" s="16" t="s">
        <v>35</v>
      </c>
      <c r="D625" s="16" t="s">
        <v>35</v>
      </c>
      <c r="E625" s="16" t="s">
        <v>35</v>
      </c>
    </row>
    <row r="626" spans="1:5">
      <c r="A626" s="16" t="s">
        <v>35</v>
      </c>
      <c r="B626" s="16" t="s">
        <v>35</v>
      </c>
      <c r="C626" s="16" t="s">
        <v>35</v>
      </c>
      <c r="D626" s="16" t="s">
        <v>35</v>
      </c>
      <c r="E626" s="16" t="s">
        <v>35</v>
      </c>
    </row>
    <row r="627" spans="1:5">
      <c r="A627" s="16" t="s">
        <v>35</v>
      </c>
      <c r="B627" s="16" t="s">
        <v>35</v>
      </c>
      <c r="C627" s="16" t="s">
        <v>35</v>
      </c>
      <c r="D627" s="16" t="s">
        <v>35</v>
      </c>
      <c r="E627" s="16" t="s">
        <v>35</v>
      </c>
    </row>
    <row r="628" spans="1:5">
      <c r="A628" s="16" t="s">
        <v>35</v>
      </c>
      <c r="B628" s="16" t="s">
        <v>35</v>
      </c>
      <c r="C628" s="16" t="s">
        <v>35</v>
      </c>
      <c r="D628" s="16" t="s">
        <v>35</v>
      </c>
      <c r="E628" s="16" t="s">
        <v>35</v>
      </c>
    </row>
    <row r="629" spans="1:5">
      <c r="A629" s="16" t="s">
        <v>35</v>
      </c>
      <c r="B629" s="16" t="s">
        <v>35</v>
      </c>
      <c r="C629" s="16" t="s">
        <v>35</v>
      </c>
      <c r="D629" s="16" t="s">
        <v>35</v>
      </c>
      <c r="E629" s="16" t="s">
        <v>35</v>
      </c>
    </row>
    <row r="630" spans="1:5">
      <c r="A630" s="16" t="s">
        <v>35</v>
      </c>
      <c r="B630" s="16" t="s">
        <v>35</v>
      </c>
      <c r="C630" s="16" t="s">
        <v>35</v>
      </c>
      <c r="D630" s="16" t="s">
        <v>35</v>
      </c>
      <c r="E630" s="16" t="s">
        <v>35</v>
      </c>
    </row>
    <row r="631" spans="1:5">
      <c r="A631" s="16" t="s">
        <v>35</v>
      </c>
      <c r="B631" s="16" t="s">
        <v>35</v>
      </c>
      <c r="C631" s="16" t="s">
        <v>35</v>
      </c>
      <c r="D631" s="16" t="s">
        <v>35</v>
      </c>
      <c r="E631" s="16" t="s">
        <v>35</v>
      </c>
    </row>
    <row r="632" spans="1:5">
      <c r="A632" s="16" t="s">
        <v>35</v>
      </c>
      <c r="B632" s="16" t="s">
        <v>35</v>
      </c>
      <c r="C632" s="16" t="s">
        <v>35</v>
      </c>
      <c r="D632" s="16" t="s">
        <v>35</v>
      </c>
      <c r="E632" s="16" t="s">
        <v>35</v>
      </c>
    </row>
    <row r="633" spans="1:5">
      <c r="A633" s="16" t="s">
        <v>35</v>
      </c>
      <c r="B633" s="16" t="s">
        <v>35</v>
      </c>
      <c r="C633" s="16" t="s">
        <v>35</v>
      </c>
      <c r="D633" s="16" t="s">
        <v>35</v>
      </c>
      <c r="E633" s="16" t="s">
        <v>35</v>
      </c>
    </row>
    <row r="634" spans="1:5">
      <c r="A634" s="16" t="s">
        <v>35</v>
      </c>
      <c r="B634" s="16" t="s">
        <v>35</v>
      </c>
      <c r="C634" s="16" t="s">
        <v>35</v>
      </c>
      <c r="D634" s="16" t="s">
        <v>35</v>
      </c>
      <c r="E634" s="16" t="s">
        <v>35</v>
      </c>
    </row>
    <row r="635" spans="1:5">
      <c r="A635" s="16" t="s">
        <v>35</v>
      </c>
      <c r="B635" s="16" t="s">
        <v>35</v>
      </c>
      <c r="C635" s="16" t="s">
        <v>35</v>
      </c>
      <c r="D635" s="16" t="s">
        <v>35</v>
      </c>
      <c r="E635" s="16" t="s">
        <v>35</v>
      </c>
    </row>
    <row r="636" spans="1:5">
      <c r="A636" s="16" t="s">
        <v>35</v>
      </c>
      <c r="B636" s="16" t="s">
        <v>35</v>
      </c>
      <c r="C636" s="16" t="s">
        <v>35</v>
      </c>
      <c r="D636" s="16" t="s">
        <v>35</v>
      </c>
      <c r="E636" s="16" t="s">
        <v>35</v>
      </c>
    </row>
    <row r="637" spans="1:5">
      <c r="A637" s="16" t="s">
        <v>35</v>
      </c>
      <c r="B637" s="16" t="s">
        <v>35</v>
      </c>
      <c r="C637" s="16" t="s">
        <v>35</v>
      </c>
      <c r="D637" s="16" t="s">
        <v>35</v>
      </c>
      <c r="E637" s="16" t="s">
        <v>35</v>
      </c>
    </row>
    <row r="638" spans="1:5">
      <c r="A638" s="16" t="s">
        <v>35</v>
      </c>
      <c r="B638" s="16" t="s">
        <v>35</v>
      </c>
      <c r="C638" s="16" t="s">
        <v>35</v>
      </c>
      <c r="D638" s="16" t="s">
        <v>35</v>
      </c>
      <c r="E638" s="16" t="s">
        <v>35</v>
      </c>
    </row>
    <row r="639" spans="1:5">
      <c r="A639" s="16" t="s">
        <v>35</v>
      </c>
      <c r="B639" s="16" t="s">
        <v>35</v>
      </c>
      <c r="C639" s="16" t="s">
        <v>35</v>
      </c>
      <c r="D639" s="16" t="s">
        <v>35</v>
      </c>
      <c r="E639" s="16" t="s">
        <v>35</v>
      </c>
    </row>
    <row r="640" spans="1:5">
      <c r="A640" s="16" t="s">
        <v>35</v>
      </c>
      <c r="B640" s="16" t="s">
        <v>35</v>
      </c>
      <c r="C640" s="16" t="s">
        <v>35</v>
      </c>
      <c r="D640" s="16" t="s">
        <v>35</v>
      </c>
      <c r="E640" s="16" t="s">
        <v>35</v>
      </c>
    </row>
    <row r="641" spans="1:5">
      <c r="A641" s="16" t="s">
        <v>35</v>
      </c>
      <c r="B641" s="16" t="s">
        <v>35</v>
      </c>
      <c r="C641" s="16" t="s">
        <v>35</v>
      </c>
      <c r="D641" s="16" t="s">
        <v>35</v>
      </c>
      <c r="E641" s="16" t="s">
        <v>35</v>
      </c>
    </row>
    <row r="642" spans="1:5">
      <c r="A642" s="16" t="s">
        <v>35</v>
      </c>
      <c r="B642" s="16" t="s">
        <v>35</v>
      </c>
      <c r="C642" s="16" t="s">
        <v>35</v>
      </c>
      <c r="D642" s="16" t="s">
        <v>35</v>
      </c>
      <c r="E642" s="16" t="s">
        <v>35</v>
      </c>
    </row>
    <row r="643" spans="1:5">
      <c r="A643" s="16" t="s">
        <v>35</v>
      </c>
      <c r="B643" s="16" t="s">
        <v>35</v>
      </c>
      <c r="C643" s="16" t="s">
        <v>35</v>
      </c>
      <c r="D643" s="16" t="s">
        <v>35</v>
      </c>
      <c r="E643" s="16" t="s">
        <v>35</v>
      </c>
    </row>
    <row r="644" spans="1:5">
      <c r="A644" s="16" t="s">
        <v>35</v>
      </c>
      <c r="B644" s="16" t="s">
        <v>35</v>
      </c>
      <c r="C644" s="16" t="s">
        <v>35</v>
      </c>
      <c r="D644" s="16" t="s">
        <v>35</v>
      </c>
      <c r="E644" s="16" t="s">
        <v>35</v>
      </c>
    </row>
    <row r="645" spans="1:5">
      <c r="A645" s="16" t="s">
        <v>35</v>
      </c>
      <c r="B645" s="16" t="s">
        <v>35</v>
      </c>
      <c r="C645" s="16" t="s">
        <v>35</v>
      </c>
      <c r="D645" s="16" t="s">
        <v>35</v>
      </c>
      <c r="E645" s="16" t="s">
        <v>35</v>
      </c>
    </row>
    <row r="646" spans="1:5">
      <c r="A646" s="16" t="s">
        <v>35</v>
      </c>
      <c r="B646" s="16" t="s">
        <v>35</v>
      </c>
      <c r="C646" s="16" t="s">
        <v>35</v>
      </c>
      <c r="D646" s="16" t="s">
        <v>35</v>
      </c>
      <c r="E646" s="16" t="s">
        <v>35</v>
      </c>
    </row>
    <row r="647" spans="1:5">
      <c r="A647" s="16" t="s">
        <v>35</v>
      </c>
      <c r="B647" s="16" t="s">
        <v>35</v>
      </c>
      <c r="C647" s="16" t="s">
        <v>35</v>
      </c>
      <c r="D647" s="16" t="s">
        <v>35</v>
      </c>
      <c r="E647" s="16" t="s">
        <v>35</v>
      </c>
    </row>
    <row r="648" spans="1:5">
      <c r="A648" s="16" t="s">
        <v>35</v>
      </c>
      <c r="B648" s="16" t="s">
        <v>35</v>
      </c>
      <c r="C648" s="16" t="s">
        <v>35</v>
      </c>
      <c r="D648" s="16" t="s">
        <v>35</v>
      </c>
      <c r="E648" s="16" t="s">
        <v>35</v>
      </c>
    </row>
    <row r="649" spans="1:5">
      <c r="A649" s="16" t="s">
        <v>35</v>
      </c>
      <c r="B649" s="16" t="s">
        <v>35</v>
      </c>
      <c r="C649" s="16" t="s">
        <v>35</v>
      </c>
      <c r="D649" s="16" t="s">
        <v>35</v>
      </c>
      <c r="E649" s="16" t="s">
        <v>35</v>
      </c>
    </row>
    <row r="650" spans="1:5">
      <c r="A650" s="16" t="s">
        <v>35</v>
      </c>
      <c r="B650" s="16" t="s">
        <v>35</v>
      </c>
      <c r="C650" s="16" t="s">
        <v>35</v>
      </c>
      <c r="D650" s="16" t="s">
        <v>35</v>
      </c>
      <c r="E650" s="16" t="s">
        <v>35</v>
      </c>
    </row>
    <row r="651" spans="1:5">
      <c r="A651" s="16" t="s">
        <v>35</v>
      </c>
      <c r="B651" s="16" t="s">
        <v>35</v>
      </c>
      <c r="C651" s="16" t="s">
        <v>35</v>
      </c>
      <c r="D651" s="16" t="s">
        <v>35</v>
      </c>
      <c r="E651" s="16" t="s">
        <v>35</v>
      </c>
    </row>
    <row r="652" spans="1:5">
      <c r="A652" s="16" t="s">
        <v>35</v>
      </c>
      <c r="B652" s="16" t="s">
        <v>35</v>
      </c>
      <c r="C652" s="16" t="s">
        <v>35</v>
      </c>
      <c r="D652" s="16" t="s">
        <v>35</v>
      </c>
      <c r="E652" s="16" t="s">
        <v>35</v>
      </c>
    </row>
    <row r="653" spans="1:5">
      <c r="A653" s="16" t="s">
        <v>35</v>
      </c>
      <c r="B653" s="16" t="s">
        <v>35</v>
      </c>
      <c r="C653" s="16" t="s">
        <v>35</v>
      </c>
      <c r="D653" s="16" t="s">
        <v>35</v>
      </c>
      <c r="E653" s="16" t="s">
        <v>35</v>
      </c>
    </row>
    <row r="654" spans="1:5">
      <c r="A654" s="16" t="s">
        <v>35</v>
      </c>
      <c r="B654" s="16" t="s">
        <v>35</v>
      </c>
      <c r="C654" s="16" t="s">
        <v>35</v>
      </c>
      <c r="D654" s="16" t="s">
        <v>35</v>
      </c>
      <c r="E654" s="16" t="s">
        <v>35</v>
      </c>
    </row>
    <row r="655" spans="1:5">
      <c r="A655" s="16" t="s">
        <v>35</v>
      </c>
      <c r="B655" s="16" t="s">
        <v>35</v>
      </c>
      <c r="C655" s="16" t="s">
        <v>35</v>
      </c>
      <c r="D655" s="16" t="s">
        <v>35</v>
      </c>
      <c r="E655" s="16" t="s">
        <v>35</v>
      </c>
    </row>
    <row r="656" spans="1:5">
      <c r="A656" s="16" t="s">
        <v>35</v>
      </c>
      <c r="B656" s="16" t="s">
        <v>35</v>
      </c>
      <c r="C656" s="16" t="s">
        <v>35</v>
      </c>
      <c r="D656" s="16" t="s">
        <v>35</v>
      </c>
      <c r="E656" s="16" t="s">
        <v>35</v>
      </c>
    </row>
    <row r="657" spans="1:5">
      <c r="A657" s="16" t="s">
        <v>35</v>
      </c>
      <c r="B657" s="16" t="s">
        <v>35</v>
      </c>
      <c r="C657" s="16" t="s">
        <v>35</v>
      </c>
      <c r="D657" s="16" t="s">
        <v>35</v>
      </c>
      <c r="E657" s="16" t="s">
        <v>35</v>
      </c>
    </row>
    <row r="658" spans="1:5">
      <c r="A658" s="16" t="s">
        <v>35</v>
      </c>
      <c r="B658" s="16" t="s">
        <v>35</v>
      </c>
      <c r="C658" s="16" t="s">
        <v>35</v>
      </c>
      <c r="D658" s="16" t="s">
        <v>35</v>
      </c>
      <c r="E658" s="16" t="s">
        <v>35</v>
      </c>
    </row>
    <row r="659" spans="1:5">
      <c r="A659" s="16" t="s">
        <v>35</v>
      </c>
      <c r="B659" s="16" t="s">
        <v>35</v>
      </c>
      <c r="C659" s="16" t="s">
        <v>35</v>
      </c>
      <c r="D659" s="16" t="s">
        <v>35</v>
      </c>
      <c r="E659" s="16" t="s">
        <v>35</v>
      </c>
    </row>
    <row r="660" spans="1:5">
      <c r="A660" s="16" t="s">
        <v>35</v>
      </c>
      <c r="B660" s="16" t="s">
        <v>35</v>
      </c>
      <c r="C660" s="16" t="s">
        <v>35</v>
      </c>
      <c r="D660" s="16" t="s">
        <v>35</v>
      </c>
      <c r="E660" s="16" t="s">
        <v>35</v>
      </c>
    </row>
    <row r="661" spans="1:5">
      <c r="A661" s="16" t="s">
        <v>35</v>
      </c>
      <c r="B661" s="16" t="s">
        <v>35</v>
      </c>
      <c r="C661" s="16" t="s">
        <v>35</v>
      </c>
      <c r="D661" s="16" t="s">
        <v>35</v>
      </c>
      <c r="E661" s="16" t="s">
        <v>35</v>
      </c>
    </row>
    <row r="662" spans="1:5">
      <c r="A662" s="16" t="s">
        <v>35</v>
      </c>
      <c r="B662" s="16" t="s">
        <v>35</v>
      </c>
      <c r="C662" s="16" t="s">
        <v>35</v>
      </c>
      <c r="D662" s="16" t="s">
        <v>35</v>
      </c>
      <c r="E662" s="16" t="s">
        <v>35</v>
      </c>
    </row>
    <row r="663" spans="1:5">
      <c r="A663" s="16" t="s">
        <v>35</v>
      </c>
      <c r="B663" s="16" t="s">
        <v>35</v>
      </c>
      <c r="C663" s="16" t="s">
        <v>35</v>
      </c>
      <c r="D663" s="16" t="s">
        <v>35</v>
      </c>
      <c r="E663" s="16" t="s">
        <v>35</v>
      </c>
    </row>
    <row r="664" spans="1:5">
      <c r="A664" s="16" t="s">
        <v>35</v>
      </c>
      <c r="B664" s="16" t="s">
        <v>35</v>
      </c>
      <c r="C664" s="16" t="s">
        <v>35</v>
      </c>
      <c r="D664" s="16" t="s">
        <v>35</v>
      </c>
      <c r="E664" s="16" t="s">
        <v>35</v>
      </c>
    </row>
    <row r="665" spans="1:5">
      <c r="A665" s="16" t="s">
        <v>35</v>
      </c>
      <c r="B665" s="16" t="s">
        <v>35</v>
      </c>
      <c r="C665" s="16" t="s">
        <v>35</v>
      </c>
      <c r="D665" s="16" t="s">
        <v>35</v>
      </c>
      <c r="E665" s="16" t="s">
        <v>35</v>
      </c>
    </row>
    <row r="666" spans="1:5">
      <c r="A666" s="16" t="s">
        <v>35</v>
      </c>
      <c r="B666" s="16" t="s">
        <v>35</v>
      </c>
      <c r="C666" s="16" t="s">
        <v>35</v>
      </c>
      <c r="D666" s="16" t="s">
        <v>35</v>
      </c>
      <c r="E666" s="16" t="s">
        <v>35</v>
      </c>
    </row>
    <row r="667" spans="1:5">
      <c r="A667" s="16" t="s">
        <v>35</v>
      </c>
      <c r="B667" s="16" t="s">
        <v>35</v>
      </c>
      <c r="C667" s="16" t="s">
        <v>35</v>
      </c>
      <c r="D667" s="16" t="s">
        <v>35</v>
      </c>
      <c r="E667" s="16" t="s">
        <v>35</v>
      </c>
    </row>
    <row r="668" spans="1:5">
      <c r="A668" s="16" t="s">
        <v>35</v>
      </c>
      <c r="B668" s="16" t="s">
        <v>35</v>
      </c>
      <c r="C668" s="16" t="s">
        <v>35</v>
      </c>
      <c r="D668" s="16" t="s">
        <v>35</v>
      </c>
      <c r="E668" s="16" t="s">
        <v>35</v>
      </c>
    </row>
    <row r="669" spans="1:5">
      <c r="A669" s="16" t="s">
        <v>35</v>
      </c>
      <c r="B669" s="16" t="s">
        <v>35</v>
      </c>
      <c r="C669" s="16" t="s">
        <v>35</v>
      </c>
      <c r="D669" s="16" t="s">
        <v>35</v>
      </c>
      <c r="E669" s="16" t="s">
        <v>35</v>
      </c>
    </row>
    <row r="670" spans="1:5">
      <c r="A670" s="16" t="s">
        <v>35</v>
      </c>
      <c r="B670" s="16" t="s">
        <v>35</v>
      </c>
      <c r="C670" s="16" t="s">
        <v>35</v>
      </c>
      <c r="D670" s="16" t="s">
        <v>35</v>
      </c>
      <c r="E670" s="16" t="s">
        <v>35</v>
      </c>
    </row>
    <row r="671" spans="1:5">
      <c r="A671" s="16" t="s">
        <v>35</v>
      </c>
      <c r="B671" s="16" t="s">
        <v>35</v>
      </c>
      <c r="C671" s="16" t="s">
        <v>35</v>
      </c>
      <c r="D671" s="16" t="s">
        <v>35</v>
      </c>
      <c r="E671" s="16" t="s">
        <v>35</v>
      </c>
    </row>
    <row r="672" spans="1:5">
      <c r="A672" s="16" t="s">
        <v>35</v>
      </c>
      <c r="B672" s="16" t="s">
        <v>35</v>
      </c>
      <c r="C672" s="16" t="s">
        <v>35</v>
      </c>
      <c r="D672" s="16" t="s">
        <v>35</v>
      </c>
      <c r="E672" s="16" t="s">
        <v>35</v>
      </c>
    </row>
    <row r="673" spans="1:5">
      <c r="A673" s="16" t="s">
        <v>35</v>
      </c>
      <c r="B673" s="16" t="s">
        <v>35</v>
      </c>
      <c r="C673" s="16" t="s">
        <v>35</v>
      </c>
      <c r="D673" s="16" t="s">
        <v>35</v>
      </c>
      <c r="E673" s="16" t="s">
        <v>35</v>
      </c>
    </row>
    <row r="674" spans="1:5">
      <c r="A674" s="16" t="s">
        <v>35</v>
      </c>
      <c r="B674" s="16" t="s">
        <v>35</v>
      </c>
      <c r="C674" s="16" t="s">
        <v>35</v>
      </c>
      <c r="D674" s="16" t="s">
        <v>35</v>
      </c>
      <c r="E674" s="16" t="s">
        <v>35</v>
      </c>
    </row>
    <row r="675" spans="1:5">
      <c r="A675" s="16" t="s">
        <v>35</v>
      </c>
      <c r="B675" s="16" t="s">
        <v>35</v>
      </c>
      <c r="C675" s="16" t="s">
        <v>35</v>
      </c>
      <c r="D675" s="16" t="s">
        <v>35</v>
      </c>
      <c r="E675" s="16" t="s">
        <v>35</v>
      </c>
    </row>
    <row r="676" spans="1:5">
      <c r="A676" s="16" t="s">
        <v>35</v>
      </c>
      <c r="B676" s="16" t="s">
        <v>35</v>
      </c>
      <c r="C676" s="16" t="s">
        <v>35</v>
      </c>
      <c r="D676" s="16" t="s">
        <v>35</v>
      </c>
      <c r="E676" s="16" t="s">
        <v>35</v>
      </c>
    </row>
    <row r="677" spans="1:5">
      <c r="A677" s="16" t="s">
        <v>35</v>
      </c>
      <c r="B677" s="16" t="s">
        <v>35</v>
      </c>
      <c r="C677" s="16" t="s">
        <v>35</v>
      </c>
      <c r="D677" s="16" t="s">
        <v>35</v>
      </c>
      <c r="E677" s="16" t="s">
        <v>35</v>
      </c>
    </row>
    <row r="678" spans="1:5">
      <c r="A678" s="16" t="s">
        <v>35</v>
      </c>
      <c r="B678" s="16" t="s">
        <v>35</v>
      </c>
      <c r="C678" s="16" t="s">
        <v>35</v>
      </c>
      <c r="D678" s="16" t="s">
        <v>35</v>
      </c>
      <c r="E678" s="16" t="s">
        <v>35</v>
      </c>
    </row>
    <row r="679" spans="1:5">
      <c r="A679" s="16" t="s">
        <v>35</v>
      </c>
      <c r="B679" s="16" t="s">
        <v>35</v>
      </c>
      <c r="C679" s="16" t="s">
        <v>35</v>
      </c>
      <c r="D679" s="16" t="s">
        <v>35</v>
      </c>
      <c r="E679" s="16" t="s">
        <v>35</v>
      </c>
    </row>
    <row r="680" spans="1:5">
      <c r="A680" s="16" t="s">
        <v>35</v>
      </c>
      <c r="B680" s="16" t="s">
        <v>35</v>
      </c>
      <c r="C680" s="16" t="s">
        <v>35</v>
      </c>
      <c r="D680" s="16" t="s">
        <v>35</v>
      </c>
      <c r="E680" s="16" t="s">
        <v>35</v>
      </c>
    </row>
    <row r="681" spans="1:5">
      <c r="A681" s="16" t="s">
        <v>35</v>
      </c>
      <c r="B681" s="16" t="s">
        <v>35</v>
      </c>
      <c r="C681" s="16" t="s">
        <v>35</v>
      </c>
      <c r="D681" s="16" t="s">
        <v>35</v>
      </c>
      <c r="E681" s="16" t="s">
        <v>35</v>
      </c>
    </row>
    <row r="682" spans="1:5">
      <c r="A682" s="16" t="s">
        <v>35</v>
      </c>
      <c r="B682" s="16" t="s">
        <v>35</v>
      </c>
      <c r="C682" s="16" t="s">
        <v>35</v>
      </c>
      <c r="D682" s="16" t="s">
        <v>35</v>
      </c>
      <c r="E682" s="16" t="s">
        <v>35</v>
      </c>
    </row>
    <row r="683" spans="1:5">
      <c r="A683" s="16" t="s">
        <v>35</v>
      </c>
      <c r="B683" s="16" t="s">
        <v>35</v>
      </c>
      <c r="C683" s="16" t="s">
        <v>35</v>
      </c>
      <c r="D683" s="16" t="s">
        <v>35</v>
      </c>
      <c r="E683" s="16" t="s">
        <v>35</v>
      </c>
    </row>
    <row r="684" spans="1:5">
      <c r="A684" s="16" t="s">
        <v>35</v>
      </c>
      <c r="B684" s="16" t="s">
        <v>35</v>
      </c>
      <c r="C684" s="16" t="s">
        <v>35</v>
      </c>
      <c r="D684" s="16" t="s">
        <v>35</v>
      </c>
      <c r="E684" s="16" t="s">
        <v>35</v>
      </c>
    </row>
    <row r="685" spans="1:5">
      <c r="A685" s="16" t="s">
        <v>35</v>
      </c>
      <c r="B685" s="16" t="s">
        <v>35</v>
      </c>
      <c r="C685" s="16" t="s">
        <v>35</v>
      </c>
      <c r="D685" s="16" t="s">
        <v>35</v>
      </c>
      <c r="E685" s="16" t="s">
        <v>35</v>
      </c>
    </row>
    <row r="686" spans="1:5">
      <c r="A686" s="16" t="s">
        <v>35</v>
      </c>
      <c r="B686" s="16" t="s">
        <v>35</v>
      </c>
      <c r="C686" s="16" t="s">
        <v>35</v>
      </c>
      <c r="D686" s="16" t="s">
        <v>35</v>
      </c>
      <c r="E686" s="16" t="s">
        <v>35</v>
      </c>
    </row>
    <row r="687" spans="1:5">
      <c r="A687" s="16" t="s">
        <v>35</v>
      </c>
      <c r="B687" s="16" t="s">
        <v>35</v>
      </c>
      <c r="C687" s="16" t="s">
        <v>35</v>
      </c>
      <c r="D687" s="16" t="s">
        <v>35</v>
      </c>
      <c r="E687" s="16" t="s">
        <v>35</v>
      </c>
    </row>
    <row r="688" spans="1:5">
      <c r="A688" s="16" t="s">
        <v>35</v>
      </c>
      <c r="B688" s="16" t="s">
        <v>35</v>
      </c>
      <c r="C688" s="16" t="s">
        <v>35</v>
      </c>
      <c r="D688" s="16" t="s">
        <v>35</v>
      </c>
      <c r="E688" s="16" t="s">
        <v>35</v>
      </c>
    </row>
    <row r="689" spans="1:5">
      <c r="A689" s="16" t="s">
        <v>35</v>
      </c>
      <c r="B689" s="16" t="s">
        <v>35</v>
      </c>
      <c r="C689" s="16" t="s">
        <v>35</v>
      </c>
      <c r="D689" s="16" t="s">
        <v>35</v>
      </c>
      <c r="E689" s="16" t="s">
        <v>35</v>
      </c>
    </row>
    <row r="690" spans="1:5">
      <c r="A690" s="16" t="s">
        <v>35</v>
      </c>
      <c r="B690" s="16" t="s">
        <v>35</v>
      </c>
      <c r="C690" s="16" t="s">
        <v>35</v>
      </c>
      <c r="D690" s="16" t="s">
        <v>35</v>
      </c>
      <c r="E690" s="16" t="s">
        <v>35</v>
      </c>
    </row>
    <row r="691" spans="1:5">
      <c r="A691" s="16" t="s">
        <v>35</v>
      </c>
      <c r="B691" s="16" t="s">
        <v>35</v>
      </c>
      <c r="C691" s="16" t="s">
        <v>35</v>
      </c>
      <c r="D691" s="16" t="s">
        <v>35</v>
      </c>
      <c r="E691" s="16" t="s">
        <v>35</v>
      </c>
    </row>
    <row r="692" spans="1:5">
      <c r="A692" s="16" t="s">
        <v>35</v>
      </c>
      <c r="B692" s="16" t="s">
        <v>35</v>
      </c>
      <c r="C692" s="16" t="s">
        <v>35</v>
      </c>
      <c r="D692" s="16" t="s">
        <v>35</v>
      </c>
      <c r="E692" s="16" t="s">
        <v>35</v>
      </c>
    </row>
    <row r="693" spans="1:5">
      <c r="A693" s="16" t="s">
        <v>35</v>
      </c>
      <c r="B693" s="16" t="s">
        <v>35</v>
      </c>
      <c r="C693" s="16" t="s">
        <v>35</v>
      </c>
      <c r="D693" s="16" t="s">
        <v>35</v>
      </c>
      <c r="E693" s="16" t="s">
        <v>35</v>
      </c>
    </row>
    <row r="694" spans="1:5">
      <c r="A694" s="16" t="s">
        <v>35</v>
      </c>
      <c r="B694" s="16" t="s">
        <v>35</v>
      </c>
      <c r="C694" s="16" t="s">
        <v>35</v>
      </c>
      <c r="D694" s="16" t="s">
        <v>35</v>
      </c>
      <c r="E694" s="16" t="s">
        <v>35</v>
      </c>
    </row>
    <row r="695" spans="1:5">
      <c r="A695" s="16" t="s">
        <v>35</v>
      </c>
      <c r="B695" s="16" t="s">
        <v>35</v>
      </c>
      <c r="C695" s="16" t="s">
        <v>35</v>
      </c>
      <c r="D695" s="16" t="s">
        <v>35</v>
      </c>
      <c r="E695" s="16" t="s">
        <v>35</v>
      </c>
    </row>
    <row r="696" spans="1:5">
      <c r="A696" s="16" t="s">
        <v>35</v>
      </c>
      <c r="B696" s="16" t="s">
        <v>35</v>
      </c>
      <c r="C696" s="16" t="s">
        <v>35</v>
      </c>
      <c r="D696" s="16" t="s">
        <v>35</v>
      </c>
      <c r="E696" s="16" t="s">
        <v>35</v>
      </c>
    </row>
    <row r="697" spans="1:5">
      <c r="A697" s="16" t="s">
        <v>35</v>
      </c>
      <c r="B697" s="16" t="s">
        <v>35</v>
      </c>
      <c r="C697" s="16" t="s">
        <v>35</v>
      </c>
      <c r="D697" s="16" t="s">
        <v>35</v>
      </c>
      <c r="E697" s="16" t="s">
        <v>35</v>
      </c>
    </row>
    <row r="698" spans="1:5">
      <c r="A698" s="16" t="s">
        <v>35</v>
      </c>
      <c r="B698" s="16" t="s">
        <v>35</v>
      </c>
      <c r="C698" s="16" t="s">
        <v>35</v>
      </c>
      <c r="D698" s="16" t="s">
        <v>35</v>
      </c>
      <c r="E698" s="16" t="s">
        <v>35</v>
      </c>
    </row>
    <row r="699" spans="1:5">
      <c r="A699" s="16" t="s">
        <v>35</v>
      </c>
      <c r="B699" s="16" t="s">
        <v>35</v>
      </c>
      <c r="C699" s="16" t="s">
        <v>35</v>
      </c>
      <c r="D699" s="16" t="s">
        <v>35</v>
      </c>
      <c r="E699" s="16" t="s">
        <v>35</v>
      </c>
    </row>
    <row r="700" spans="1:5">
      <c r="A700" s="16" t="s">
        <v>35</v>
      </c>
      <c r="B700" s="16" t="s">
        <v>35</v>
      </c>
      <c r="C700" s="16" t="s">
        <v>35</v>
      </c>
      <c r="D700" s="16" t="s">
        <v>35</v>
      </c>
      <c r="E700" s="16" t="s">
        <v>35</v>
      </c>
    </row>
    <row r="701" spans="1:5">
      <c r="A701" s="16" t="s">
        <v>35</v>
      </c>
      <c r="B701" s="16" t="s">
        <v>35</v>
      </c>
      <c r="C701" s="16" t="s">
        <v>35</v>
      </c>
      <c r="D701" s="16" t="s">
        <v>35</v>
      </c>
      <c r="E701" s="16" t="s">
        <v>35</v>
      </c>
    </row>
    <row r="702" spans="1:5">
      <c r="A702" s="16" t="s">
        <v>35</v>
      </c>
      <c r="B702" s="16" t="s">
        <v>35</v>
      </c>
      <c r="C702" s="16" t="s">
        <v>35</v>
      </c>
      <c r="D702" s="16" t="s">
        <v>35</v>
      </c>
      <c r="E702" s="16" t="s">
        <v>35</v>
      </c>
    </row>
    <row r="703" spans="1:5">
      <c r="A703" s="16" t="s">
        <v>35</v>
      </c>
      <c r="B703" s="16" t="s">
        <v>35</v>
      </c>
      <c r="C703" s="16" t="s">
        <v>35</v>
      </c>
      <c r="D703" s="16" t="s">
        <v>35</v>
      </c>
      <c r="E703" s="16" t="s">
        <v>35</v>
      </c>
    </row>
    <row r="704" spans="1:5">
      <c r="A704" s="16" t="s">
        <v>35</v>
      </c>
      <c r="B704" s="16" t="s">
        <v>35</v>
      </c>
      <c r="C704" s="16" t="s">
        <v>35</v>
      </c>
      <c r="D704" s="16" t="s">
        <v>35</v>
      </c>
      <c r="E704" s="16" t="s">
        <v>35</v>
      </c>
    </row>
    <row r="705" spans="1:5">
      <c r="A705" s="16" t="s">
        <v>35</v>
      </c>
      <c r="B705" s="16" t="s">
        <v>35</v>
      </c>
      <c r="C705" s="16" t="s">
        <v>35</v>
      </c>
      <c r="D705" s="16" t="s">
        <v>35</v>
      </c>
      <c r="E705" s="16" t="s">
        <v>35</v>
      </c>
    </row>
    <row r="706" spans="1:5">
      <c r="A706" s="16" t="s">
        <v>35</v>
      </c>
      <c r="B706" s="16" t="s">
        <v>35</v>
      </c>
      <c r="C706" s="16" t="s">
        <v>35</v>
      </c>
      <c r="D706" s="16" t="s">
        <v>35</v>
      </c>
      <c r="E706" s="16" t="s">
        <v>35</v>
      </c>
    </row>
    <row r="707" spans="1:5">
      <c r="A707" s="16" t="s">
        <v>35</v>
      </c>
      <c r="B707" s="16" t="s">
        <v>35</v>
      </c>
      <c r="C707" s="16" t="s">
        <v>35</v>
      </c>
      <c r="D707" s="16" t="s">
        <v>35</v>
      </c>
      <c r="E707" s="16" t="s">
        <v>35</v>
      </c>
    </row>
    <row r="708" spans="1:5">
      <c r="A708" s="16" t="s">
        <v>35</v>
      </c>
      <c r="B708" s="16" t="s">
        <v>35</v>
      </c>
      <c r="C708" s="16" t="s">
        <v>35</v>
      </c>
      <c r="D708" s="16" t="s">
        <v>35</v>
      </c>
      <c r="E708" s="16" t="s">
        <v>35</v>
      </c>
    </row>
    <row r="709" spans="1:5">
      <c r="A709" s="16" t="s">
        <v>35</v>
      </c>
      <c r="B709" s="16" t="s">
        <v>35</v>
      </c>
      <c r="C709" s="16" t="s">
        <v>35</v>
      </c>
      <c r="D709" s="16" t="s">
        <v>35</v>
      </c>
      <c r="E709" s="16" t="s">
        <v>35</v>
      </c>
    </row>
    <row r="710" spans="1:5">
      <c r="A710" s="16" t="s">
        <v>35</v>
      </c>
      <c r="B710" s="16" t="s">
        <v>35</v>
      </c>
      <c r="C710" s="16" t="s">
        <v>35</v>
      </c>
      <c r="D710" s="16" t="s">
        <v>35</v>
      </c>
      <c r="E710" s="16" t="s">
        <v>35</v>
      </c>
    </row>
    <row r="711" spans="1:5">
      <c r="A711" s="16" t="s">
        <v>35</v>
      </c>
      <c r="B711" s="16" t="s">
        <v>35</v>
      </c>
      <c r="C711" s="16" t="s">
        <v>35</v>
      </c>
      <c r="D711" s="16" t="s">
        <v>35</v>
      </c>
      <c r="E711" s="16" t="s">
        <v>35</v>
      </c>
    </row>
    <row r="712" spans="1:5">
      <c r="A712" s="16" t="s">
        <v>35</v>
      </c>
      <c r="B712" s="16" t="s">
        <v>35</v>
      </c>
      <c r="C712" s="16" t="s">
        <v>35</v>
      </c>
      <c r="D712" s="16" t="s">
        <v>35</v>
      </c>
      <c r="E712" s="16" t="s">
        <v>35</v>
      </c>
    </row>
    <row r="713" spans="1:5">
      <c r="A713" s="16" t="s">
        <v>35</v>
      </c>
      <c r="B713" s="16" t="s">
        <v>35</v>
      </c>
      <c r="C713" s="16" t="s">
        <v>35</v>
      </c>
      <c r="D713" s="16" t="s">
        <v>35</v>
      </c>
      <c r="E713" s="16" t="s">
        <v>35</v>
      </c>
    </row>
    <row r="714" spans="1:5">
      <c r="A714" s="16" t="s">
        <v>35</v>
      </c>
      <c r="B714" s="16" t="s">
        <v>35</v>
      </c>
      <c r="C714" s="16" t="s">
        <v>35</v>
      </c>
      <c r="D714" s="16" t="s">
        <v>35</v>
      </c>
      <c r="E714" s="16" t="s">
        <v>35</v>
      </c>
    </row>
    <row r="715" spans="1:5">
      <c r="A715" s="16" t="s">
        <v>35</v>
      </c>
      <c r="B715" s="16" t="s">
        <v>35</v>
      </c>
      <c r="C715" s="16" t="s">
        <v>35</v>
      </c>
      <c r="D715" s="16" t="s">
        <v>35</v>
      </c>
      <c r="E715" s="16" t="s">
        <v>35</v>
      </c>
    </row>
    <row r="716" spans="1:5">
      <c r="A716" s="16" t="s">
        <v>35</v>
      </c>
      <c r="B716" s="16" t="s">
        <v>35</v>
      </c>
      <c r="C716" s="16" t="s">
        <v>35</v>
      </c>
      <c r="D716" s="16" t="s">
        <v>35</v>
      </c>
      <c r="E716" s="16" t="s">
        <v>35</v>
      </c>
    </row>
    <row r="717" spans="1:5">
      <c r="A717" s="16" t="s">
        <v>35</v>
      </c>
      <c r="B717" s="16" t="s">
        <v>35</v>
      </c>
      <c r="C717" s="16" t="s">
        <v>35</v>
      </c>
      <c r="D717" s="16" t="s">
        <v>35</v>
      </c>
      <c r="E717" s="16" t="s">
        <v>35</v>
      </c>
    </row>
    <row r="718" spans="1:5">
      <c r="A718" s="16" t="s">
        <v>35</v>
      </c>
      <c r="B718" s="16" t="s">
        <v>35</v>
      </c>
      <c r="C718" s="16" t="s">
        <v>35</v>
      </c>
      <c r="D718" s="16" t="s">
        <v>35</v>
      </c>
      <c r="E718" s="16" t="s">
        <v>35</v>
      </c>
    </row>
    <row r="719" spans="1:5">
      <c r="A719" s="16" t="s">
        <v>35</v>
      </c>
      <c r="B719" s="16" t="s">
        <v>35</v>
      </c>
      <c r="C719" s="16" t="s">
        <v>35</v>
      </c>
      <c r="D719" s="16" t="s">
        <v>35</v>
      </c>
      <c r="E719" s="16" t="s">
        <v>35</v>
      </c>
    </row>
    <row r="720" spans="1:5">
      <c r="A720" s="16" t="s">
        <v>35</v>
      </c>
      <c r="B720" s="16" t="s">
        <v>35</v>
      </c>
      <c r="C720" s="16" t="s">
        <v>35</v>
      </c>
      <c r="D720" s="16" t="s">
        <v>35</v>
      </c>
      <c r="E720" s="16" t="s">
        <v>35</v>
      </c>
    </row>
    <row r="721" spans="1:5">
      <c r="A721" s="16" t="s">
        <v>35</v>
      </c>
      <c r="B721" s="16" t="s">
        <v>35</v>
      </c>
      <c r="C721" s="16" t="s">
        <v>35</v>
      </c>
      <c r="D721" s="16" t="s">
        <v>35</v>
      </c>
      <c r="E721" s="16" t="s">
        <v>35</v>
      </c>
    </row>
    <row r="722" spans="1:5">
      <c r="A722" s="16" t="s">
        <v>35</v>
      </c>
      <c r="B722" s="16" t="s">
        <v>35</v>
      </c>
      <c r="C722" s="16" t="s">
        <v>35</v>
      </c>
      <c r="D722" s="16" t="s">
        <v>35</v>
      </c>
      <c r="E722" s="16" t="s">
        <v>35</v>
      </c>
    </row>
    <row r="723" spans="1:5">
      <c r="A723" s="16" t="s">
        <v>35</v>
      </c>
      <c r="B723" s="16" t="s">
        <v>35</v>
      </c>
      <c r="C723" s="16" t="s">
        <v>35</v>
      </c>
      <c r="D723" s="16" t="s">
        <v>35</v>
      </c>
      <c r="E723" s="16" t="s">
        <v>35</v>
      </c>
    </row>
    <row r="724" spans="1:5">
      <c r="A724" s="16" t="s">
        <v>35</v>
      </c>
      <c r="B724" s="16" t="s">
        <v>35</v>
      </c>
      <c r="C724" s="16" t="s">
        <v>35</v>
      </c>
      <c r="D724" s="16" t="s">
        <v>35</v>
      </c>
      <c r="E724" s="16" t="s">
        <v>35</v>
      </c>
    </row>
    <row r="725" spans="1:5">
      <c r="A725" s="16" t="s">
        <v>35</v>
      </c>
      <c r="B725" s="16" t="s">
        <v>35</v>
      </c>
      <c r="C725" s="16" t="s">
        <v>35</v>
      </c>
      <c r="D725" s="16" t="s">
        <v>35</v>
      </c>
      <c r="E725" s="16" t="s">
        <v>35</v>
      </c>
    </row>
    <row r="726" spans="1:5">
      <c r="A726" s="16" t="s">
        <v>35</v>
      </c>
      <c r="B726" s="16" t="s">
        <v>35</v>
      </c>
      <c r="C726" s="16" t="s">
        <v>35</v>
      </c>
      <c r="D726" s="16" t="s">
        <v>35</v>
      </c>
      <c r="E726" s="16" t="s">
        <v>35</v>
      </c>
    </row>
    <row r="727" spans="1:5">
      <c r="A727" s="16" t="s">
        <v>35</v>
      </c>
      <c r="B727" s="16" t="s">
        <v>35</v>
      </c>
      <c r="C727" s="16" t="s">
        <v>35</v>
      </c>
      <c r="D727" s="16" t="s">
        <v>35</v>
      </c>
      <c r="E727" s="16" t="s">
        <v>35</v>
      </c>
    </row>
    <row r="728" spans="1:5">
      <c r="A728" s="16" t="s">
        <v>35</v>
      </c>
      <c r="B728" s="16" t="s">
        <v>35</v>
      </c>
      <c r="C728" s="16" t="s">
        <v>35</v>
      </c>
      <c r="D728" s="16" t="s">
        <v>35</v>
      </c>
      <c r="E728" s="16" t="s">
        <v>35</v>
      </c>
    </row>
    <row r="729" spans="1:5">
      <c r="A729" s="16" t="s">
        <v>35</v>
      </c>
      <c r="B729" s="16" t="s">
        <v>35</v>
      </c>
      <c r="C729" s="16" t="s">
        <v>35</v>
      </c>
      <c r="D729" s="16" t="s">
        <v>35</v>
      </c>
      <c r="E729" s="16" t="s">
        <v>35</v>
      </c>
    </row>
    <row r="730" spans="1:5">
      <c r="A730" s="16" t="s">
        <v>35</v>
      </c>
      <c r="B730" s="16" t="s">
        <v>35</v>
      </c>
      <c r="C730" s="16" t="s">
        <v>35</v>
      </c>
      <c r="D730" s="16" t="s">
        <v>35</v>
      </c>
      <c r="E730" s="16" t="s">
        <v>35</v>
      </c>
    </row>
    <row r="731" spans="1:5">
      <c r="A731" s="16" t="s">
        <v>35</v>
      </c>
      <c r="B731" s="16" t="s">
        <v>35</v>
      </c>
      <c r="C731" s="16" t="s">
        <v>35</v>
      </c>
      <c r="D731" s="16" t="s">
        <v>35</v>
      </c>
      <c r="E731" s="16" t="s">
        <v>35</v>
      </c>
    </row>
    <row r="732" spans="1:5">
      <c r="A732" s="16" t="s">
        <v>35</v>
      </c>
      <c r="B732" s="16" t="s">
        <v>35</v>
      </c>
      <c r="C732" s="16" t="s">
        <v>35</v>
      </c>
      <c r="D732" s="16" t="s">
        <v>35</v>
      </c>
      <c r="E732" s="16" t="s">
        <v>35</v>
      </c>
    </row>
    <row r="733" spans="1:5">
      <c r="A733" s="16" t="s">
        <v>35</v>
      </c>
      <c r="B733" s="16" t="s">
        <v>35</v>
      </c>
      <c r="C733" s="16" t="s">
        <v>35</v>
      </c>
      <c r="D733" s="16" t="s">
        <v>35</v>
      </c>
      <c r="E733" s="16" t="s">
        <v>35</v>
      </c>
    </row>
    <row r="734" spans="1:5">
      <c r="A734" s="16" t="s">
        <v>35</v>
      </c>
      <c r="B734" s="16" t="s">
        <v>35</v>
      </c>
      <c r="C734" s="16" t="s">
        <v>35</v>
      </c>
      <c r="D734" s="16" t="s">
        <v>35</v>
      </c>
      <c r="E734" s="16" t="s">
        <v>35</v>
      </c>
    </row>
    <row r="735" spans="1:5">
      <c r="A735" s="16" t="s">
        <v>35</v>
      </c>
      <c r="B735" s="16" t="s">
        <v>35</v>
      </c>
      <c r="C735" s="16" t="s">
        <v>35</v>
      </c>
      <c r="D735" s="16" t="s">
        <v>35</v>
      </c>
      <c r="E735" s="16" t="s">
        <v>35</v>
      </c>
    </row>
    <row r="736" spans="1:5">
      <c r="A736" s="16" t="s">
        <v>35</v>
      </c>
      <c r="B736" s="16" t="s">
        <v>35</v>
      </c>
      <c r="C736" s="16" t="s">
        <v>35</v>
      </c>
      <c r="D736" s="16" t="s">
        <v>35</v>
      </c>
      <c r="E736" s="16" t="s">
        <v>35</v>
      </c>
    </row>
    <row r="737" spans="1:5">
      <c r="A737" s="16" t="s">
        <v>35</v>
      </c>
      <c r="B737" s="16" t="s">
        <v>35</v>
      </c>
      <c r="C737" s="16" t="s">
        <v>35</v>
      </c>
      <c r="D737" s="16" t="s">
        <v>35</v>
      </c>
      <c r="E737" s="16" t="s">
        <v>35</v>
      </c>
    </row>
    <row r="738" spans="1:5">
      <c r="A738" s="16" t="s">
        <v>35</v>
      </c>
      <c r="B738" s="16" t="s">
        <v>35</v>
      </c>
      <c r="C738" s="16" t="s">
        <v>35</v>
      </c>
      <c r="D738" s="16" t="s">
        <v>35</v>
      </c>
      <c r="E738" s="16" t="s">
        <v>35</v>
      </c>
    </row>
    <row r="739" spans="1:5">
      <c r="A739" s="16" t="s">
        <v>35</v>
      </c>
      <c r="B739" s="16" t="s">
        <v>35</v>
      </c>
      <c r="C739" s="16" t="s">
        <v>35</v>
      </c>
      <c r="D739" s="16" t="s">
        <v>35</v>
      </c>
      <c r="E739" s="16" t="s">
        <v>35</v>
      </c>
    </row>
    <row r="740" spans="1:5">
      <c r="A740" s="16" t="s">
        <v>35</v>
      </c>
      <c r="B740" s="16" t="s">
        <v>35</v>
      </c>
      <c r="C740" s="16" t="s">
        <v>35</v>
      </c>
      <c r="D740" s="16" t="s">
        <v>35</v>
      </c>
      <c r="E740" s="16" t="s">
        <v>35</v>
      </c>
    </row>
    <row r="741" spans="1:5">
      <c r="A741" s="16" t="s">
        <v>35</v>
      </c>
      <c r="B741" s="16" t="s">
        <v>35</v>
      </c>
      <c r="C741" s="16" t="s">
        <v>35</v>
      </c>
      <c r="D741" s="16" t="s">
        <v>35</v>
      </c>
      <c r="E741" s="16" t="s">
        <v>35</v>
      </c>
    </row>
    <row r="742" spans="1:5">
      <c r="A742" s="16" t="s">
        <v>35</v>
      </c>
      <c r="B742" s="16" t="s">
        <v>35</v>
      </c>
      <c r="C742" s="16" t="s">
        <v>35</v>
      </c>
      <c r="D742" s="16" t="s">
        <v>35</v>
      </c>
      <c r="E742" s="16" t="s">
        <v>35</v>
      </c>
    </row>
    <row r="743" spans="1:5">
      <c r="A743" s="16" t="s">
        <v>35</v>
      </c>
      <c r="B743" s="16" t="s">
        <v>35</v>
      </c>
      <c r="C743" s="16" t="s">
        <v>35</v>
      </c>
      <c r="D743" s="16" t="s">
        <v>35</v>
      </c>
      <c r="E743" s="16" t="s">
        <v>35</v>
      </c>
    </row>
    <row r="744" spans="1:5">
      <c r="A744" s="16" t="s">
        <v>35</v>
      </c>
      <c r="B744" s="16" t="s">
        <v>35</v>
      </c>
      <c r="C744" s="16" t="s">
        <v>35</v>
      </c>
      <c r="D744" s="16" t="s">
        <v>35</v>
      </c>
      <c r="E744" s="16" t="s">
        <v>35</v>
      </c>
    </row>
    <row r="745" spans="1:5">
      <c r="A745" s="16" t="s">
        <v>35</v>
      </c>
      <c r="B745" s="16" t="s">
        <v>35</v>
      </c>
      <c r="C745" s="16" t="s">
        <v>35</v>
      </c>
      <c r="D745" s="16" t="s">
        <v>35</v>
      </c>
      <c r="E745" s="16" t="s">
        <v>35</v>
      </c>
    </row>
    <row r="746" spans="1:5">
      <c r="A746" s="16" t="s">
        <v>35</v>
      </c>
      <c r="B746" s="16" t="s">
        <v>35</v>
      </c>
      <c r="C746" s="16" t="s">
        <v>35</v>
      </c>
      <c r="D746" s="16" t="s">
        <v>35</v>
      </c>
      <c r="E746" s="16" t="s">
        <v>35</v>
      </c>
    </row>
    <row r="747" spans="1:5">
      <c r="A747" s="16" t="s">
        <v>35</v>
      </c>
      <c r="B747" s="16" t="s">
        <v>35</v>
      </c>
      <c r="C747" s="16" t="s">
        <v>35</v>
      </c>
      <c r="D747" s="16" t="s">
        <v>35</v>
      </c>
      <c r="E747" s="16" t="s">
        <v>35</v>
      </c>
    </row>
    <row r="748" spans="1:5">
      <c r="A748" s="16" t="s">
        <v>35</v>
      </c>
      <c r="B748" s="16" t="s">
        <v>35</v>
      </c>
      <c r="C748" s="16" t="s">
        <v>35</v>
      </c>
      <c r="D748" s="16" t="s">
        <v>35</v>
      </c>
      <c r="E748" s="16" t="s">
        <v>35</v>
      </c>
    </row>
    <row r="749" spans="1:5">
      <c r="A749" s="16" t="s">
        <v>35</v>
      </c>
      <c r="B749" s="16" t="s">
        <v>35</v>
      </c>
      <c r="C749" s="16" t="s">
        <v>35</v>
      </c>
      <c r="D749" s="16" t="s">
        <v>35</v>
      </c>
      <c r="E749" s="16" t="s">
        <v>35</v>
      </c>
    </row>
    <row r="750" spans="1:5">
      <c r="A750" s="16" t="s">
        <v>35</v>
      </c>
      <c r="B750" s="16" t="s">
        <v>35</v>
      </c>
      <c r="C750" s="16" t="s">
        <v>35</v>
      </c>
      <c r="D750" s="16" t="s">
        <v>35</v>
      </c>
      <c r="E750" s="16" t="s">
        <v>35</v>
      </c>
    </row>
    <row r="751" spans="1:5">
      <c r="A751" s="16" t="s">
        <v>35</v>
      </c>
      <c r="B751" s="16" t="s">
        <v>35</v>
      </c>
      <c r="C751" s="16" t="s">
        <v>35</v>
      </c>
      <c r="D751" s="16" t="s">
        <v>35</v>
      </c>
      <c r="E751" s="16" t="s">
        <v>35</v>
      </c>
    </row>
    <row r="752" spans="1:5">
      <c r="A752" s="16" t="s">
        <v>35</v>
      </c>
      <c r="B752" s="16" t="s">
        <v>35</v>
      </c>
      <c r="C752" s="16" t="s">
        <v>35</v>
      </c>
      <c r="D752" s="16" t="s">
        <v>35</v>
      </c>
      <c r="E752" s="16" t="s">
        <v>35</v>
      </c>
    </row>
    <row r="753" spans="1:5">
      <c r="A753" s="16" t="s">
        <v>35</v>
      </c>
      <c r="B753" s="16" t="s">
        <v>35</v>
      </c>
      <c r="C753" s="16" t="s">
        <v>35</v>
      </c>
      <c r="D753" s="16" t="s">
        <v>35</v>
      </c>
      <c r="E753" s="16" t="s">
        <v>35</v>
      </c>
    </row>
    <row r="754" spans="1:5">
      <c r="A754" s="16" t="s">
        <v>35</v>
      </c>
      <c r="B754" s="16" t="s">
        <v>35</v>
      </c>
      <c r="C754" s="16" t="s">
        <v>35</v>
      </c>
      <c r="D754" s="16" t="s">
        <v>35</v>
      </c>
      <c r="E754" s="16" t="s">
        <v>35</v>
      </c>
    </row>
    <row r="755" spans="1:5">
      <c r="A755" s="16" t="s">
        <v>35</v>
      </c>
      <c r="B755" s="16" t="s">
        <v>35</v>
      </c>
      <c r="C755" s="16" t="s">
        <v>35</v>
      </c>
      <c r="D755" s="16" t="s">
        <v>35</v>
      </c>
      <c r="E755" s="16" t="s">
        <v>35</v>
      </c>
    </row>
    <row r="756" spans="1:5">
      <c r="A756" s="16" t="s">
        <v>35</v>
      </c>
      <c r="B756" s="16" t="s">
        <v>35</v>
      </c>
      <c r="C756" s="16" t="s">
        <v>35</v>
      </c>
      <c r="D756" s="16" t="s">
        <v>35</v>
      </c>
      <c r="E756" s="16" t="s">
        <v>35</v>
      </c>
    </row>
    <row r="757" spans="1:5">
      <c r="A757" s="16" t="s">
        <v>35</v>
      </c>
      <c r="B757" s="16" t="s">
        <v>35</v>
      </c>
      <c r="C757" s="16" t="s">
        <v>35</v>
      </c>
      <c r="D757" s="16" t="s">
        <v>35</v>
      </c>
      <c r="E757" s="16" t="s">
        <v>35</v>
      </c>
    </row>
    <row r="758" spans="1:5">
      <c r="A758" s="16" t="s">
        <v>35</v>
      </c>
      <c r="B758" s="16" t="s">
        <v>35</v>
      </c>
      <c r="C758" s="16" t="s">
        <v>35</v>
      </c>
      <c r="D758" s="16" t="s">
        <v>35</v>
      </c>
      <c r="E758" s="16" t="s">
        <v>35</v>
      </c>
    </row>
    <row r="759" spans="1:5">
      <c r="A759" s="16" t="s">
        <v>35</v>
      </c>
      <c r="B759" s="16" t="s">
        <v>35</v>
      </c>
      <c r="C759" s="16" t="s">
        <v>35</v>
      </c>
      <c r="D759" s="16" t="s">
        <v>35</v>
      </c>
      <c r="E759" s="16" t="s">
        <v>35</v>
      </c>
    </row>
    <row r="760" spans="1:5">
      <c r="A760" s="16" t="s">
        <v>35</v>
      </c>
      <c r="B760" s="16" t="s">
        <v>35</v>
      </c>
      <c r="C760" s="16" t="s">
        <v>35</v>
      </c>
      <c r="D760" s="16" t="s">
        <v>35</v>
      </c>
      <c r="E760" s="16" t="s">
        <v>35</v>
      </c>
    </row>
    <row r="761" spans="1:5">
      <c r="A761" s="16" t="s">
        <v>35</v>
      </c>
      <c r="B761" s="16" t="s">
        <v>35</v>
      </c>
      <c r="C761" s="16" t="s">
        <v>35</v>
      </c>
      <c r="D761" s="16" t="s">
        <v>35</v>
      </c>
      <c r="E761" s="16" t="s">
        <v>35</v>
      </c>
    </row>
    <row r="762" spans="1:5">
      <c r="A762" s="16" t="s">
        <v>35</v>
      </c>
      <c r="B762" s="16" t="s">
        <v>35</v>
      </c>
      <c r="C762" s="16" t="s">
        <v>35</v>
      </c>
      <c r="D762" s="16" t="s">
        <v>35</v>
      </c>
      <c r="E762" s="16" t="s">
        <v>35</v>
      </c>
    </row>
    <row r="763" spans="1:5">
      <c r="A763" s="16" t="s">
        <v>35</v>
      </c>
      <c r="B763" s="16" t="s">
        <v>35</v>
      </c>
      <c r="C763" s="16" t="s">
        <v>35</v>
      </c>
      <c r="D763" s="16" t="s">
        <v>35</v>
      </c>
      <c r="E763" s="16" t="s">
        <v>35</v>
      </c>
    </row>
    <row r="764" spans="1:5">
      <c r="A764" s="16" t="s">
        <v>35</v>
      </c>
      <c r="B764" s="16" t="s">
        <v>35</v>
      </c>
      <c r="C764" s="16" t="s">
        <v>35</v>
      </c>
      <c r="D764" s="16" t="s">
        <v>35</v>
      </c>
      <c r="E764" s="16" t="s">
        <v>35</v>
      </c>
    </row>
    <row r="765" spans="1:5">
      <c r="A765" s="16" t="s">
        <v>35</v>
      </c>
      <c r="B765" s="16" t="s">
        <v>35</v>
      </c>
      <c r="C765" s="16" t="s">
        <v>35</v>
      </c>
      <c r="D765" s="16" t="s">
        <v>35</v>
      </c>
      <c r="E765" s="16" t="s">
        <v>35</v>
      </c>
    </row>
    <row r="766" spans="1:5">
      <c r="A766" s="16" t="s">
        <v>35</v>
      </c>
      <c r="B766" s="16" t="s">
        <v>35</v>
      </c>
      <c r="C766" s="16" t="s">
        <v>35</v>
      </c>
      <c r="D766" s="16" t="s">
        <v>35</v>
      </c>
      <c r="E766" s="16" t="s">
        <v>35</v>
      </c>
    </row>
    <row r="767" spans="1:5">
      <c r="A767" s="16" t="s">
        <v>35</v>
      </c>
      <c r="B767" s="16" t="s">
        <v>35</v>
      </c>
      <c r="C767" s="16" t="s">
        <v>35</v>
      </c>
      <c r="D767" s="16" t="s">
        <v>35</v>
      </c>
      <c r="E767" s="16" t="s">
        <v>35</v>
      </c>
    </row>
    <row r="768" spans="1:5">
      <c r="A768" s="16" t="s">
        <v>35</v>
      </c>
      <c r="B768" s="16" t="s">
        <v>35</v>
      </c>
      <c r="C768" s="16" t="s">
        <v>35</v>
      </c>
      <c r="D768" s="16" t="s">
        <v>35</v>
      </c>
      <c r="E768" s="16" t="s">
        <v>35</v>
      </c>
    </row>
    <row r="769" spans="1:5">
      <c r="A769" s="16" t="s">
        <v>35</v>
      </c>
      <c r="B769" s="16" t="s">
        <v>35</v>
      </c>
      <c r="C769" s="16" t="s">
        <v>35</v>
      </c>
      <c r="D769" s="16" t="s">
        <v>35</v>
      </c>
      <c r="E769" s="16" t="s">
        <v>35</v>
      </c>
    </row>
    <row r="770" spans="1:5">
      <c r="A770" s="16" t="s">
        <v>35</v>
      </c>
      <c r="B770" s="16" t="s">
        <v>35</v>
      </c>
      <c r="C770" s="16" t="s">
        <v>35</v>
      </c>
      <c r="D770" s="16" t="s">
        <v>35</v>
      </c>
      <c r="E770" s="16" t="s">
        <v>35</v>
      </c>
    </row>
    <row r="771" spans="1:5">
      <c r="A771" s="16" t="s">
        <v>35</v>
      </c>
      <c r="B771" s="16" t="s">
        <v>35</v>
      </c>
      <c r="C771" s="16" t="s">
        <v>35</v>
      </c>
      <c r="D771" s="16" t="s">
        <v>35</v>
      </c>
      <c r="E771" s="16" t="s">
        <v>35</v>
      </c>
    </row>
    <row r="772" spans="1:5">
      <c r="A772" s="16" t="s">
        <v>35</v>
      </c>
      <c r="B772" s="16" t="s">
        <v>35</v>
      </c>
      <c r="C772" s="16" t="s">
        <v>35</v>
      </c>
      <c r="D772" s="16" t="s">
        <v>35</v>
      </c>
      <c r="E772" s="16" t="s">
        <v>35</v>
      </c>
    </row>
    <row r="773" spans="1:5">
      <c r="A773" s="16" t="s">
        <v>35</v>
      </c>
      <c r="B773" s="16" t="s">
        <v>35</v>
      </c>
      <c r="C773" s="16" t="s">
        <v>35</v>
      </c>
      <c r="D773" s="16" t="s">
        <v>35</v>
      </c>
      <c r="E773" s="16" t="s">
        <v>35</v>
      </c>
    </row>
    <row r="774" spans="1:5">
      <c r="A774" s="16" t="s">
        <v>35</v>
      </c>
      <c r="B774" s="16" t="s">
        <v>35</v>
      </c>
      <c r="C774" s="16" t="s">
        <v>35</v>
      </c>
      <c r="D774" s="16" t="s">
        <v>35</v>
      </c>
      <c r="E774" s="16" t="s">
        <v>35</v>
      </c>
    </row>
    <row r="775" spans="1:5">
      <c r="A775" s="16" t="s">
        <v>35</v>
      </c>
      <c r="B775" s="16" t="s">
        <v>35</v>
      </c>
      <c r="C775" s="16" t="s">
        <v>35</v>
      </c>
      <c r="D775" s="16" t="s">
        <v>35</v>
      </c>
      <c r="E775" s="16" t="s">
        <v>35</v>
      </c>
    </row>
    <row r="776" spans="1:5">
      <c r="A776" s="16" t="s">
        <v>35</v>
      </c>
      <c r="B776" s="16" t="s">
        <v>35</v>
      </c>
      <c r="C776" s="16" t="s">
        <v>35</v>
      </c>
      <c r="D776" s="16" t="s">
        <v>35</v>
      </c>
      <c r="E776" s="16" t="s">
        <v>35</v>
      </c>
    </row>
    <row r="777" spans="1:5">
      <c r="A777" s="16" t="s">
        <v>35</v>
      </c>
      <c r="B777" s="16" t="s">
        <v>35</v>
      </c>
      <c r="C777" s="16" t="s">
        <v>35</v>
      </c>
      <c r="D777" s="16" t="s">
        <v>35</v>
      </c>
      <c r="E777" s="16" t="s">
        <v>35</v>
      </c>
    </row>
    <row r="778" spans="1:5">
      <c r="A778" s="16" t="s">
        <v>35</v>
      </c>
      <c r="B778" s="16" t="s">
        <v>35</v>
      </c>
      <c r="C778" s="16" t="s">
        <v>35</v>
      </c>
      <c r="D778" s="16" t="s">
        <v>35</v>
      </c>
      <c r="E778" s="16" t="s">
        <v>35</v>
      </c>
    </row>
    <row r="779" spans="1:5">
      <c r="A779" s="16" t="s">
        <v>35</v>
      </c>
      <c r="B779" s="16" t="s">
        <v>35</v>
      </c>
      <c r="C779" s="16" t="s">
        <v>35</v>
      </c>
      <c r="D779" s="16" t="s">
        <v>35</v>
      </c>
      <c r="E779" s="16" t="s">
        <v>35</v>
      </c>
    </row>
    <row r="780" spans="1:5">
      <c r="A780" s="16" t="s">
        <v>35</v>
      </c>
      <c r="B780" s="16" t="s">
        <v>35</v>
      </c>
      <c r="C780" s="16" t="s">
        <v>35</v>
      </c>
      <c r="D780" s="16" t="s">
        <v>35</v>
      </c>
      <c r="E780" s="16" t="s">
        <v>35</v>
      </c>
    </row>
    <row r="781" spans="1:5">
      <c r="A781" s="16" t="s">
        <v>35</v>
      </c>
      <c r="B781" s="16" t="s">
        <v>35</v>
      </c>
      <c r="C781" s="16" t="s">
        <v>35</v>
      </c>
      <c r="D781" s="16" t="s">
        <v>35</v>
      </c>
      <c r="E781" s="16" t="s">
        <v>35</v>
      </c>
    </row>
    <row r="782" spans="1:5">
      <c r="A782" s="16" t="s">
        <v>35</v>
      </c>
      <c r="B782" s="16" t="s">
        <v>35</v>
      </c>
      <c r="C782" s="16" t="s">
        <v>35</v>
      </c>
      <c r="D782" s="16" t="s">
        <v>35</v>
      </c>
      <c r="E782" s="16" t="s">
        <v>35</v>
      </c>
    </row>
    <row r="783" spans="1:5">
      <c r="A783" s="16" t="s">
        <v>35</v>
      </c>
      <c r="B783" s="16" t="s">
        <v>35</v>
      </c>
      <c r="C783" s="16" t="s">
        <v>35</v>
      </c>
      <c r="D783" s="16" t="s">
        <v>35</v>
      </c>
      <c r="E783" s="16" t="s">
        <v>35</v>
      </c>
    </row>
    <row r="784" spans="1:5">
      <c r="A784" s="16" t="s">
        <v>35</v>
      </c>
      <c r="B784" s="16" t="s">
        <v>35</v>
      </c>
      <c r="C784" s="16" t="s">
        <v>35</v>
      </c>
      <c r="D784" s="16" t="s">
        <v>35</v>
      </c>
      <c r="E784" s="16" t="s">
        <v>35</v>
      </c>
    </row>
    <row r="785" spans="1:5">
      <c r="A785" s="16" t="s">
        <v>35</v>
      </c>
      <c r="B785" s="16" t="s">
        <v>35</v>
      </c>
      <c r="C785" s="16" t="s">
        <v>35</v>
      </c>
      <c r="D785" s="16" t="s">
        <v>35</v>
      </c>
      <c r="E785" s="16" t="s">
        <v>35</v>
      </c>
    </row>
    <row r="786" spans="1:5">
      <c r="A786" s="16" t="s">
        <v>35</v>
      </c>
      <c r="B786" s="16" t="s">
        <v>35</v>
      </c>
      <c r="C786" s="16" t="s">
        <v>35</v>
      </c>
      <c r="D786" s="16" t="s">
        <v>35</v>
      </c>
      <c r="E786" s="16" t="s">
        <v>35</v>
      </c>
    </row>
    <row r="787" spans="1:5">
      <c r="A787" s="16" t="s">
        <v>35</v>
      </c>
      <c r="B787" s="16" t="s">
        <v>35</v>
      </c>
      <c r="C787" s="16" t="s">
        <v>35</v>
      </c>
      <c r="D787" s="16" t="s">
        <v>35</v>
      </c>
      <c r="E787" s="16" t="s">
        <v>35</v>
      </c>
    </row>
    <row r="788" spans="1:5">
      <c r="A788" s="16" t="s">
        <v>35</v>
      </c>
      <c r="B788" s="16" t="s">
        <v>35</v>
      </c>
      <c r="C788" s="16" t="s">
        <v>35</v>
      </c>
      <c r="D788" s="16" t="s">
        <v>35</v>
      </c>
      <c r="E788" s="16" t="s">
        <v>35</v>
      </c>
    </row>
    <row r="789" spans="1:5">
      <c r="A789" s="16" t="s">
        <v>35</v>
      </c>
      <c r="B789" s="16" t="s">
        <v>35</v>
      </c>
      <c r="C789" s="16" t="s">
        <v>35</v>
      </c>
      <c r="D789" s="16" t="s">
        <v>35</v>
      </c>
      <c r="E789" s="16" t="s">
        <v>35</v>
      </c>
    </row>
    <row r="790" spans="1:5">
      <c r="A790" s="16" t="s">
        <v>35</v>
      </c>
      <c r="B790" s="16" t="s">
        <v>35</v>
      </c>
      <c r="C790" s="16" t="s">
        <v>35</v>
      </c>
      <c r="D790" s="16" t="s">
        <v>35</v>
      </c>
      <c r="E790" s="16" t="s">
        <v>35</v>
      </c>
    </row>
    <row r="791" spans="1:5">
      <c r="A791" s="16" t="s">
        <v>35</v>
      </c>
      <c r="B791" s="16" t="s">
        <v>35</v>
      </c>
      <c r="C791" s="16" t="s">
        <v>35</v>
      </c>
      <c r="D791" s="16" t="s">
        <v>35</v>
      </c>
      <c r="E791" s="16" t="s">
        <v>35</v>
      </c>
    </row>
    <row r="792" spans="1:5">
      <c r="A792" s="16" t="s">
        <v>35</v>
      </c>
      <c r="B792" s="16" t="s">
        <v>35</v>
      </c>
      <c r="C792" s="16" t="s">
        <v>35</v>
      </c>
      <c r="D792" s="16" t="s">
        <v>35</v>
      </c>
      <c r="E792" s="16" t="s">
        <v>35</v>
      </c>
    </row>
    <row r="793" spans="1:5">
      <c r="A793" s="16" t="s">
        <v>35</v>
      </c>
      <c r="B793" s="16" t="s">
        <v>35</v>
      </c>
      <c r="C793" s="16" t="s">
        <v>35</v>
      </c>
      <c r="D793" s="16" t="s">
        <v>35</v>
      </c>
      <c r="E793" s="16" t="s">
        <v>35</v>
      </c>
    </row>
    <row r="794" spans="1:5">
      <c r="A794" s="16" t="s">
        <v>35</v>
      </c>
      <c r="B794" s="16" t="s">
        <v>35</v>
      </c>
      <c r="C794" s="16" t="s">
        <v>35</v>
      </c>
      <c r="D794" s="16" t="s">
        <v>35</v>
      </c>
      <c r="E794" s="16" t="s">
        <v>35</v>
      </c>
    </row>
    <row r="795" spans="1:5">
      <c r="A795" s="16" t="s">
        <v>35</v>
      </c>
      <c r="B795" s="16" t="s">
        <v>35</v>
      </c>
      <c r="C795" s="16" t="s">
        <v>35</v>
      </c>
      <c r="D795" s="16" t="s">
        <v>35</v>
      </c>
      <c r="E795" s="16" t="s">
        <v>35</v>
      </c>
    </row>
    <row r="796" spans="1:5">
      <c r="A796" s="16" t="s">
        <v>35</v>
      </c>
      <c r="B796" s="16" t="s">
        <v>35</v>
      </c>
      <c r="C796" s="16" t="s">
        <v>35</v>
      </c>
      <c r="D796" s="16" t="s">
        <v>35</v>
      </c>
      <c r="E796" s="16" t="s">
        <v>35</v>
      </c>
    </row>
    <row r="797" spans="1:5">
      <c r="A797" s="16" t="s">
        <v>35</v>
      </c>
      <c r="B797" s="16" t="s">
        <v>35</v>
      </c>
      <c r="C797" s="16" t="s">
        <v>35</v>
      </c>
      <c r="D797" s="16" t="s">
        <v>35</v>
      </c>
      <c r="E797" s="16" t="s">
        <v>35</v>
      </c>
    </row>
    <row r="798" spans="1:5">
      <c r="A798" s="16" t="s">
        <v>35</v>
      </c>
      <c r="B798" s="16" t="s">
        <v>35</v>
      </c>
      <c r="C798" s="16" t="s">
        <v>35</v>
      </c>
      <c r="D798" s="16" t="s">
        <v>35</v>
      </c>
      <c r="E798" s="16" t="s">
        <v>35</v>
      </c>
    </row>
    <row r="799" spans="1:5">
      <c r="A799" s="16" t="s">
        <v>35</v>
      </c>
      <c r="B799" s="16" t="s">
        <v>35</v>
      </c>
      <c r="C799" s="16" t="s">
        <v>35</v>
      </c>
      <c r="D799" s="16" t="s">
        <v>35</v>
      </c>
      <c r="E799" s="16" t="s">
        <v>35</v>
      </c>
    </row>
    <row r="800" spans="1:5">
      <c r="A800" s="16" t="s">
        <v>35</v>
      </c>
      <c r="B800" s="16" t="s">
        <v>35</v>
      </c>
      <c r="C800" s="16" t="s">
        <v>35</v>
      </c>
      <c r="D800" s="16" t="s">
        <v>35</v>
      </c>
      <c r="E800" s="16" t="s">
        <v>35</v>
      </c>
    </row>
    <row r="801" spans="1:5">
      <c r="A801" s="16" t="s">
        <v>35</v>
      </c>
      <c r="B801" s="16" t="s">
        <v>35</v>
      </c>
      <c r="C801" s="16" t="s">
        <v>35</v>
      </c>
      <c r="D801" s="16" t="s">
        <v>35</v>
      </c>
      <c r="E801" s="16" t="s">
        <v>35</v>
      </c>
    </row>
    <row r="802" spans="1:5">
      <c r="A802" s="16" t="s">
        <v>35</v>
      </c>
      <c r="B802" s="16" t="s">
        <v>35</v>
      </c>
      <c r="C802" s="16" t="s">
        <v>35</v>
      </c>
      <c r="D802" s="16" t="s">
        <v>35</v>
      </c>
      <c r="E802" s="16" t="s">
        <v>35</v>
      </c>
    </row>
    <row r="803" spans="1:5">
      <c r="A803" s="16" t="s">
        <v>35</v>
      </c>
      <c r="B803" s="16" t="s">
        <v>35</v>
      </c>
      <c r="C803" s="16" t="s">
        <v>35</v>
      </c>
      <c r="D803" s="16" t="s">
        <v>35</v>
      </c>
      <c r="E803" s="16" t="s">
        <v>35</v>
      </c>
    </row>
    <row r="804" spans="1:5">
      <c r="A804" s="16" t="s">
        <v>35</v>
      </c>
      <c r="B804" s="16" t="s">
        <v>35</v>
      </c>
      <c r="C804" s="16" t="s">
        <v>35</v>
      </c>
      <c r="D804" s="16" t="s">
        <v>35</v>
      </c>
      <c r="E804" s="16" t="s">
        <v>35</v>
      </c>
    </row>
    <row r="805" spans="1:5">
      <c r="A805" s="16" t="s">
        <v>35</v>
      </c>
      <c r="B805" s="16" t="s">
        <v>35</v>
      </c>
      <c r="C805" s="16" t="s">
        <v>35</v>
      </c>
      <c r="D805" s="16" t="s">
        <v>35</v>
      </c>
      <c r="E805" s="16" t="s">
        <v>35</v>
      </c>
    </row>
    <row r="806" spans="1:5">
      <c r="A806" s="16" t="s">
        <v>35</v>
      </c>
      <c r="B806" s="16" t="s">
        <v>35</v>
      </c>
      <c r="C806" s="16" t="s">
        <v>35</v>
      </c>
      <c r="D806" s="16" t="s">
        <v>35</v>
      </c>
      <c r="E806" s="16" t="s">
        <v>35</v>
      </c>
    </row>
    <row r="807" spans="1:5">
      <c r="A807" s="16" t="s">
        <v>35</v>
      </c>
      <c r="B807" s="16" t="s">
        <v>35</v>
      </c>
      <c r="C807" s="16" t="s">
        <v>35</v>
      </c>
      <c r="D807" s="16" t="s">
        <v>35</v>
      </c>
      <c r="E807" s="16" t="s">
        <v>35</v>
      </c>
    </row>
    <row r="808" spans="1:5">
      <c r="A808" s="16" t="s">
        <v>35</v>
      </c>
      <c r="B808" s="16" t="s">
        <v>35</v>
      </c>
      <c r="C808" s="16" t="s">
        <v>35</v>
      </c>
      <c r="D808" s="16" t="s">
        <v>35</v>
      </c>
      <c r="E808" s="16" t="s">
        <v>35</v>
      </c>
    </row>
    <row r="809" spans="1:5">
      <c r="A809" s="16" t="s">
        <v>35</v>
      </c>
      <c r="B809" s="16" t="s">
        <v>35</v>
      </c>
      <c r="C809" s="16" t="s">
        <v>35</v>
      </c>
      <c r="D809" s="16" t="s">
        <v>35</v>
      </c>
      <c r="E809" s="16" t="s">
        <v>35</v>
      </c>
    </row>
    <row r="810" spans="1:5">
      <c r="A810" s="16" t="s">
        <v>35</v>
      </c>
      <c r="B810" s="16" t="s">
        <v>35</v>
      </c>
      <c r="C810" s="16" t="s">
        <v>35</v>
      </c>
      <c r="D810" s="16" t="s">
        <v>35</v>
      </c>
      <c r="E810" s="16" t="s">
        <v>35</v>
      </c>
    </row>
    <row r="811" spans="1:5">
      <c r="A811" s="16" t="s">
        <v>35</v>
      </c>
      <c r="B811" s="16" t="s">
        <v>35</v>
      </c>
      <c r="C811" s="16" t="s">
        <v>35</v>
      </c>
      <c r="D811" s="16" t="s">
        <v>35</v>
      </c>
      <c r="E811" s="16" t="s">
        <v>35</v>
      </c>
    </row>
    <row r="812" spans="1:5">
      <c r="A812" s="16" t="s">
        <v>35</v>
      </c>
      <c r="B812" s="16" t="s">
        <v>35</v>
      </c>
      <c r="C812" s="16" t="s">
        <v>35</v>
      </c>
      <c r="D812" s="16" t="s">
        <v>35</v>
      </c>
      <c r="E812" s="16" t="s">
        <v>35</v>
      </c>
    </row>
    <row r="813" spans="1:5">
      <c r="A813" s="16" t="s">
        <v>35</v>
      </c>
      <c r="B813" s="16" t="s">
        <v>35</v>
      </c>
      <c r="C813" s="16" t="s">
        <v>35</v>
      </c>
      <c r="D813" s="16" t="s">
        <v>35</v>
      </c>
      <c r="E813" s="16" t="s">
        <v>35</v>
      </c>
    </row>
    <row r="814" spans="1:5">
      <c r="A814" s="16" t="s">
        <v>35</v>
      </c>
      <c r="B814" s="16" t="s">
        <v>35</v>
      </c>
      <c r="C814" s="16" t="s">
        <v>35</v>
      </c>
      <c r="D814" s="16" t="s">
        <v>35</v>
      </c>
      <c r="E814" s="16" t="s">
        <v>35</v>
      </c>
    </row>
    <row r="815" spans="1:5">
      <c r="A815" s="16" t="s">
        <v>35</v>
      </c>
      <c r="B815" s="16" t="s">
        <v>35</v>
      </c>
      <c r="C815" s="16" t="s">
        <v>35</v>
      </c>
      <c r="D815" s="16" t="s">
        <v>35</v>
      </c>
      <c r="E815" s="16" t="s">
        <v>35</v>
      </c>
    </row>
    <row r="816" spans="1:5">
      <c r="A816" s="16" t="s">
        <v>35</v>
      </c>
      <c r="B816" s="16" t="s">
        <v>35</v>
      </c>
      <c r="C816" s="16" t="s">
        <v>35</v>
      </c>
      <c r="D816" s="16" t="s">
        <v>35</v>
      </c>
      <c r="E816" s="16" t="s">
        <v>35</v>
      </c>
    </row>
    <row r="817" spans="1:5">
      <c r="A817" s="16" t="s">
        <v>35</v>
      </c>
      <c r="B817" s="16" t="s">
        <v>35</v>
      </c>
      <c r="C817" s="16" t="s">
        <v>35</v>
      </c>
      <c r="D817" s="16" t="s">
        <v>35</v>
      </c>
      <c r="E817" s="16" t="s">
        <v>35</v>
      </c>
    </row>
    <row r="818" spans="1:5">
      <c r="A818" s="16" t="s">
        <v>35</v>
      </c>
      <c r="B818" s="16" t="s">
        <v>35</v>
      </c>
      <c r="C818" s="16" t="s">
        <v>35</v>
      </c>
      <c r="D818" s="16" t="s">
        <v>35</v>
      </c>
      <c r="E818" s="16" t="s">
        <v>35</v>
      </c>
    </row>
    <row r="819" spans="1:5">
      <c r="A819" s="16" t="s">
        <v>35</v>
      </c>
      <c r="B819" s="16" t="s">
        <v>35</v>
      </c>
      <c r="C819" s="16" t="s">
        <v>35</v>
      </c>
      <c r="D819" s="16" t="s">
        <v>35</v>
      </c>
      <c r="E819" s="16" t="s">
        <v>35</v>
      </c>
    </row>
    <row r="820" spans="1:5">
      <c r="A820" s="16" t="s">
        <v>35</v>
      </c>
      <c r="B820" s="16" t="s">
        <v>35</v>
      </c>
      <c r="C820" s="16" t="s">
        <v>35</v>
      </c>
      <c r="D820" s="16" t="s">
        <v>35</v>
      </c>
      <c r="E820" s="16" t="s">
        <v>35</v>
      </c>
    </row>
    <row r="821" spans="1:5">
      <c r="A821" s="16" t="s">
        <v>35</v>
      </c>
      <c r="B821" s="16" t="s">
        <v>35</v>
      </c>
      <c r="C821" s="16" t="s">
        <v>35</v>
      </c>
      <c r="D821" s="16" t="s">
        <v>35</v>
      </c>
      <c r="E821" s="16" t="s">
        <v>35</v>
      </c>
    </row>
    <row r="822" spans="1:5">
      <c r="A822" s="16" t="s">
        <v>35</v>
      </c>
      <c r="B822" s="16" t="s">
        <v>35</v>
      </c>
      <c r="C822" s="16" t="s">
        <v>35</v>
      </c>
      <c r="D822" s="16" t="s">
        <v>35</v>
      </c>
      <c r="E822" s="16" t="s">
        <v>35</v>
      </c>
    </row>
    <row r="823" spans="1:5">
      <c r="A823" s="16" t="s">
        <v>35</v>
      </c>
      <c r="B823" s="16" t="s">
        <v>35</v>
      </c>
      <c r="C823" s="16" t="s">
        <v>35</v>
      </c>
      <c r="D823" s="16" t="s">
        <v>35</v>
      </c>
      <c r="E823" s="16" t="s">
        <v>35</v>
      </c>
    </row>
    <row r="824" spans="1:5">
      <c r="A824" s="16" t="s">
        <v>35</v>
      </c>
      <c r="B824" s="16" t="s">
        <v>35</v>
      </c>
      <c r="C824" s="16" t="s">
        <v>35</v>
      </c>
      <c r="D824" s="16" t="s">
        <v>35</v>
      </c>
      <c r="E824" s="16" t="s">
        <v>35</v>
      </c>
    </row>
    <row r="825" spans="1:5">
      <c r="A825" s="16" t="s">
        <v>35</v>
      </c>
      <c r="B825" s="16" t="s">
        <v>35</v>
      </c>
      <c r="C825" s="16" t="s">
        <v>35</v>
      </c>
      <c r="D825" s="16" t="s">
        <v>35</v>
      </c>
      <c r="E825" s="16" t="s">
        <v>35</v>
      </c>
    </row>
    <row r="826" spans="1:5">
      <c r="A826" s="16" t="s">
        <v>35</v>
      </c>
      <c r="B826" s="16" t="s">
        <v>35</v>
      </c>
      <c r="C826" s="16" t="s">
        <v>35</v>
      </c>
      <c r="D826" s="16" t="s">
        <v>35</v>
      </c>
      <c r="E826" s="16" t="s">
        <v>35</v>
      </c>
    </row>
    <row r="827" spans="1:5">
      <c r="A827" s="16" t="s">
        <v>35</v>
      </c>
      <c r="B827" s="16" t="s">
        <v>35</v>
      </c>
      <c r="C827" s="16" t="s">
        <v>35</v>
      </c>
      <c r="D827" s="16" t="s">
        <v>35</v>
      </c>
      <c r="E827" s="16" t="s">
        <v>35</v>
      </c>
    </row>
    <row r="828" spans="1:5">
      <c r="A828" s="16" t="s">
        <v>35</v>
      </c>
      <c r="B828" s="16" t="s">
        <v>35</v>
      </c>
      <c r="C828" s="16" t="s">
        <v>35</v>
      </c>
      <c r="D828" s="16" t="s">
        <v>35</v>
      </c>
      <c r="E828" s="16" t="s">
        <v>35</v>
      </c>
    </row>
    <row r="829" spans="1:5">
      <c r="A829" s="16" t="s">
        <v>35</v>
      </c>
      <c r="B829" s="16" t="s">
        <v>35</v>
      </c>
      <c r="C829" s="16" t="s">
        <v>35</v>
      </c>
      <c r="D829" s="16" t="s">
        <v>35</v>
      </c>
      <c r="E829" s="16" t="s">
        <v>35</v>
      </c>
    </row>
    <row r="830" spans="1:5">
      <c r="A830" s="16" t="s">
        <v>35</v>
      </c>
      <c r="B830" s="16" t="s">
        <v>35</v>
      </c>
      <c r="C830" s="16" t="s">
        <v>35</v>
      </c>
      <c r="D830" s="16" t="s">
        <v>35</v>
      </c>
      <c r="E830" s="16" t="s">
        <v>35</v>
      </c>
    </row>
    <row r="831" spans="1:5">
      <c r="A831" s="16" t="s">
        <v>35</v>
      </c>
      <c r="B831" s="16" t="s">
        <v>35</v>
      </c>
      <c r="C831" s="16" t="s">
        <v>35</v>
      </c>
      <c r="D831" s="16" t="s">
        <v>35</v>
      </c>
      <c r="E831" s="16" t="s">
        <v>35</v>
      </c>
    </row>
    <row r="832" spans="1:5">
      <c r="A832" s="16" t="s">
        <v>35</v>
      </c>
      <c r="B832" s="16" t="s">
        <v>35</v>
      </c>
      <c r="C832" s="16" t="s">
        <v>35</v>
      </c>
      <c r="D832" s="16" t="s">
        <v>35</v>
      </c>
      <c r="E832" s="16" t="s">
        <v>35</v>
      </c>
    </row>
    <row r="833" spans="1:5">
      <c r="A833" s="16" t="s">
        <v>35</v>
      </c>
      <c r="B833" s="16" t="s">
        <v>35</v>
      </c>
      <c r="C833" s="16" t="s">
        <v>35</v>
      </c>
      <c r="D833" s="16" t="s">
        <v>35</v>
      </c>
      <c r="E833" s="16" t="s">
        <v>35</v>
      </c>
    </row>
    <row r="834" spans="1:5">
      <c r="A834" s="16" t="s">
        <v>35</v>
      </c>
      <c r="B834" s="16" t="s">
        <v>35</v>
      </c>
      <c r="C834" s="16" t="s">
        <v>35</v>
      </c>
      <c r="D834" s="16" t="s">
        <v>35</v>
      </c>
      <c r="E834" s="16" t="s">
        <v>35</v>
      </c>
    </row>
    <row r="835" spans="1:5">
      <c r="A835" s="16" t="s">
        <v>35</v>
      </c>
      <c r="B835" s="16" t="s">
        <v>35</v>
      </c>
      <c r="C835" s="16" t="s">
        <v>35</v>
      </c>
      <c r="D835" s="16" t="s">
        <v>35</v>
      </c>
      <c r="E835" s="16" t="s">
        <v>35</v>
      </c>
    </row>
    <row r="836" spans="1:5">
      <c r="A836" s="16" t="s">
        <v>35</v>
      </c>
      <c r="B836" s="16" t="s">
        <v>35</v>
      </c>
      <c r="C836" s="16" t="s">
        <v>35</v>
      </c>
      <c r="D836" s="16" t="s">
        <v>35</v>
      </c>
      <c r="E836" s="16" t="s">
        <v>35</v>
      </c>
    </row>
    <row r="837" spans="1:5">
      <c r="A837" s="16" t="s">
        <v>35</v>
      </c>
      <c r="B837" s="16" t="s">
        <v>35</v>
      </c>
      <c r="C837" s="16" t="s">
        <v>35</v>
      </c>
      <c r="D837" s="16" t="s">
        <v>35</v>
      </c>
      <c r="E837" s="16" t="s">
        <v>35</v>
      </c>
    </row>
    <row r="838" spans="1:5">
      <c r="A838" s="16" t="s">
        <v>35</v>
      </c>
      <c r="B838" s="16" t="s">
        <v>35</v>
      </c>
      <c r="C838" s="16" t="s">
        <v>35</v>
      </c>
      <c r="D838" s="16" t="s">
        <v>35</v>
      </c>
      <c r="E838" s="16" t="s">
        <v>35</v>
      </c>
    </row>
    <row r="839" spans="1:5">
      <c r="A839" s="16" t="s">
        <v>35</v>
      </c>
      <c r="B839" s="16" t="s">
        <v>35</v>
      </c>
      <c r="C839" s="16" t="s">
        <v>35</v>
      </c>
      <c r="D839" s="16" t="s">
        <v>35</v>
      </c>
      <c r="E839" s="16" t="s">
        <v>35</v>
      </c>
    </row>
    <row r="840" spans="1:5">
      <c r="A840" s="16" t="s">
        <v>35</v>
      </c>
      <c r="B840" s="16" t="s">
        <v>35</v>
      </c>
      <c r="C840" s="16" t="s">
        <v>35</v>
      </c>
      <c r="D840" s="16" t="s">
        <v>35</v>
      </c>
      <c r="E840" s="16" t="s">
        <v>35</v>
      </c>
    </row>
    <row r="841" spans="1:5">
      <c r="A841" s="16" t="s">
        <v>35</v>
      </c>
      <c r="B841" s="16" t="s">
        <v>35</v>
      </c>
      <c r="C841" s="16" t="s">
        <v>35</v>
      </c>
      <c r="D841" s="16" t="s">
        <v>35</v>
      </c>
      <c r="E841" s="16" t="s">
        <v>35</v>
      </c>
    </row>
    <row r="842" spans="1:5">
      <c r="A842" s="16" t="s">
        <v>35</v>
      </c>
      <c r="B842" s="16" t="s">
        <v>35</v>
      </c>
      <c r="C842" s="16" t="s">
        <v>35</v>
      </c>
      <c r="D842" s="16" t="s">
        <v>35</v>
      </c>
      <c r="E842" s="16" t="s">
        <v>35</v>
      </c>
    </row>
    <row r="843" spans="1:5">
      <c r="A843" s="16" t="s">
        <v>35</v>
      </c>
      <c r="B843" s="16" t="s">
        <v>35</v>
      </c>
      <c r="C843" s="16" t="s">
        <v>35</v>
      </c>
      <c r="D843" s="16" t="s">
        <v>35</v>
      </c>
      <c r="E843" s="16" t="s">
        <v>35</v>
      </c>
    </row>
    <row r="844" spans="1:5">
      <c r="A844" s="16" t="s">
        <v>35</v>
      </c>
      <c r="B844" s="16" t="s">
        <v>35</v>
      </c>
      <c r="C844" s="16" t="s">
        <v>35</v>
      </c>
      <c r="D844" s="16" t="s">
        <v>35</v>
      </c>
      <c r="E844" s="16" t="s">
        <v>35</v>
      </c>
    </row>
    <row r="845" spans="1:5">
      <c r="A845" s="16" t="s">
        <v>35</v>
      </c>
      <c r="B845" s="16" t="s">
        <v>35</v>
      </c>
      <c r="C845" s="16" t="s">
        <v>35</v>
      </c>
      <c r="D845" s="16" t="s">
        <v>35</v>
      </c>
      <c r="E845" s="16" t="s">
        <v>35</v>
      </c>
    </row>
    <row r="846" spans="1:5">
      <c r="A846" s="16" t="s">
        <v>35</v>
      </c>
      <c r="B846" s="16" t="s">
        <v>35</v>
      </c>
      <c r="C846" s="16" t="s">
        <v>35</v>
      </c>
      <c r="D846" s="16" t="s">
        <v>35</v>
      </c>
      <c r="E846" s="16" t="s">
        <v>35</v>
      </c>
    </row>
    <row r="847" spans="1:5">
      <c r="A847" s="16" t="s">
        <v>35</v>
      </c>
      <c r="B847" s="16" t="s">
        <v>35</v>
      </c>
      <c r="C847" s="16" t="s">
        <v>35</v>
      </c>
      <c r="D847" s="16" t="s">
        <v>35</v>
      </c>
      <c r="E847" s="16" t="s">
        <v>35</v>
      </c>
    </row>
    <row r="848" spans="1:5">
      <c r="A848" s="16" t="s">
        <v>35</v>
      </c>
      <c r="B848" s="16" t="s">
        <v>35</v>
      </c>
      <c r="C848" s="16" t="s">
        <v>35</v>
      </c>
      <c r="D848" s="16" t="s">
        <v>35</v>
      </c>
      <c r="E848" s="16" t="s">
        <v>35</v>
      </c>
    </row>
    <row r="849" spans="1:5">
      <c r="A849" s="16" t="s">
        <v>35</v>
      </c>
      <c r="B849" s="16" t="s">
        <v>35</v>
      </c>
      <c r="C849" s="16" t="s">
        <v>35</v>
      </c>
      <c r="D849" s="16" t="s">
        <v>35</v>
      </c>
      <c r="E849" s="16" t="s">
        <v>35</v>
      </c>
    </row>
    <row r="850" spans="1:5">
      <c r="A850" s="16" t="s">
        <v>35</v>
      </c>
      <c r="B850" s="16" t="s">
        <v>35</v>
      </c>
      <c r="C850" s="16" t="s">
        <v>35</v>
      </c>
      <c r="D850" s="16" t="s">
        <v>35</v>
      </c>
      <c r="E850" s="16" t="s">
        <v>35</v>
      </c>
    </row>
    <row r="851" spans="1:5">
      <c r="A851" s="16" t="s">
        <v>35</v>
      </c>
      <c r="B851" s="16" t="s">
        <v>35</v>
      </c>
      <c r="C851" s="16" t="s">
        <v>35</v>
      </c>
      <c r="D851" s="16" t="s">
        <v>35</v>
      </c>
      <c r="E851" s="16" t="s">
        <v>35</v>
      </c>
    </row>
    <row r="852" spans="1:5">
      <c r="A852" s="16" t="s">
        <v>35</v>
      </c>
      <c r="B852" s="16" t="s">
        <v>35</v>
      </c>
      <c r="C852" s="16" t="s">
        <v>35</v>
      </c>
      <c r="D852" s="16" t="s">
        <v>35</v>
      </c>
      <c r="E852" s="16" t="s">
        <v>35</v>
      </c>
    </row>
    <row r="853" spans="1:5">
      <c r="A853" s="16" t="s">
        <v>35</v>
      </c>
      <c r="B853" s="16" t="s">
        <v>35</v>
      </c>
      <c r="C853" s="16" t="s">
        <v>35</v>
      </c>
      <c r="D853" s="16" t="s">
        <v>35</v>
      </c>
      <c r="E853" s="16" t="s">
        <v>35</v>
      </c>
    </row>
    <row r="854" spans="1:5">
      <c r="A854" s="16" t="s">
        <v>35</v>
      </c>
      <c r="B854" s="16" t="s">
        <v>35</v>
      </c>
      <c r="C854" s="16" t="s">
        <v>35</v>
      </c>
      <c r="D854" s="16" t="s">
        <v>35</v>
      </c>
      <c r="E854" s="16" t="s">
        <v>35</v>
      </c>
    </row>
    <row r="855" spans="1:5">
      <c r="A855" s="16" t="s">
        <v>35</v>
      </c>
      <c r="B855" s="16" t="s">
        <v>35</v>
      </c>
      <c r="C855" s="16" t="s">
        <v>35</v>
      </c>
      <c r="D855" s="16" t="s">
        <v>35</v>
      </c>
      <c r="E855" s="16" t="s">
        <v>35</v>
      </c>
    </row>
    <row r="856" spans="1:5">
      <c r="A856" s="16" t="s">
        <v>35</v>
      </c>
      <c r="B856" s="16" t="s">
        <v>35</v>
      </c>
      <c r="C856" s="16" t="s">
        <v>35</v>
      </c>
      <c r="D856" s="16" t="s">
        <v>35</v>
      </c>
      <c r="E856" s="16" t="s">
        <v>35</v>
      </c>
    </row>
    <row r="857" spans="1:5">
      <c r="A857" s="16" t="s">
        <v>35</v>
      </c>
      <c r="B857" s="16" t="s">
        <v>35</v>
      </c>
      <c r="C857" s="16" t="s">
        <v>35</v>
      </c>
      <c r="D857" s="16" t="s">
        <v>35</v>
      </c>
      <c r="E857" s="16" t="s">
        <v>35</v>
      </c>
    </row>
    <row r="858" spans="1:5">
      <c r="A858" s="16" t="s">
        <v>35</v>
      </c>
      <c r="B858" s="16" t="s">
        <v>35</v>
      </c>
      <c r="C858" s="16" t="s">
        <v>35</v>
      </c>
      <c r="D858" s="16" t="s">
        <v>35</v>
      </c>
      <c r="E858" s="16" t="s">
        <v>35</v>
      </c>
    </row>
    <row r="859" spans="1:5">
      <c r="A859" s="16" t="s">
        <v>35</v>
      </c>
      <c r="B859" s="16" t="s">
        <v>35</v>
      </c>
      <c r="C859" s="16" t="s">
        <v>35</v>
      </c>
      <c r="D859" s="16" t="s">
        <v>35</v>
      </c>
      <c r="E859" s="16" t="s">
        <v>35</v>
      </c>
    </row>
    <row r="860" spans="1:5">
      <c r="A860" s="16" t="s">
        <v>35</v>
      </c>
      <c r="B860" s="16" t="s">
        <v>35</v>
      </c>
      <c r="C860" s="16" t="s">
        <v>35</v>
      </c>
      <c r="D860" s="16" t="s">
        <v>35</v>
      </c>
      <c r="E860" s="16" t="s">
        <v>35</v>
      </c>
    </row>
    <row r="861" spans="1:5">
      <c r="A861" s="16" t="s">
        <v>35</v>
      </c>
      <c r="B861" s="16" t="s">
        <v>35</v>
      </c>
      <c r="C861" s="16" t="s">
        <v>35</v>
      </c>
      <c r="D861" s="16" t="s">
        <v>35</v>
      </c>
      <c r="E861" s="16" t="s">
        <v>35</v>
      </c>
    </row>
    <row r="862" spans="1:5">
      <c r="A862" s="16" t="s">
        <v>35</v>
      </c>
      <c r="B862" s="16" t="s">
        <v>35</v>
      </c>
      <c r="C862" s="16" t="s">
        <v>35</v>
      </c>
      <c r="D862" s="16" t="s">
        <v>35</v>
      </c>
      <c r="E862" s="16" t="s">
        <v>35</v>
      </c>
    </row>
    <row r="863" spans="1:5">
      <c r="A863" s="16" t="s">
        <v>35</v>
      </c>
      <c r="B863" s="16" t="s">
        <v>35</v>
      </c>
      <c r="C863" s="16" t="s">
        <v>35</v>
      </c>
      <c r="D863" s="16" t="s">
        <v>35</v>
      </c>
      <c r="E863" s="16" t="s">
        <v>35</v>
      </c>
    </row>
    <row r="864" spans="1:5">
      <c r="A864" s="16" t="s">
        <v>35</v>
      </c>
      <c r="B864" s="16" t="s">
        <v>35</v>
      </c>
      <c r="C864" s="16" t="s">
        <v>35</v>
      </c>
      <c r="D864" s="16" t="s">
        <v>35</v>
      </c>
      <c r="E864" s="16" t="s">
        <v>35</v>
      </c>
    </row>
    <row r="865" spans="1:5">
      <c r="A865" s="16" t="s">
        <v>35</v>
      </c>
      <c r="B865" s="16" t="s">
        <v>35</v>
      </c>
      <c r="C865" s="16" t="s">
        <v>35</v>
      </c>
      <c r="D865" s="16" t="s">
        <v>35</v>
      </c>
      <c r="E865" s="16" t="s">
        <v>35</v>
      </c>
    </row>
    <row r="866" spans="1:5">
      <c r="A866" s="16" t="s">
        <v>35</v>
      </c>
      <c r="B866" s="16" t="s">
        <v>35</v>
      </c>
      <c r="C866" s="16" t="s">
        <v>35</v>
      </c>
      <c r="D866" s="16" t="s">
        <v>35</v>
      </c>
      <c r="E866" s="16" t="s">
        <v>35</v>
      </c>
    </row>
    <row r="867" spans="1:5">
      <c r="A867" s="16" t="s">
        <v>35</v>
      </c>
      <c r="B867" s="16" t="s">
        <v>35</v>
      </c>
      <c r="C867" s="16" t="s">
        <v>35</v>
      </c>
      <c r="D867" s="16" t="s">
        <v>35</v>
      </c>
      <c r="E867" s="16" t="s">
        <v>35</v>
      </c>
    </row>
    <row r="868" spans="1:5">
      <c r="A868" s="16" t="s">
        <v>35</v>
      </c>
      <c r="B868" s="16" t="s">
        <v>35</v>
      </c>
      <c r="C868" s="16" t="s">
        <v>35</v>
      </c>
      <c r="D868" s="16" t="s">
        <v>35</v>
      </c>
      <c r="E868" s="16" t="s">
        <v>35</v>
      </c>
    </row>
    <row r="869" spans="1:5">
      <c r="A869" s="16" t="s">
        <v>35</v>
      </c>
      <c r="B869" s="16" t="s">
        <v>35</v>
      </c>
      <c r="C869" s="16" t="s">
        <v>35</v>
      </c>
      <c r="D869" s="16" t="s">
        <v>35</v>
      </c>
      <c r="E869" s="16" t="s">
        <v>35</v>
      </c>
    </row>
    <row r="870" spans="1:5">
      <c r="A870" s="16" t="s">
        <v>35</v>
      </c>
      <c r="B870" s="16" t="s">
        <v>35</v>
      </c>
      <c r="C870" s="16" t="s">
        <v>35</v>
      </c>
      <c r="D870" s="16" t="s">
        <v>35</v>
      </c>
      <c r="E870" s="16" t="s">
        <v>35</v>
      </c>
    </row>
    <row r="871" spans="1:5">
      <c r="A871" s="16" t="s">
        <v>35</v>
      </c>
      <c r="B871" s="16" t="s">
        <v>35</v>
      </c>
      <c r="C871" s="16" t="s">
        <v>35</v>
      </c>
      <c r="D871" s="16" t="s">
        <v>35</v>
      </c>
      <c r="E871" s="16" t="s">
        <v>35</v>
      </c>
    </row>
    <row r="872" spans="1:5">
      <c r="A872" s="16" t="s">
        <v>35</v>
      </c>
      <c r="B872" s="16" t="s">
        <v>35</v>
      </c>
      <c r="C872" s="16" t="s">
        <v>35</v>
      </c>
      <c r="D872" s="16" t="s">
        <v>35</v>
      </c>
      <c r="E872" s="16" t="s">
        <v>35</v>
      </c>
    </row>
    <row r="873" spans="1:5">
      <c r="A873" s="16" t="s">
        <v>35</v>
      </c>
      <c r="B873" s="16" t="s">
        <v>35</v>
      </c>
      <c r="C873" s="16" t="s">
        <v>35</v>
      </c>
      <c r="D873" s="16" t="s">
        <v>35</v>
      </c>
      <c r="E873" s="16" t="s">
        <v>35</v>
      </c>
    </row>
    <row r="874" spans="1:5">
      <c r="A874" s="16" t="s">
        <v>35</v>
      </c>
      <c r="B874" s="16" t="s">
        <v>35</v>
      </c>
      <c r="C874" s="16" t="s">
        <v>35</v>
      </c>
      <c r="D874" s="16" t="s">
        <v>35</v>
      </c>
      <c r="E874" s="16" t="s">
        <v>35</v>
      </c>
    </row>
    <row r="875" spans="1:5">
      <c r="A875" s="16" t="s">
        <v>35</v>
      </c>
      <c r="B875" s="16" t="s">
        <v>35</v>
      </c>
      <c r="C875" s="16" t="s">
        <v>35</v>
      </c>
      <c r="D875" s="16" t="s">
        <v>35</v>
      </c>
      <c r="E875" s="16" t="s">
        <v>35</v>
      </c>
    </row>
    <row r="876" spans="1:5">
      <c r="A876" s="16" t="s">
        <v>35</v>
      </c>
      <c r="B876" s="16" t="s">
        <v>35</v>
      </c>
      <c r="C876" s="16" t="s">
        <v>35</v>
      </c>
      <c r="D876" s="16" t="s">
        <v>35</v>
      </c>
      <c r="E876" s="16" t="s">
        <v>35</v>
      </c>
    </row>
    <row r="877" spans="1:5">
      <c r="A877" s="16" t="s">
        <v>35</v>
      </c>
      <c r="B877" s="16" t="s">
        <v>35</v>
      </c>
      <c r="C877" s="16" t="s">
        <v>35</v>
      </c>
      <c r="D877" s="16" t="s">
        <v>35</v>
      </c>
      <c r="E877" s="16" t="s">
        <v>35</v>
      </c>
    </row>
    <row r="878" spans="1:5">
      <c r="A878" s="16" t="s">
        <v>35</v>
      </c>
      <c r="B878" s="16" t="s">
        <v>35</v>
      </c>
      <c r="C878" s="16" t="s">
        <v>35</v>
      </c>
      <c r="D878" s="16" t="s">
        <v>35</v>
      </c>
      <c r="E878" s="16" t="s">
        <v>35</v>
      </c>
    </row>
    <row r="879" spans="1:5">
      <c r="A879" s="16" t="s">
        <v>35</v>
      </c>
      <c r="B879" s="16" t="s">
        <v>35</v>
      </c>
      <c r="C879" s="16" t="s">
        <v>35</v>
      </c>
      <c r="D879" s="16" t="s">
        <v>35</v>
      </c>
      <c r="E879" s="16" t="s">
        <v>35</v>
      </c>
    </row>
    <row r="880" spans="1:5">
      <c r="A880" s="16" t="s">
        <v>35</v>
      </c>
      <c r="B880" s="16" t="s">
        <v>35</v>
      </c>
      <c r="C880" s="16" t="s">
        <v>35</v>
      </c>
      <c r="D880" s="16" t="s">
        <v>35</v>
      </c>
      <c r="E880" s="16" t="s">
        <v>35</v>
      </c>
    </row>
    <row r="881" spans="1:5">
      <c r="A881" s="16" t="s">
        <v>35</v>
      </c>
      <c r="B881" s="16" t="s">
        <v>35</v>
      </c>
      <c r="C881" s="16" t="s">
        <v>35</v>
      </c>
      <c r="D881" s="16" t="s">
        <v>35</v>
      </c>
      <c r="E881" s="16" t="s">
        <v>35</v>
      </c>
    </row>
    <row r="882" spans="1:5">
      <c r="A882" s="16" t="s">
        <v>35</v>
      </c>
      <c r="B882" s="16" t="s">
        <v>35</v>
      </c>
      <c r="C882" s="16" t="s">
        <v>35</v>
      </c>
      <c r="D882" s="16" t="s">
        <v>35</v>
      </c>
      <c r="E882" s="16" t="s">
        <v>35</v>
      </c>
    </row>
    <row r="883" spans="1:5">
      <c r="A883" s="16" t="s">
        <v>35</v>
      </c>
      <c r="B883" s="16" t="s">
        <v>35</v>
      </c>
      <c r="C883" s="16" t="s">
        <v>35</v>
      </c>
      <c r="D883" s="16" t="s">
        <v>35</v>
      </c>
      <c r="E883" s="16" t="s">
        <v>35</v>
      </c>
    </row>
    <row r="884" spans="1:5">
      <c r="A884" s="16" t="s">
        <v>35</v>
      </c>
      <c r="B884" s="16" t="s">
        <v>35</v>
      </c>
      <c r="C884" s="16" t="s">
        <v>35</v>
      </c>
      <c r="D884" s="16" t="s">
        <v>35</v>
      </c>
      <c r="E884" s="16" t="s">
        <v>35</v>
      </c>
    </row>
    <row r="885" spans="1:5">
      <c r="A885" s="16" t="s">
        <v>35</v>
      </c>
      <c r="B885" s="16" t="s">
        <v>35</v>
      </c>
      <c r="C885" s="16" t="s">
        <v>35</v>
      </c>
      <c r="D885" s="16" t="s">
        <v>35</v>
      </c>
      <c r="E885" s="16" t="s">
        <v>35</v>
      </c>
    </row>
    <row r="886" spans="1:5">
      <c r="A886" s="16" t="s">
        <v>35</v>
      </c>
      <c r="B886" s="16" t="s">
        <v>35</v>
      </c>
      <c r="C886" s="16" t="s">
        <v>35</v>
      </c>
      <c r="D886" s="16" t="s">
        <v>35</v>
      </c>
      <c r="E886" s="16" t="s">
        <v>35</v>
      </c>
    </row>
    <row r="887" spans="1:5">
      <c r="A887" s="16" t="s">
        <v>35</v>
      </c>
      <c r="B887" s="16" t="s">
        <v>35</v>
      </c>
      <c r="C887" s="16" t="s">
        <v>35</v>
      </c>
      <c r="D887" s="16" t="s">
        <v>35</v>
      </c>
      <c r="E887" s="16" t="s">
        <v>35</v>
      </c>
    </row>
    <row r="888" spans="1:5">
      <c r="A888" s="16" t="s">
        <v>35</v>
      </c>
      <c r="B888" s="16" t="s">
        <v>35</v>
      </c>
      <c r="C888" s="16" t="s">
        <v>35</v>
      </c>
      <c r="D888" s="16" t="s">
        <v>35</v>
      </c>
      <c r="E888" s="16" t="s">
        <v>35</v>
      </c>
    </row>
    <row r="889" spans="1:5">
      <c r="A889" s="16" t="s">
        <v>35</v>
      </c>
      <c r="B889" s="16" t="s">
        <v>35</v>
      </c>
      <c r="C889" s="16" t="s">
        <v>35</v>
      </c>
      <c r="D889" s="16" t="s">
        <v>35</v>
      </c>
      <c r="E889" s="16" t="s">
        <v>35</v>
      </c>
    </row>
    <row r="890" spans="1:5">
      <c r="A890" s="16" t="s">
        <v>35</v>
      </c>
      <c r="B890" s="16" t="s">
        <v>35</v>
      </c>
      <c r="C890" s="16" t="s">
        <v>35</v>
      </c>
      <c r="D890" s="16" t="s">
        <v>35</v>
      </c>
      <c r="E890" s="16" t="s">
        <v>35</v>
      </c>
    </row>
    <row r="891" spans="1:5">
      <c r="A891" s="16" t="s">
        <v>35</v>
      </c>
      <c r="B891" s="16" t="s">
        <v>35</v>
      </c>
      <c r="C891" s="16" t="s">
        <v>35</v>
      </c>
      <c r="D891" s="16" t="s">
        <v>35</v>
      </c>
      <c r="E891" s="16" t="s">
        <v>35</v>
      </c>
    </row>
    <row r="892" spans="1:5">
      <c r="A892" s="16" t="s">
        <v>35</v>
      </c>
      <c r="B892" s="16" t="s">
        <v>35</v>
      </c>
      <c r="C892" s="16" t="s">
        <v>35</v>
      </c>
      <c r="D892" s="16" t="s">
        <v>35</v>
      </c>
      <c r="E892" s="16" t="s">
        <v>35</v>
      </c>
    </row>
    <row r="893" spans="1:5">
      <c r="A893" s="16" t="s">
        <v>35</v>
      </c>
      <c r="B893" s="16" t="s">
        <v>35</v>
      </c>
      <c r="C893" s="16" t="s">
        <v>35</v>
      </c>
      <c r="D893" s="16" t="s">
        <v>35</v>
      </c>
      <c r="E893" s="16" t="s">
        <v>35</v>
      </c>
    </row>
    <row r="894" spans="1:5">
      <c r="A894" s="16" t="s">
        <v>35</v>
      </c>
      <c r="B894" s="16" t="s">
        <v>35</v>
      </c>
      <c r="C894" s="16" t="s">
        <v>35</v>
      </c>
      <c r="D894" s="16" t="s">
        <v>35</v>
      </c>
      <c r="E894" s="16" t="s">
        <v>35</v>
      </c>
    </row>
    <row r="895" spans="1:5">
      <c r="A895" s="16" t="s">
        <v>35</v>
      </c>
      <c r="B895" s="16" t="s">
        <v>35</v>
      </c>
      <c r="C895" s="16" t="s">
        <v>35</v>
      </c>
      <c r="D895" s="16" t="s">
        <v>35</v>
      </c>
      <c r="E895" s="16" t="s">
        <v>35</v>
      </c>
    </row>
    <row r="896" spans="1:5">
      <c r="A896" s="16" t="s">
        <v>35</v>
      </c>
      <c r="B896" s="16" t="s">
        <v>35</v>
      </c>
      <c r="C896" s="16" t="s">
        <v>35</v>
      </c>
      <c r="D896" s="16" t="s">
        <v>35</v>
      </c>
      <c r="E896" s="16" t="s">
        <v>35</v>
      </c>
    </row>
    <row r="897" spans="1:5">
      <c r="A897" s="16" t="s">
        <v>35</v>
      </c>
      <c r="B897" s="16" t="s">
        <v>35</v>
      </c>
      <c r="C897" s="16" t="s">
        <v>35</v>
      </c>
      <c r="D897" s="16" t="s">
        <v>35</v>
      </c>
      <c r="E897" s="16" t="s">
        <v>35</v>
      </c>
    </row>
    <row r="898" spans="1:5">
      <c r="A898" s="16" t="s">
        <v>35</v>
      </c>
      <c r="B898" s="16" t="s">
        <v>35</v>
      </c>
      <c r="C898" s="16" t="s">
        <v>35</v>
      </c>
      <c r="D898" s="16" t="s">
        <v>35</v>
      </c>
      <c r="E898" s="16" t="s">
        <v>35</v>
      </c>
    </row>
    <row r="899" spans="1:5">
      <c r="A899" s="16" t="s">
        <v>35</v>
      </c>
      <c r="B899" s="16" t="s">
        <v>35</v>
      </c>
      <c r="C899" s="16" t="s">
        <v>35</v>
      </c>
      <c r="D899" s="16" t="s">
        <v>35</v>
      </c>
      <c r="E899" s="16" t="s">
        <v>35</v>
      </c>
    </row>
    <row r="900" spans="1:5">
      <c r="A900" s="16" t="s">
        <v>35</v>
      </c>
      <c r="B900" s="16" t="s">
        <v>35</v>
      </c>
      <c r="C900" s="16" t="s">
        <v>35</v>
      </c>
      <c r="D900" s="16" t="s">
        <v>35</v>
      </c>
      <c r="E900" s="16" t="s">
        <v>35</v>
      </c>
    </row>
    <row r="901" spans="1:5">
      <c r="A901" s="16" t="s">
        <v>35</v>
      </c>
      <c r="B901" s="16" t="s">
        <v>35</v>
      </c>
      <c r="C901" s="16" t="s">
        <v>35</v>
      </c>
      <c r="D901" s="16" t="s">
        <v>35</v>
      </c>
      <c r="E901" s="16" t="s">
        <v>35</v>
      </c>
    </row>
    <row r="902" spans="1:5">
      <c r="A902" s="16" t="s">
        <v>35</v>
      </c>
      <c r="B902" s="16" t="s">
        <v>35</v>
      </c>
      <c r="C902" s="16" t="s">
        <v>35</v>
      </c>
      <c r="D902" s="16" t="s">
        <v>35</v>
      </c>
      <c r="E902" s="16" t="s">
        <v>35</v>
      </c>
    </row>
    <row r="903" spans="1:5">
      <c r="A903" s="16" t="s">
        <v>35</v>
      </c>
      <c r="B903" s="16" t="s">
        <v>35</v>
      </c>
      <c r="C903" s="16" t="s">
        <v>35</v>
      </c>
      <c r="D903" s="16" t="s">
        <v>35</v>
      </c>
      <c r="E903" s="16" t="s">
        <v>35</v>
      </c>
    </row>
    <row r="904" spans="1:5">
      <c r="A904" s="16" t="s">
        <v>35</v>
      </c>
      <c r="B904" s="16" t="s">
        <v>35</v>
      </c>
      <c r="C904" s="16" t="s">
        <v>35</v>
      </c>
      <c r="D904" s="16" t="s">
        <v>35</v>
      </c>
      <c r="E904" s="16" t="s">
        <v>35</v>
      </c>
    </row>
    <row r="905" spans="1:5">
      <c r="A905" s="16" t="s">
        <v>35</v>
      </c>
      <c r="B905" s="16" t="s">
        <v>35</v>
      </c>
      <c r="C905" s="16" t="s">
        <v>35</v>
      </c>
      <c r="D905" s="16" t="s">
        <v>35</v>
      </c>
      <c r="E905" s="16" t="s">
        <v>35</v>
      </c>
    </row>
    <row r="906" spans="1:5">
      <c r="A906" s="16" t="s">
        <v>35</v>
      </c>
      <c r="B906" s="16" t="s">
        <v>35</v>
      </c>
      <c r="C906" s="16" t="s">
        <v>35</v>
      </c>
      <c r="D906" s="16" t="s">
        <v>35</v>
      </c>
      <c r="E906" s="16" t="s">
        <v>35</v>
      </c>
    </row>
    <row r="907" spans="1:5">
      <c r="A907" s="16" t="s">
        <v>35</v>
      </c>
      <c r="B907" s="16" t="s">
        <v>35</v>
      </c>
      <c r="C907" s="16" t="s">
        <v>35</v>
      </c>
      <c r="D907" s="16" t="s">
        <v>35</v>
      </c>
      <c r="E907" s="16" t="s">
        <v>35</v>
      </c>
    </row>
    <row r="908" spans="1:5">
      <c r="A908" s="16" t="s">
        <v>35</v>
      </c>
      <c r="B908" s="16" t="s">
        <v>35</v>
      </c>
      <c r="C908" s="16" t="s">
        <v>35</v>
      </c>
      <c r="D908" s="16" t="s">
        <v>35</v>
      </c>
      <c r="E908" s="16" t="s">
        <v>35</v>
      </c>
    </row>
    <row r="909" spans="1:5">
      <c r="A909" s="16" t="s">
        <v>35</v>
      </c>
      <c r="B909" s="16" t="s">
        <v>35</v>
      </c>
      <c r="C909" s="16" t="s">
        <v>35</v>
      </c>
      <c r="D909" s="16" t="s">
        <v>35</v>
      </c>
      <c r="E909" s="16" t="s">
        <v>35</v>
      </c>
    </row>
    <row r="910" spans="1:5">
      <c r="A910" s="16" t="s">
        <v>35</v>
      </c>
      <c r="B910" s="16" t="s">
        <v>35</v>
      </c>
      <c r="C910" s="16" t="s">
        <v>35</v>
      </c>
      <c r="D910" s="16" t="s">
        <v>35</v>
      </c>
      <c r="E910" s="16" t="s">
        <v>35</v>
      </c>
    </row>
    <row r="911" spans="1:5">
      <c r="A911" s="16" t="s">
        <v>35</v>
      </c>
      <c r="B911" s="16" t="s">
        <v>35</v>
      </c>
      <c r="C911" s="16" t="s">
        <v>35</v>
      </c>
      <c r="D911" s="16" t="s">
        <v>35</v>
      </c>
      <c r="E911" s="16" t="s">
        <v>35</v>
      </c>
    </row>
    <row r="912" spans="1:5">
      <c r="A912" s="16" t="s">
        <v>35</v>
      </c>
      <c r="B912" s="16" t="s">
        <v>35</v>
      </c>
      <c r="C912" s="16" t="s">
        <v>35</v>
      </c>
      <c r="D912" s="16" t="s">
        <v>35</v>
      </c>
      <c r="E912" s="16" t="s">
        <v>35</v>
      </c>
    </row>
    <row r="913" spans="1:5">
      <c r="A913" s="16" t="s">
        <v>35</v>
      </c>
      <c r="B913" s="16" t="s">
        <v>35</v>
      </c>
      <c r="C913" s="16" t="s">
        <v>35</v>
      </c>
      <c r="D913" s="16" t="s">
        <v>35</v>
      </c>
      <c r="E913" s="16" t="s">
        <v>35</v>
      </c>
    </row>
    <row r="914" spans="1:5">
      <c r="A914" s="16" t="s">
        <v>35</v>
      </c>
      <c r="B914" s="16" t="s">
        <v>35</v>
      </c>
      <c r="C914" s="16" t="s">
        <v>35</v>
      </c>
      <c r="D914" s="16" t="s">
        <v>35</v>
      </c>
      <c r="E914" s="16" t="s">
        <v>35</v>
      </c>
    </row>
    <row r="915" spans="1:5">
      <c r="A915" s="16" t="s">
        <v>35</v>
      </c>
      <c r="B915" s="16" t="s">
        <v>35</v>
      </c>
      <c r="C915" s="16" t="s">
        <v>35</v>
      </c>
      <c r="D915" s="16" t="s">
        <v>35</v>
      </c>
      <c r="E915" s="16" t="s">
        <v>35</v>
      </c>
    </row>
    <row r="916" spans="1:5">
      <c r="A916" s="16" t="s">
        <v>35</v>
      </c>
      <c r="B916" s="16" t="s">
        <v>35</v>
      </c>
      <c r="C916" s="16" t="s">
        <v>35</v>
      </c>
      <c r="D916" s="16" t="s">
        <v>35</v>
      </c>
      <c r="E916" s="16" t="s">
        <v>35</v>
      </c>
    </row>
    <row r="917" spans="1:5">
      <c r="A917" s="16" t="s">
        <v>35</v>
      </c>
      <c r="B917" s="16" t="s">
        <v>35</v>
      </c>
      <c r="C917" s="16" t="s">
        <v>35</v>
      </c>
      <c r="D917" s="16" t="s">
        <v>35</v>
      </c>
      <c r="E917" s="16" t="s">
        <v>35</v>
      </c>
    </row>
    <row r="918" spans="1:5">
      <c r="A918" s="16" t="s">
        <v>35</v>
      </c>
      <c r="B918" s="16" t="s">
        <v>35</v>
      </c>
      <c r="C918" s="16" t="s">
        <v>35</v>
      </c>
      <c r="D918" s="16" t="s">
        <v>35</v>
      </c>
      <c r="E918" s="16" t="s">
        <v>35</v>
      </c>
    </row>
    <row r="919" spans="1:5">
      <c r="A919" s="16" t="s">
        <v>35</v>
      </c>
      <c r="B919" s="16" t="s">
        <v>35</v>
      </c>
      <c r="C919" s="16" t="s">
        <v>35</v>
      </c>
      <c r="D919" s="16" t="s">
        <v>35</v>
      </c>
      <c r="E919" s="16" t="s">
        <v>35</v>
      </c>
    </row>
    <row r="920" spans="1:5">
      <c r="A920" s="16" t="s">
        <v>35</v>
      </c>
      <c r="B920" s="16" t="s">
        <v>35</v>
      </c>
      <c r="C920" s="16" t="s">
        <v>35</v>
      </c>
      <c r="D920" s="16" t="s">
        <v>35</v>
      </c>
      <c r="E920" s="16" t="s">
        <v>35</v>
      </c>
    </row>
    <row r="921" spans="1:5">
      <c r="A921" s="16" t="s">
        <v>35</v>
      </c>
      <c r="B921" s="16" t="s">
        <v>35</v>
      </c>
      <c r="C921" s="16" t="s">
        <v>35</v>
      </c>
      <c r="D921" s="16" t="s">
        <v>35</v>
      </c>
      <c r="E921" s="16" t="s">
        <v>35</v>
      </c>
    </row>
    <row r="922" spans="1:5">
      <c r="A922" s="16" t="s">
        <v>35</v>
      </c>
      <c r="B922" s="16" t="s">
        <v>35</v>
      </c>
      <c r="C922" s="16" t="s">
        <v>35</v>
      </c>
      <c r="D922" s="16" t="s">
        <v>35</v>
      </c>
      <c r="E922" s="16" t="s">
        <v>35</v>
      </c>
    </row>
    <row r="923" spans="1:5">
      <c r="A923" s="16" t="s">
        <v>35</v>
      </c>
      <c r="B923" s="16" t="s">
        <v>35</v>
      </c>
      <c r="C923" s="16" t="s">
        <v>35</v>
      </c>
      <c r="D923" s="16" t="s">
        <v>35</v>
      </c>
      <c r="E923" s="16" t="s">
        <v>35</v>
      </c>
    </row>
    <row r="924" spans="1:5">
      <c r="A924" s="16" t="s">
        <v>35</v>
      </c>
      <c r="B924" s="16" t="s">
        <v>35</v>
      </c>
      <c r="C924" s="16" t="s">
        <v>35</v>
      </c>
      <c r="D924" s="16" t="s">
        <v>35</v>
      </c>
      <c r="E924" s="16" t="s">
        <v>35</v>
      </c>
    </row>
    <row r="925" spans="1:5">
      <c r="A925" s="16" t="s">
        <v>35</v>
      </c>
      <c r="B925" s="16" t="s">
        <v>35</v>
      </c>
      <c r="C925" s="16" t="s">
        <v>35</v>
      </c>
      <c r="D925" s="16" t="s">
        <v>35</v>
      </c>
      <c r="E925" s="16" t="s">
        <v>35</v>
      </c>
    </row>
    <row r="926" spans="1:5">
      <c r="A926" s="16" t="s">
        <v>35</v>
      </c>
      <c r="B926" s="16" t="s">
        <v>35</v>
      </c>
      <c r="C926" s="16" t="s">
        <v>35</v>
      </c>
      <c r="D926" s="16" t="s">
        <v>35</v>
      </c>
      <c r="E926" s="16" t="s">
        <v>35</v>
      </c>
    </row>
    <row r="927" spans="1:5">
      <c r="A927" s="16" t="s">
        <v>35</v>
      </c>
      <c r="B927" s="16" t="s">
        <v>35</v>
      </c>
      <c r="C927" s="16" t="s">
        <v>35</v>
      </c>
      <c r="D927" s="16" t="s">
        <v>35</v>
      </c>
      <c r="E927" s="16" t="s">
        <v>35</v>
      </c>
    </row>
    <row r="928" spans="1:5">
      <c r="A928" s="16" t="s">
        <v>35</v>
      </c>
      <c r="B928" s="16" t="s">
        <v>35</v>
      </c>
      <c r="C928" s="16" t="s">
        <v>35</v>
      </c>
      <c r="D928" s="16" t="s">
        <v>35</v>
      </c>
      <c r="E928" s="16" t="s">
        <v>35</v>
      </c>
    </row>
    <row r="929" spans="1:5">
      <c r="A929" s="16" t="s">
        <v>35</v>
      </c>
      <c r="B929" s="16" t="s">
        <v>35</v>
      </c>
      <c r="C929" s="16" t="s">
        <v>35</v>
      </c>
      <c r="D929" s="16" t="s">
        <v>35</v>
      </c>
      <c r="E929" s="16" t="s">
        <v>35</v>
      </c>
    </row>
    <row r="930" spans="1:5">
      <c r="A930" s="16" t="s">
        <v>35</v>
      </c>
      <c r="B930" s="16" t="s">
        <v>35</v>
      </c>
      <c r="C930" s="16" t="s">
        <v>35</v>
      </c>
      <c r="D930" s="16" t="s">
        <v>35</v>
      </c>
      <c r="E930" s="16" t="s">
        <v>35</v>
      </c>
    </row>
    <row r="931" spans="1:5">
      <c r="A931" s="16" t="s">
        <v>35</v>
      </c>
      <c r="B931" s="16" t="s">
        <v>35</v>
      </c>
      <c r="C931" s="16" t="s">
        <v>35</v>
      </c>
      <c r="D931" s="16" t="s">
        <v>35</v>
      </c>
      <c r="E931" s="16" t="s">
        <v>35</v>
      </c>
    </row>
    <row r="932" spans="1:5">
      <c r="A932" s="16" t="s">
        <v>35</v>
      </c>
      <c r="B932" s="16" t="s">
        <v>35</v>
      </c>
      <c r="C932" s="16" t="s">
        <v>35</v>
      </c>
      <c r="D932" s="16" t="s">
        <v>35</v>
      </c>
      <c r="E932" s="16" t="s">
        <v>35</v>
      </c>
    </row>
    <row r="933" spans="1:5">
      <c r="A933" s="16" t="s">
        <v>35</v>
      </c>
      <c r="B933" s="16" t="s">
        <v>35</v>
      </c>
      <c r="C933" s="16" t="s">
        <v>35</v>
      </c>
      <c r="D933" s="16" t="s">
        <v>35</v>
      </c>
      <c r="E933" s="16" t="s">
        <v>35</v>
      </c>
    </row>
    <row r="934" spans="1:5">
      <c r="A934" s="16" t="s">
        <v>35</v>
      </c>
      <c r="B934" s="16" t="s">
        <v>35</v>
      </c>
      <c r="C934" s="16" t="s">
        <v>35</v>
      </c>
      <c r="D934" s="16" t="s">
        <v>35</v>
      </c>
      <c r="E934" s="16" t="s">
        <v>35</v>
      </c>
    </row>
    <row r="935" spans="1:5">
      <c r="A935" s="16" t="s">
        <v>35</v>
      </c>
      <c r="B935" s="16" t="s">
        <v>35</v>
      </c>
      <c r="C935" s="16" t="s">
        <v>35</v>
      </c>
      <c r="D935" s="16" t="s">
        <v>35</v>
      </c>
      <c r="E935" s="16" t="s">
        <v>35</v>
      </c>
    </row>
    <row r="936" spans="1:5">
      <c r="A936" s="16" t="s">
        <v>35</v>
      </c>
      <c r="B936" s="16" t="s">
        <v>35</v>
      </c>
      <c r="C936" s="16" t="s">
        <v>35</v>
      </c>
      <c r="D936" s="16" t="s">
        <v>35</v>
      </c>
      <c r="E936" s="16" t="s">
        <v>35</v>
      </c>
    </row>
    <row r="937" spans="1:5">
      <c r="A937" s="16" t="s">
        <v>35</v>
      </c>
      <c r="B937" s="16" t="s">
        <v>35</v>
      </c>
      <c r="C937" s="16" t="s">
        <v>35</v>
      </c>
      <c r="D937" s="16" t="s">
        <v>35</v>
      </c>
      <c r="E937" s="16" t="s">
        <v>35</v>
      </c>
    </row>
    <row r="938" spans="1:5">
      <c r="A938" s="16" t="s">
        <v>35</v>
      </c>
      <c r="B938" s="16" t="s">
        <v>35</v>
      </c>
      <c r="C938" s="16" t="s">
        <v>35</v>
      </c>
      <c r="D938" s="16" t="s">
        <v>35</v>
      </c>
      <c r="E938" s="16" t="s">
        <v>35</v>
      </c>
    </row>
    <row r="939" spans="1:5">
      <c r="A939" s="16" t="s">
        <v>35</v>
      </c>
      <c r="B939" s="16" t="s">
        <v>35</v>
      </c>
      <c r="C939" s="16" t="s">
        <v>35</v>
      </c>
      <c r="D939" s="16" t="s">
        <v>35</v>
      </c>
      <c r="E939" s="16" t="s">
        <v>35</v>
      </c>
    </row>
    <row r="940" spans="1:5">
      <c r="A940" s="16" t="s">
        <v>35</v>
      </c>
      <c r="B940" s="16" t="s">
        <v>35</v>
      </c>
      <c r="C940" s="16" t="s">
        <v>35</v>
      </c>
      <c r="D940" s="16" t="s">
        <v>35</v>
      </c>
      <c r="E940" s="16" t="s">
        <v>35</v>
      </c>
    </row>
    <row r="941" spans="1:5">
      <c r="A941" s="16" t="s">
        <v>35</v>
      </c>
      <c r="B941" s="16" t="s">
        <v>35</v>
      </c>
      <c r="C941" s="16" t="s">
        <v>35</v>
      </c>
      <c r="D941" s="16" t="s">
        <v>35</v>
      </c>
      <c r="E941" s="16" t="s">
        <v>35</v>
      </c>
    </row>
    <row r="942" spans="1:5">
      <c r="A942" s="16" t="s">
        <v>35</v>
      </c>
      <c r="B942" s="16" t="s">
        <v>35</v>
      </c>
      <c r="C942" s="16" t="s">
        <v>35</v>
      </c>
      <c r="D942" s="16" t="s">
        <v>35</v>
      </c>
      <c r="E942" s="16" t="s">
        <v>35</v>
      </c>
    </row>
    <row r="943" spans="1:5">
      <c r="A943" s="16" t="s">
        <v>35</v>
      </c>
      <c r="B943" s="16" t="s">
        <v>35</v>
      </c>
      <c r="C943" s="16" t="s">
        <v>35</v>
      </c>
      <c r="D943" s="16" t="s">
        <v>35</v>
      </c>
      <c r="E943" s="16" t="s">
        <v>35</v>
      </c>
    </row>
    <row r="944" spans="1:5">
      <c r="A944" s="16" t="s">
        <v>35</v>
      </c>
      <c r="B944" s="16" t="s">
        <v>35</v>
      </c>
      <c r="C944" s="16" t="s">
        <v>35</v>
      </c>
      <c r="D944" s="16" t="s">
        <v>35</v>
      </c>
      <c r="E944" s="16" t="s">
        <v>35</v>
      </c>
    </row>
    <row r="945" spans="1:5">
      <c r="A945" s="16" t="s">
        <v>35</v>
      </c>
      <c r="B945" s="16" t="s">
        <v>35</v>
      </c>
      <c r="C945" s="16" t="s">
        <v>35</v>
      </c>
      <c r="D945" s="16" t="s">
        <v>35</v>
      </c>
      <c r="E945" s="16" t="s">
        <v>35</v>
      </c>
    </row>
    <row r="946" spans="1:5">
      <c r="A946" s="16" t="s">
        <v>35</v>
      </c>
      <c r="B946" s="16" t="s">
        <v>35</v>
      </c>
      <c r="C946" s="16" t="s">
        <v>35</v>
      </c>
      <c r="D946" s="16" t="s">
        <v>35</v>
      </c>
      <c r="E946" s="16" t="s">
        <v>35</v>
      </c>
    </row>
    <row r="947" spans="1:5">
      <c r="A947" s="16" t="s">
        <v>35</v>
      </c>
      <c r="B947" s="16" t="s">
        <v>35</v>
      </c>
      <c r="C947" s="16" t="s">
        <v>35</v>
      </c>
      <c r="D947" s="16" t="s">
        <v>35</v>
      </c>
      <c r="E947" s="16" t="s">
        <v>35</v>
      </c>
    </row>
    <row r="948" spans="1:5">
      <c r="A948" s="16" t="s">
        <v>35</v>
      </c>
      <c r="B948" s="16" t="s">
        <v>35</v>
      </c>
      <c r="C948" s="16" t="s">
        <v>35</v>
      </c>
      <c r="D948" s="16" t="s">
        <v>35</v>
      </c>
      <c r="E948" s="16" t="s">
        <v>35</v>
      </c>
    </row>
    <row r="949" spans="1:5">
      <c r="A949" s="16" t="s">
        <v>35</v>
      </c>
      <c r="B949" s="16" t="s">
        <v>35</v>
      </c>
      <c r="C949" s="16" t="s">
        <v>35</v>
      </c>
      <c r="D949" s="16" t="s">
        <v>35</v>
      </c>
      <c r="E949" s="16" t="s">
        <v>35</v>
      </c>
    </row>
    <row r="950" spans="1:5">
      <c r="A950" s="16" t="s">
        <v>35</v>
      </c>
      <c r="B950" s="16" t="s">
        <v>35</v>
      </c>
      <c r="C950" s="16" t="s">
        <v>35</v>
      </c>
      <c r="D950" s="16" t="s">
        <v>35</v>
      </c>
      <c r="E950" s="16" t="s">
        <v>35</v>
      </c>
    </row>
    <row r="951" spans="1:5">
      <c r="A951" s="16" t="s">
        <v>35</v>
      </c>
      <c r="B951" s="16" t="s">
        <v>35</v>
      </c>
      <c r="C951" s="16" t="s">
        <v>35</v>
      </c>
      <c r="D951" s="16" t="s">
        <v>35</v>
      </c>
      <c r="E951" s="16" t="s">
        <v>35</v>
      </c>
    </row>
    <row r="952" spans="1:5">
      <c r="A952" s="16" t="s">
        <v>35</v>
      </c>
      <c r="B952" s="16" t="s">
        <v>35</v>
      </c>
      <c r="C952" s="16" t="s">
        <v>35</v>
      </c>
      <c r="D952" s="16" t="s">
        <v>35</v>
      </c>
      <c r="E952" s="16" t="s">
        <v>35</v>
      </c>
    </row>
    <row r="953" spans="1:5">
      <c r="A953" s="16" t="s">
        <v>35</v>
      </c>
      <c r="B953" s="16" t="s">
        <v>35</v>
      </c>
      <c r="C953" s="16" t="s">
        <v>35</v>
      </c>
      <c r="D953" s="16" t="s">
        <v>35</v>
      </c>
      <c r="E953" s="16" t="s">
        <v>35</v>
      </c>
    </row>
    <row r="954" spans="1:5">
      <c r="A954" s="16" t="s">
        <v>35</v>
      </c>
      <c r="B954" s="16" t="s">
        <v>35</v>
      </c>
      <c r="C954" s="16" t="s">
        <v>35</v>
      </c>
      <c r="D954" s="16" t="s">
        <v>35</v>
      </c>
      <c r="E954" s="16" t="s">
        <v>35</v>
      </c>
    </row>
    <row r="955" spans="1:5">
      <c r="A955" s="16" t="s">
        <v>35</v>
      </c>
      <c r="B955" s="16" t="s">
        <v>35</v>
      </c>
      <c r="C955" s="16" t="s">
        <v>35</v>
      </c>
      <c r="D955" s="16" t="s">
        <v>35</v>
      </c>
      <c r="E955" s="16" t="s">
        <v>35</v>
      </c>
    </row>
    <row r="956" spans="1:5">
      <c r="A956" s="16" t="s">
        <v>35</v>
      </c>
      <c r="B956" s="16" t="s">
        <v>35</v>
      </c>
      <c r="C956" s="16" t="s">
        <v>35</v>
      </c>
      <c r="D956" s="16" t="s">
        <v>35</v>
      </c>
      <c r="E956" s="16" t="s">
        <v>35</v>
      </c>
    </row>
    <row r="957" spans="1:5">
      <c r="A957" s="16" t="s">
        <v>35</v>
      </c>
      <c r="B957" s="16" t="s">
        <v>35</v>
      </c>
      <c r="C957" s="16" t="s">
        <v>35</v>
      </c>
      <c r="D957" s="16" t="s">
        <v>35</v>
      </c>
      <c r="E957" s="16" t="s">
        <v>35</v>
      </c>
    </row>
    <row r="958" spans="1:5">
      <c r="A958" s="16" t="s">
        <v>35</v>
      </c>
      <c r="B958" s="16" t="s">
        <v>35</v>
      </c>
      <c r="C958" s="16" t="s">
        <v>35</v>
      </c>
      <c r="D958" s="16" t="s">
        <v>35</v>
      </c>
      <c r="E958" s="16" t="s">
        <v>35</v>
      </c>
    </row>
    <row r="959" spans="1:5">
      <c r="A959" s="16" t="s">
        <v>35</v>
      </c>
      <c r="B959" s="16" t="s">
        <v>35</v>
      </c>
      <c r="C959" s="16" t="s">
        <v>35</v>
      </c>
      <c r="D959" s="16" t="s">
        <v>35</v>
      </c>
      <c r="E959" s="16" t="s">
        <v>35</v>
      </c>
    </row>
    <row r="960" spans="1:5">
      <c r="A960" s="16" t="s">
        <v>35</v>
      </c>
      <c r="B960" s="16" t="s">
        <v>35</v>
      </c>
      <c r="C960" s="16" t="s">
        <v>35</v>
      </c>
      <c r="D960" s="16" t="s">
        <v>35</v>
      </c>
      <c r="E960" s="16" t="s">
        <v>35</v>
      </c>
    </row>
    <row r="961" spans="1:5">
      <c r="A961" s="16" t="s">
        <v>35</v>
      </c>
      <c r="B961" s="16" t="s">
        <v>35</v>
      </c>
      <c r="C961" s="16" t="s">
        <v>35</v>
      </c>
      <c r="D961" s="16" t="s">
        <v>35</v>
      </c>
      <c r="E961" s="16" t="s">
        <v>35</v>
      </c>
    </row>
    <row r="962" spans="1:5">
      <c r="A962" s="16" t="s">
        <v>35</v>
      </c>
      <c r="B962" s="16" t="s">
        <v>35</v>
      </c>
      <c r="C962" s="16" t="s">
        <v>35</v>
      </c>
      <c r="D962" s="16" t="s">
        <v>35</v>
      </c>
      <c r="E962" s="16" t="s">
        <v>35</v>
      </c>
    </row>
    <row r="963" spans="1:5">
      <c r="A963" s="16" t="s">
        <v>35</v>
      </c>
      <c r="B963" s="16" t="s">
        <v>35</v>
      </c>
      <c r="C963" s="16" t="s">
        <v>35</v>
      </c>
      <c r="D963" s="16" t="s">
        <v>35</v>
      </c>
      <c r="E963" s="16" t="s">
        <v>35</v>
      </c>
    </row>
    <row r="964" spans="1:5">
      <c r="A964" s="16" t="s">
        <v>35</v>
      </c>
      <c r="B964" s="16" t="s">
        <v>35</v>
      </c>
      <c r="C964" s="16" t="s">
        <v>35</v>
      </c>
      <c r="D964" s="16" t="s">
        <v>35</v>
      </c>
      <c r="E964" s="16" t="s">
        <v>35</v>
      </c>
    </row>
    <row r="965" spans="1:5">
      <c r="A965" s="16" t="s">
        <v>35</v>
      </c>
      <c r="B965" s="16" t="s">
        <v>35</v>
      </c>
      <c r="C965" s="16" t="s">
        <v>35</v>
      </c>
      <c r="D965" s="16" t="s">
        <v>35</v>
      </c>
      <c r="E965" s="16" t="s">
        <v>35</v>
      </c>
    </row>
    <row r="966" spans="1:5">
      <c r="A966" s="16" t="s">
        <v>35</v>
      </c>
      <c r="B966" s="16" t="s">
        <v>35</v>
      </c>
      <c r="C966" s="16" t="s">
        <v>35</v>
      </c>
      <c r="D966" s="16" t="s">
        <v>35</v>
      </c>
      <c r="E966" s="16" t="s">
        <v>35</v>
      </c>
    </row>
    <row r="967" spans="1:5">
      <c r="A967" s="16" t="s">
        <v>35</v>
      </c>
      <c r="B967" s="16" t="s">
        <v>35</v>
      </c>
      <c r="C967" s="16" t="s">
        <v>35</v>
      </c>
      <c r="D967" s="16" t="s">
        <v>35</v>
      </c>
      <c r="E967" s="16" t="s">
        <v>35</v>
      </c>
    </row>
    <row r="968" spans="1:5">
      <c r="A968" s="16" t="s">
        <v>35</v>
      </c>
      <c r="B968" s="16" t="s">
        <v>35</v>
      </c>
      <c r="C968" s="16" t="s">
        <v>35</v>
      </c>
      <c r="D968" s="16" t="s">
        <v>35</v>
      </c>
      <c r="E968" s="16" t="s">
        <v>35</v>
      </c>
    </row>
    <row r="969" spans="1:5">
      <c r="A969" s="16" t="s">
        <v>35</v>
      </c>
      <c r="B969" s="16" t="s">
        <v>35</v>
      </c>
      <c r="C969" s="16" t="s">
        <v>35</v>
      </c>
      <c r="D969" s="16" t="s">
        <v>35</v>
      </c>
      <c r="E969" s="16" t="s">
        <v>35</v>
      </c>
    </row>
    <row r="970" spans="1:5">
      <c r="A970" s="16" t="s">
        <v>35</v>
      </c>
      <c r="B970" s="16" t="s">
        <v>35</v>
      </c>
      <c r="C970" s="16" t="s">
        <v>35</v>
      </c>
      <c r="D970" s="16" t="s">
        <v>35</v>
      </c>
      <c r="E970" s="16" t="s">
        <v>35</v>
      </c>
    </row>
    <row r="971" spans="1:5">
      <c r="A971" s="16" t="s">
        <v>35</v>
      </c>
      <c r="B971" s="16" t="s">
        <v>35</v>
      </c>
      <c r="C971" s="16" t="s">
        <v>35</v>
      </c>
      <c r="D971" s="16" t="s">
        <v>35</v>
      </c>
      <c r="E971" s="16" t="s">
        <v>35</v>
      </c>
    </row>
    <row r="972" spans="1:5">
      <c r="A972" s="16" t="s">
        <v>35</v>
      </c>
      <c r="B972" s="16" t="s">
        <v>35</v>
      </c>
      <c r="C972" s="16" t="s">
        <v>35</v>
      </c>
      <c r="D972" s="16" t="s">
        <v>35</v>
      </c>
      <c r="E972" s="16" t="s">
        <v>35</v>
      </c>
    </row>
    <row r="973" spans="1:5">
      <c r="A973" s="16" t="s">
        <v>35</v>
      </c>
      <c r="B973" s="16" t="s">
        <v>35</v>
      </c>
      <c r="C973" s="16" t="s">
        <v>35</v>
      </c>
      <c r="D973" s="16" t="s">
        <v>35</v>
      </c>
      <c r="E973" s="16" t="s">
        <v>35</v>
      </c>
    </row>
    <row r="974" spans="1:5">
      <c r="A974" s="16" t="s">
        <v>35</v>
      </c>
      <c r="B974" s="16" t="s">
        <v>35</v>
      </c>
      <c r="C974" s="16" t="s">
        <v>35</v>
      </c>
      <c r="D974" s="16" t="s">
        <v>35</v>
      </c>
      <c r="E974" s="16" t="s">
        <v>35</v>
      </c>
    </row>
    <row r="975" spans="1:5">
      <c r="A975" s="16" t="s">
        <v>35</v>
      </c>
      <c r="B975" s="16" t="s">
        <v>35</v>
      </c>
      <c r="C975" s="16" t="s">
        <v>35</v>
      </c>
      <c r="D975" s="16" t="s">
        <v>35</v>
      </c>
      <c r="E975" s="16" t="s">
        <v>35</v>
      </c>
    </row>
    <row r="976" spans="1:5">
      <c r="A976" s="16" t="s">
        <v>35</v>
      </c>
      <c r="B976" s="16" t="s">
        <v>35</v>
      </c>
      <c r="C976" s="16" t="s">
        <v>35</v>
      </c>
      <c r="D976" s="16" t="s">
        <v>35</v>
      </c>
      <c r="E976" s="16" t="s">
        <v>35</v>
      </c>
    </row>
    <row r="977" spans="1:5">
      <c r="A977" s="16" t="s">
        <v>35</v>
      </c>
      <c r="B977" s="16" t="s">
        <v>35</v>
      </c>
      <c r="C977" s="16" t="s">
        <v>35</v>
      </c>
      <c r="D977" s="16" t="s">
        <v>35</v>
      </c>
      <c r="E977" s="16" t="s">
        <v>35</v>
      </c>
    </row>
    <row r="978" spans="1:5">
      <c r="A978" s="16" t="s">
        <v>35</v>
      </c>
      <c r="B978" s="16" t="s">
        <v>35</v>
      </c>
      <c r="C978" s="16" t="s">
        <v>35</v>
      </c>
      <c r="D978" s="16" t="s">
        <v>35</v>
      </c>
      <c r="E978" s="16" t="s">
        <v>35</v>
      </c>
    </row>
    <row r="979" spans="1:5">
      <c r="A979" s="16" t="s">
        <v>35</v>
      </c>
      <c r="B979" s="16" t="s">
        <v>35</v>
      </c>
      <c r="C979" s="16" t="s">
        <v>35</v>
      </c>
      <c r="D979" s="16" t="s">
        <v>35</v>
      </c>
      <c r="E979" s="16" t="s">
        <v>35</v>
      </c>
    </row>
    <row r="980" spans="1:5">
      <c r="A980" s="16" t="s">
        <v>35</v>
      </c>
      <c r="B980" s="16" t="s">
        <v>35</v>
      </c>
      <c r="C980" s="16" t="s">
        <v>35</v>
      </c>
      <c r="D980" s="16" t="s">
        <v>35</v>
      </c>
      <c r="E980" s="16" t="s">
        <v>35</v>
      </c>
    </row>
    <row r="981" spans="1:5">
      <c r="A981" s="16" t="s">
        <v>35</v>
      </c>
      <c r="B981" s="16" t="s">
        <v>35</v>
      </c>
      <c r="C981" s="16" t="s">
        <v>35</v>
      </c>
      <c r="D981" s="16" t="s">
        <v>35</v>
      </c>
      <c r="E981" s="16" t="s">
        <v>35</v>
      </c>
    </row>
    <row r="982" spans="1:5">
      <c r="A982" s="16" t="s">
        <v>35</v>
      </c>
      <c r="B982" s="16" t="s">
        <v>35</v>
      </c>
      <c r="C982" s="16" t="s">
        <v>35</v>
      </c>
      <c r="D982" s="16" t="s">
        <v>35</v>
      </c>
      <c r="E982" s="16" t="s">
        <v>35</v>
      </c>
    </row>
    <row r="983" spans="1:5">
      <c r="A983" s="16" t="s">
        <v>35</v>
      </c>
      <c r="B983" s="16" t="s">
        <v>35</v>
      </c>
      <c r="C983" s="16" t="s">
        <v>35</v>
      </c>
      <c r="D983" s="16" t="s">
        <v>35</v>
      </c>
      <c r="E983" s="16" t="s">
        <v>35</v>
      </c>
    </row>
    <row r="984" spans="1:5">
      <c r="A984" s="16" t="s">
        <v>35</v>
      </c>
      <c r="B984" s="16" t="s">
        <v>35</v>
      </c>
      <c r="C984" s="16" t="s">
        <v>35</v>
      </c>
      <c r="D984" s="16" t="s">
        <v>35</v>
      </c>
      <c r="E984" s="16" t="s">
        <v>35</v>
      </c>
    </row>
    <row r="985" spans="1:5">
      <c r="A985" s="16" t="s">
        <v>35</v>
      </c>
      <c r="B985" s="16" t="s">
        <v>35</v>
      </c>
      <c r="C985" s="16" t="s">
        <v>35</v>
      </c>
      <c r="D985" s="16" t="s">
        <v>35</v>
      </c>
      <c r="E985" s="16" t="s">
        <v>35</v>
      </c>
    </row>
    <row r="986" spans="1:5">
      <c r="A986" s="16" t="s">
        <v>35</v>
      </c>
      <c r="B986" s="16" t="s">
        <v>35</v>
      </c>
      <c r="C986" s="16" t="s">
        <v>35</v>
      </c>
      <c r="D986" s="16" t="s">
        <v>35</v>
      </c>
      <c r="E986" s="16" t="s">
        <v>35</v>
      </c>
    </row>
    <row r="987" spans="1:5">
      <c r="A987" s="16" t="s">
        <v>35</v>
      </c>
      <c r="B987" s="16" t="s">
        <v>35</v>
      </c>
      <c r="C987" s="16" t="s">
        <v>35</v>
      </c>
      <c r="D987" s="16" t="s">
        <v>35</v>
      </c>
      <c r="E987" s="16" t="s">
        <v>35</v>
      </c>
    </row>
    <row r="988" spans="1:5">
      <c r="A988" s="16" t="s">
        <v>35</v>
      </c>
      <c r="B988" s="16" t="s">
        <v>35</v>
      </c>
      <c r="C988" s="16" t="s">
        <v>35</v>
      </c>
      <c r="D988" s="16" t="s">
        <v>35</v>
      </c>
      <c r="E988" s="16" t="s">
        <v>35</v>
      </c>
    </row>
    <row r="989" spans="1:5">
      <c r="A989" s="16" t="s">
        <v>35</v>
      </c>
      <c r="B989" s="16" t="s">
        <v>35</v>
      </c>
      <c r="C989" s="16" t="s">
        <v>35</v>
      </c>
      <c r="D989" s="16" t="s">
        <v>35</v>
      </c>
      <c r="E989" s="16" t="s">
        <v>35</v>
      </c>
    </row>
    <row r="990" spans="1:5">
      <c r="A990" s="16" t="s">
        <v>35</v>
      </c>
      <c r="B990" s="16" t="s">
        <v>35</v>
      </c>
      <c r="C990" s="16" t="s">
        <v>35</v>
      </c>
      <c r="D990" s="16" t="s">
        <v>35</v>
      </c>
      <c r="E990" s="16" t="s">
        <v>35</v>
      </c>
    </row>
    <row r="991" spans="1:5">
      <c r="A991" s="16" t="s">
        <v>35</v>
      </c>
      <c r="B991" s="16" t="s">
        <v>35</v>
      </c>
      <c r="C991" s="16" t="s">
        <v>35</v>
      </c>
      <c r="D991" s="16" t="s">
        <v>35</v>
      </c>
      <c r="E991" s="16" t="s">
        <v>35</v>
      </c>
    </row>
    <row r="992" spans="1:5">
      <c r="A992" s="16" t="s">
        <v>35</v>
      </c>
      <c r="B992" s="16" t="s">
        <v>35</v>
      </c>
      <c r="C992" s="16" t="s">
        <v>35</v>
      </c>
      <c r="D992" s="16" t="s">
        <v>35</v>
      </c>
      <c r="E992" s="16" t="s">
        <v>35</v>
      </c>
    </row>
    <row r="993" spans="1:5">
      <c r="A993" s="16" t="s">
        <v>35</v>
      </c>
      <c r="B993" s="16" t="s">
        <v>35</v>
      </c>
      <c r="C993" s="16" t="s">
        <v>35</v>
      </c>
      <c r="D993" s="16" t="s">
        <v>35</v>
      </c>
      <c r="E993" s="16" t="s">
        <v>35</v>
      </c>
    </row>
    <row r="994" spans="1:5">
      <c r="A994" s="16" t="s">
        <v>35</v>
      </c>
      <c r="B994" s="16" t="s">
        <v>35</v>
      </c>
      <c r="C994" s="16" t="s">
        <v>35</v>
      </c>
      <c r="D994" s="16" t="s">
        <v>35</v>
      </c>
      <c r="E994" s="16" t="s">
        <v>35</v>
      </c>
    </row>
    <row r="995" spans="1:5">
      <c r="A995" s="16" t="s">
        <v>35</v>
      </c>
      <c r="B995" s="16" t="s">
        <v>35</v>
      </c>
      <c r="C995" s="16" t="s">
        <v>35</v>
      </c>
      <c r="D995" s="16" t="s">
        <v>35</v>
      </c>
      <c r="E995" s="16" t="s">
        <v>35</v>
      </c>
    </row>
    <row r="996" spans="1:5">
      <c r="A996" s="16" t="s">
        <v>35</v>
      </c>
      <c r="B996" s="16" t="s">
        <v>35</v>
      </c>
      <c r="C996" s="16" t="s">
        <v>35</v>
      </c>
      <c r="D996" s="16" t="s">
        <v>35</v>
      </c>
      <c r="E996" s="16" t="s">
        <v>35</v>
      </c>
    </row>
    <row r="997" spans="1:5">
      <c r="A997" s="16" t="s">
        <v>35</v>
      </c>
      <c r="B997" s="16" t="s">
        <v>35</v>
      </c>
      <c r="C997" s="16" t="s">
        <v>35</v>
      </c>
      <c r="D997" s="16" t="s">
        <v>35</v>
      </c>
      <c r="E997" s="16" t="s">
        <v>35</v>
      </c>
    </row>
    <row r="998" spans="1:5">
      <c r="A998" s="16" t="s">
        <v>35</v>
      </c>
      <c r="B998" s="16" t="s">
        <v>35</v>
      </c>
      <c r="C998" s="16" t="s">
        <v>35</v>
      </c>
      <c r="D998" s="16" t="s">
        <v>35</v>
      </c>
      <c r="E998" s="16" t="s">
        <v>35</v>
      </c>
    </row>
    <row r="999" spans="1:5">
      <c r="A999" s="16" t="s">
        <v>35</v>
      </c>
      <c r="B999" s="16" t="s">
        <v>35</v>
      </c>
      <c r="C999" s="16" t="s">
        <v>35</v>
      </c>
      <c r="D999" s="16" t="s">
        <v>35</v>
      </c>
      <c r="E999" s="16" t="s">
        <v>35</v>
      </c>
    </row>
    <row r="1000" spans="1:5">
      <c r="A1000" s="16" t="s">
        <v>35</v>
      </c>
      <c r="B1000" s="16" t="s">
        <v>35</v>
      </c>
      <c r="C1000" s="16" t="s">
        <v>35</v>
      </c>
      <c r="D1000" s="16" t="s">
        <v>35</v>
      </c>
      <c r="E1000" s="16" t="s">
        <v>35</v>
      </c>
    </row>
    <row r="1001" spans="1:5">
      <c r="A1001" s="16" t="s">
        <v>35</v>
      </c>
      <c r="B1001" s="16" t="s">
        <v>35</v>
      </c>
      <c r="C1001" s="16" t="s">
        <v>35</v>
      </c>
      <c r="D1001" s="16" t="s">
        <v>35</v>
      </c>
      <c r="E1001" s="16" t="s">
        <v>35</v>
      </c>
    </row>
    <row r="1002" spans="1:5">
      <c r="A1002" s="16" t="s">
        <v>35</v>
      </c>
      <c r="B1002" s="16" t="s">
        <v>35</v>
      </c>
      <c r="C1002" s="16" t="s">
        <v>35</v>
      </c>
      <c r="D1002" s="16" t="s">
        <v>35</v>
      </c>
      <c r="E1002" s="16" t="s">
        <v>35</v>
      </c>
    </row>
    <row r="1003" spans="1:5">
      <c r="A1003" s="16" t="s">
        <v>35</v>
      </c>
      <c r="B1003" s="16" t="s">
        <v>35</v>
      </c>
      <c r="C1003" s="16" t="s">
        <v>35</v>
      </c>
      <c r="D1003" s="16" t="s">
        <v>35</v>
      </c>
      <c r="E1003" s="16" t="s">
        <v>35</v>
      </c>
    </row>
    <row r="1004" spans="1:5">
      <c r="A1004" s="16" t="s">
        <v>35</v>
      </c>
      <c r="B1004" s="16" t="s">
        <v>35</v>
      </c>
      <c r="C1004" s="16" t="s">
        <v>35</v>
      </c>
      <c r="D1004" s="16" t="s">
        <v>35</v>
      </c>
      <c r="E1004" s="16" t="s">
        <v>35</v>
      </c>
    </row>
    <row r="1005" spans="1:5">
      <c r="A1005" s="16" t="s">
        <v>35</v>
      </c>
      <c r="B1005" s="16" t="s">
        <v>35</v>
      </c>
      <c r="C1005" s="16" t="s">
        <v>35</v>
      </c>
      <c r="D1005" s="16" t="s">
        <v>35</v>
      </c>
      <c r="E1005" s="16" t="s">
        <v>35</v>
      </c>
    </row>
    <row r="1006" spans="1:5">
      <c r="A1006" s="16" t="s">
        <v>35</v>
      </c>
      <c r="B1006" s="16" t="s">
        <v>35</v>
      </c>
      <c r="C1006" s="16" t="s">
        <v>35</v>
      </c>
      <c r="D1006" s="16" t="s">
        <v>35</v>
      </c>
      <c r="E1006" s="16" t="s">
        <v>35</v>
      </c>
    </row>
    <row r="1007" spans="1:5">
      <c r="A1007" s="16" t="s">
        <v>35</v>
      </c>
      <c r="B1007" s="16" t="s">
        <v>35</v>
      </c>
      <c r="C1007" s="16" t="s">
        <v>35</v>
      </c>
      <c r="D1007" s="16" t="s">
        <v>35</v>
      </c>
      <c r="E1007" s="16" t="s">
        <v>35</v>
      </c>
    </row>
    <row r="1008" spans="1:5">
      <c r="A1008" s="16" t="s">
        <v>35</v>
      </c>
      <c r="B1008" s="16" t="s">
        <v>35</v>
      </c>
      <c r="C1008" s="16" t="s">
        <v>35</v>
      </c>
      <c r="D1008" s="16" t="s">
        <v>35</v>
      </c>
      <c r="E1008" s="16" t="s">
        <v>35</v>
      </c>
    </row>
    <row r="1009" spans="1:5">
      <c r="A1009" s="16" t="s">
        <v>35</v>
      </c>
      <c r="B1009" s="16" t="s">
        <v>35</v>
      </c>
      <c r="C1009" s="16" t="s">
        <v>35</v>
      </c>
      <c r="D1009" s="16" t="s">
        <v>35</v>
      </c>
      <c r="E1009" s="16" t="s">
        <v>35</v>
      </c>
    </row>
    <row r="1010" spans="1:5">
      <c r="A1010" s="16" t="s">
        <v>35</v>
      </c>
      <c r="B1010" s="16" t="s">
        <v>35</v>
      </c>
      <c r="C1010" s="16" t="s">
        <v>35</v>
      </c>
      <c r="D1010" s="16" t="s">
        <v>35</v>
      </c>
      <c r="E1010" s="16" t="s">
        <v>35</v>
      </c>
    </row>
    <row r="1011" spans="1:5">
      <c r="A1011" s="16" t="s">
        <v>35</v>
      </c>
      <c r="B1011" s="16" t="s">
        <v>35</v>
      </c>
      <c r="C1011" s="16" t="s">
        <v>35</v>
      </c>
      <c r="D1011" s="16" t="s">
        <v>35</v>
      </c>
      <c r="E1011" s="16" t="s">
        <v>35</v>
      </c>
    </row>
    <row r="1012" spans="1:5">
      <c r="A1012" s="16" t="s">
        <v>35</v>
      </c>
      <c r="B1012" s="16" t="s">
        <v>35</v>
      </c>
      <c r="C1012" s="16" t="s">
        <v>35</v>
      </c>
      <c r="D1012" s="16" t="s">
        <v>35</v>
      </c>
      <c r="E1012" s="16" t="s">
        <v>35</v>
      </c>
    </row>
    <row r="1013" spans="1:5">
      <c r="A1013" s="16" t="s">
        <v>35</v>
      </c>
      <c r="B1013" s="16" t="s">
        <v>35</v>
      </c>
      <c r="C1013" s="16" t="s">
        <v>35</v>
      </c>
      <c r="D1013" s="16" t="s">
        <v>35</v>
      </c>
      <c r="E1013" s="16" t="s">
        <v>35</v>
      </c>
    </row>
    <row r="1014" spans="1:5">
      <c r="A1014" s="16" t="s">
        <v>35</v>
      </c>
      <c r="B1014" s="16" t="s">
        <v>35</v>
      </c>
      <c r="C1014" s="16" t="s">
        <v>35</v>
      </c>
      <c r="D1014" s="16" t="s">
        <v>35</v>
      </c>
      <c r="E1014" s="16" t="s">
        <v>35</v>
      </c>
    </row>
    <row r="1015" spans="1:5">
      <c r="A1015" s="16" t="s">
        <v>35</v>
      </c>
      <c r="B1015" s="16" t="s">
        <v>35</v>
      </c>
      <c r="C1015" s="16" t="s">
        <v>35</v>
      </c>
      <c r="D1015" s="16" t="s">
        <v>35</v>
      </c>
      <c r="E1015" s="16" t="s">
        <v>35</v>
      </c>
    </row>
    <row r="1016" spans="1:5">
      <c r="A1016" s="16" t="s">
        <v>35</v>
      </c>
      <c r="B1016" s="16" t="s">
        <v>35</v>
      </c>
      <c r="C1016" s="16" t="s">
        <v>35</v>
      </c>
      <c r="D1016" s="16" t="s">
        <v>35</v>
      </c>
      <c r="E1016" s="16" t="s">
        <v>35</v>
      </c>
    </row>
    <row r="1017" spans="1:5">
      <c r="A1017" s="16" t="s">
        <v>35</v>
      </c>
      <c r="B1017" s="16" t="s">
        <v>35</v>
      </c>
      <c r="C1017" s="16" t="s">
        <v>35</v>
      </c>
      <c r="D1017" s="16" t="s">
        <v>35</v>
      </c>
      <c r="E1017" s="16" t="s">
        <v>35</v>
      </c>
    </row>
    <row r="1018" spans="1:5">
      <c r="A1018" s="16" t="s">
        <v>35</v>
      </c>
      <c r="B1018" s="16" t="s">
        <v>35</v>
      </c>
      <c r="C1018" s="16" t="s">
        <v>35</v>
      </c>
      <c r="D1018" s="16" t="s">
        <v>35</v>
      </c>
      <c r="E1018" s="16" t="s">
        <v>35</v>
      </c>
    </row>
    <row r="1019" spans="1:5">
      <c r="A1019" s="16" t="s">
        <v>35</v>
      </c>
      <c r="B1019" s="16" t="s">
        <v>35</v>
      </c>
      <c r="C1019" s="16" t="s">
        <v>35</v>
      </c>
      <c r="D1019" s="16" t="s">
        <v>35</v>
      </c>
      <c r="E1019" s="16" t="s">
        <v>35</v>
      </c>
    </row>
    <row r="1020" spans="1:5">
      <c r="A1020" s="16" t="s">
        <v>35</v>
      </c>
      <c r="B1020" s="16" t="s">
        <v>35</v>
      </c>
      <c r="C1020" s="16" t="s">
        <v>35</v>
      </c>
      <c r="D1020" s="16" t="s">
        <v>35</v>
      </c>
      <c r="E1020" s="16" t="s">
        <v>35</v>
      </c>
    </row>
    <row r="1021" spans="1:5">
      <c r="A1021" s="16" t="s">
        <v>35</v>
      </c>
      <c r="B1021" s="16" t="s">
        <v>35</v>
      </c>
      <c r="C1021" s="16" t="s">
        <v>35</v>
      </c>
      <c r="D1021" s="16" t="s">
        <v>35</v>
      </c>
      <c r="E1021" s="16" t="s">
        <v>35</v>
      </c>
    </row>
    <row r="1022" spans="1:5">
      <c r="A1022" s="16" t="s">
        <v>35</v>
      </c>
      <c r="B1022" s="16" t="s">
        <v>35</v>
      </c>
      <c r="C1022" s="16" t="s">
        <v>35</v>
      </c>
      <c r="D1022" s="16" t="s">
        <v>35</v>
      </c>
      <c r="E1022" s="16" t="s">
        <v>35</v>
      </c>
    </row>
    <row r="1023" spans="1:5">
      <c r="A1023" s="16" t="s">
        <v>35</v>
      </c>
      <c r="B1023" s="16" t="s">
        <v>35</v>
      </c>
      <c r="C1023" s="16" t="s">
        <v>35</v>
      </c>
      <c r="D1023" s="16" t="s">
        <v>35</v>
      </c>
      <c r="E1023" s="16" t="s">
        <v>35</v>
      </c>
    </row>
    <row r="1024" spans="1:5">
      <c r="A1024" s="16" t="s">
        <v>35</v>
      </c>
      <c r="B1024" s="16" t="s">
        <v>35</v>
      </c>
      <c r="C1024" s="16" t="s">
        <v>35</v>
      </c>
      <c r="D1024" s="16" t="s">
        <v>35</v>
      </c>
      <c r="E1024" s="16" t="s">
        <v>35</v>
      </c>
    </row>
    <row r="1025" spans="1:5">
      <c r="A1025" s="16" t="s">
        <v>35</v>
      </c>
      <c r="B1025" s="16" t="s">
        <v>35</v>
      </c>
      <c r="C1025" s="16" t="s">
        <v>35</v>
      </c>
      <c r="D1025" s="16" t="s">
        <v>35</v>
      </c>
      <c r="E1025" s="16" t="s">
        <v>35</v>
      </c>
    </row>
    <row r="1026" spans="1:5">
      <c r="A1026" s="16" t="s">
        <v>35</v>
      </c>
      <c r="B1026" s="16" t="s">
        <v>35</v>
      </c>
      <c r="C1026" s="16" t="s">
        <v>35</v>
      </c>
      <c r="D1026" s="16" t="s">
        <v>35</v>
      </c>
      <c r="E1026" s="16" t="s">
        <v>35</v>
      </c>
    </row>
    <row r="1027" spans="1:5">
      <c r="A1027" s="16" t="s">
        <v>35</v>
      </c>
      <c r="B1027" s="16" t="s">
        <v>35</v>
      </c>
      <c r="C1027" s="16" t="s">
        <v>35</v>
      </c>
      <c r="D1027" s="16" t="s">
        <v>35</v>
      </c>
      <c r="E1027" s="16" t="s">
        <v>35</v>
      </c>
    </row>
    <row r="1028" spans="1:5">
      <c r="A1028" s="16" t="s">
        <v>35</v>
      </c>
      <c r="B1028" s="16" t="s">
        <v>35</v>
      </c>
      <c r="C1028" s="16" t="s">
        <v>35</v>
      </c>
      <c r="D1028" s="16" t="s">
        <v>35</v>
      </c>
      <c r="E1028" s="16" t="s">
        <v>35</v>
      </c>
    </row>
    <row r="1029" spans="1:5">
      <c r="A1029" s="16" t="s">
        <v>35</v>
      </c>
      <c r="B1029" s="16" t="s">
        <v>35</v>
      </c>
      <c r="C1029" s="16" t="s">
        <v>35</v>
      </c>
      <c r="D1029" s="16" t="s">
        <v>35</v>
      </c>
      <c r="E1029" s="16" t="s">
        <v>35</v>
      </c>
    </row>
    <row r="1030" spans="1:5">
      <c r="A1030" s="16" t="s">
        <v>35</v>
      </c>
      <c r="B1030" s="16" t="s">
        <v>35</v>
      </c>
      <c r="C1030" s="16" t="s">
        <v>35</v>
      </c>
      <c r="D1030" s="16" t="s">
        <v>35</v>
      </c>
      <c r="E1030" s="16" t="s">
        <v>35</v>
      </c>
    </row>
    <row r="1031" spans="1:5">
      <c r="A1031" s="16" t="s">
        <v>35</v>
      </c>
      <c r="B1031" s="16" t="s">
        <v>35</v>
      </c>
      <c r="C1031" s="16" t="s">
        <v>35</v>
      </c>
      <c r="D1031" s="16" t="s">
        <v>35</v>
      </c>
      <c r="E1031" s="16" t="s">
        <v>35</v>
      </c>
    </row>
    <row r="1032" spans="1:5">
      <c r="A1032" s="16" t="s">
        <v>35</v>
      </c>
      <c r="B1032" s="16" t="s">
        <v>35</v>
      </c>
      <c r="C1032" s="16" t="s">
        <v>35</v>
      </c>
      <c r="D1032" s="16" t="s">
        <v>35</v>
      </c>
      <c r="E1032" s="16" t="s">
        <v>35</v>
      </c>
    </row>
    <row r="1033" spans="1:5">
      <c r="A1033" s="16" t="s">
        <v>35</v>
      </c>
      <c r="B1033" s="16" t="s">
        <v>35</v>
      </c>
      <c r="C1033" s="16" t="s">
        <v>35</v>
      </c>
      <c r="D1033" s="16" t="s">
        <v>35</v>
      </c>
      <c r="E1033" s="16" t="s">
        <v>35</v>
      </c>
    </row>
    <row r="1034" spans="1:5">
      <c r="A1034" s="16" t="s">
        <v>35</v>
      </c>
      <c r="B1034" s="16" t="s">
        <v>35</v>
      </c>
      <c r="C1034" s="16" t="s">
        <v>35</v>
      </c>
      <c r="D1034" s="16" t="s">
        <v>35</v>
      </c>
      <c r="E1034" s="16" t="s">
        <v>35</v>
      </c>
    </row>
    <row r="1035" spans="1:5">
      <c r="A1035" s="16" t="s">
        <v>35</v>
      </c>
      <c r="B1035" s="16" t="s">
        <v>35</v>
      </c>
      <c r="C1035" s="16" t="s">
        <v>35</v>
      </c>
      <c r="D1035" s="16" t="s">
        <v>35</v>
      </c>
      <c r="E1035" s="16" t="s">
        <v>35</v>
      </c>
    </row>
    <row r="1036" spans="1:5">
      <c r="A1036" s="16" t="s">
        <v>35</v>
      </c>
      <c r="B1036" s="16" t="s">
        <v>35</v>
      </c>
      <c r="C1036" s="16" t="s">
        <v>35</v>
      </c>
      <c r="D1036" s="16" t="s">
        <v>35</v>
      </c>
      <c r="E1036" s="16" t="s">
        <v>35</v>
      </c>
    </row>
    <row r="1037" spans="1:5">
      <c r="A1037" s="16" t="s">
        <v>35</v>
      </c>
      <c r="B1037" s="16" t="s">
        <v>35</v>
      </c>
      <c r="C1037" s="16" t="s">
        <v>35</v>
      </c>
      <c r="D1037" s="16" t="s">
        <v>35</v>
      </c>
      <c r="E1037" s="16" t="s">
        <v>35</v>
      </c>
    </row>
    <row r="1038" spans="1:5">
      <c r="A1038" s="16" t="s">
        <v>35</v>
      </c>
      <c r="B1038" s="16" t="s">
        <v>35</v>
      </c>
      <c r="C1038" s="16" t="s">
        <v>35</v>
      </c>
      <c r="D1038" s="16" t="s">
        <v>35</v>
      </c>
      <c r="E1038" s="16" t="s">
        <v>35</v>
      </c>
    </row>
    <row r="1039" spans="1:5">
      <c r="A1039" s="16" t="s">
        <v>35</v>
      </c>
      <c r="B1039" s="16" t="s">
        <v>35</v>
      </c>
      <c r="C1039" s="16" t="s">
        <v>35</v>
      </c>
      <c r="D1039" s="16" t="s">
        <v>35</v>
      </c>
      <c r="E1039" s="16" t="s">
        <v>35</v>
      </c>
    </row>
    <row r="1040" spans="1:5">
      <c r="A1040" s="16" t="s">
        <v>35</v>
      </c>
      <c r="B1040" s="16" t="s">
        <v>35</v>
      </c>
      <c r="C1040" s="16" t="s">
        <v>35</v>
      </c>
      <c r="D1040" s="16" t="s">
        <v>35</v>
      </c>
      <c r="E1040" s="16" t="s">
        <v>35</v>
      </c>
    </row>
    <row r="1041" spans="1:5">
      <c r="A1041" s="16" t="s">
        <v>35</v>
      </c>
      <c r="B1041" s="16" t="s">
        <v>35</v>
      </c>
      <c r="C1041" s="16" t="s">
        <v>35</v>
      </c>
      <c r="D1041" s="16" t="s">
        <v>35</v>
      </c>
      <c r="E1041" s="16" t="s">
        <v>35</v>
      </c>
    </row>
    <row r="1042" spans="1:5">
      <c r="A1042" s="16" t="s">
        <v>35</v>
      </c>
      <c r="B1042" s="16" t="s">
        <v>35</v>
      </c>
      <c r="C1042" s="16" t="s">
        <v>35</v>
      </c>
      <c r="D1042" s="16" t="s">
        <v>35</v>
      </c>
      <c r="E1042" s="16" t="s">
        <v>35</v>
      </c>
    </row>
    <row r="1043" spans="1:5">
      <c r="A1043" s="16" t="s">
        <v>35</v>
      </c>
      <c r="B1043" s="16" t="s">
        <v>35</v>
      </c>
      <c r="C1043" s="16" t="s">
        <v>35</v>
      </c>
      <c r="D1043" s="16" t="s">
        <v>35</v>
      </c>
      <c r="E1043" s="16" t="s">
        <v>35</v>
      </c>
    </row>
    <row r="1044" spans="1:5">
      <c r="A1044" s="16" t="s">
        <v>35</v>
      </c>
      <c r="B1044" s="16" t="s">
        <v>35</v>
      </c>
      <c r="C1044" s="16" t="s">
        <v>35</v>
      </c>
      <c r="D1044" s="16" t="s">
        <v>35</v>
      </c>
      <c r="E1044" s="16" t="s">
        <v>35</v>
      </c>
    </row>
    <row r="1045" spans="1:5">
      <c r="A1045" s="16" t="s">
        <v>35</v>
      </c>
      <c r="B1045" s="16" t="s">
        <v>35</v>
      </c>
      <c r="C1045" s="16" t="s">
        <v>35</v>
      </c>
      <c r="D1045" s="16" t="s">
        <v>35</v>
      </c>
      <c r="E1045" s="16" t="s">
        <v>35</v>
      </c>
    </row>
    <row r="1046" spans="1:5">
      <c r="A1046" s="16" t="s">
        <v>35</v>
      </c>
      <c r="B1046" s="16" t="s">
        <v>35</v>
      </c>
      <c r="C1046" s="16" t="s">
        <v>35</v>
      </c>
      <c r="D1046" s="16" t="s">
        <v>35</v>
      </c>
      <c r="E1046" s="16" t="s">
        <v>35</v>
      </c>
    </row>
    <row r="1047" spans="1:5">
      <c r="A1047" s="16" t="s">
        <v>35</v>
      </c>
      <c r="B1047" s="16" t="s">
        <v>35</v>
      </c>
      <c r="C1047" s="16" t="s">
        <v>35</v>
      </c>
      <c r="D1047" s="16" t="s">
        <v>35</v>
      </c>
      <c r="E1047" s="16" t="s">
        <v>35</v>
      </c>
    </row>
    <row r="1048" spans="1:5">
      <c r="A1048" s="16" t="s">
        <v>35</v>
      </c>
      <c r="B1048" s="16" t="s">
        <v>35</v>
      </c>
      <c r="C1048" s="16" t="s">
        <v>35</v>
      </c>
      <c r="D1048" s="16" t="s">
        <v>35</v>
      </c>
      <c r="E1048" s="16" t="s">
        <v>35</v>
      </c>
    </row>
    <row r="1049" spans="1:5">
      <c r="A1049" s="16" t="s">
        <v>35</v>
      </c>
      <c r="B1049" s="16" t="s">
        <v>35</v>
      </c>
      <c r="C1049" s="16" t="s">
        <v>35</v>
      </c>
      <c r="D1049" s="16" t="s">
        <v>35</v>
      </c>
      <c r="E1049" s="16" t="s">
        <v>35</v>
      </c>
    </row>
    <row r="1050" spans="1:5">
      <c r="A1050" s="16" t="s">
        <v>35</v>
      </c>
      <c r="B1050" s="16" t="s">
        <v>35</v>
      </c>
      <c r="C1050" s="16" t="s">
        <v>35</v>
      </c>
      <c r="D1050" s="16" t="s">
        <v>35</v>
      </c>
      <c r="E1050" s="16" t="s">
        <v>35</v>
      </c>
    </row>
    <row r="1051" spans="1:5">
      <c r="A1051" s="16" t="s">
        <v>35</v>
      </c>
      <c r="B1051" s="16" t="s">
        <v>35</v>
      </c>
      <c r="C1051" s="16" t="s">
        <v>35</v>
      </c>
      <c r="D1051" s="16" t="s">
        <v>35</v>
      </c>
      <c r="E1051" s="16" t="s">
        <v>35</v>
      </c>
    </row>
    <row r="1052" spans="1:5">
      <c r="A1052" s="16" t="s">
        <v>35</v>
      </c>
      <c r="B1052" s="16" t="s">
        <v>35</v>
      </c>
      <c r="C1052" s="16" t="s">
        <v>35</v>
      </c>
      <c r="D1052" s="16" t="s">
        <v>35</v>
      </c>
      <c r="E1052" s="16" t="s">
        <v>35</v>
      </c>
    </row>
    <row r="1053" spans="1:5">
      <c r="A1053" s="16" t="s">
        <v>35</v>
      </c>
      <c r="B1053" s="16" t="s">
        <v>35</v>
      </c>
      <c r="C1053" s="16" t="s">
        <v>35</v>
      </c>
      <c r="D1053" s="16" t="s">
        <v>35</v>
      </c>
      <c r="E1053" s="16" t="s">
        <v>35</v>
      </c>
    </row>
    <row r="1054" spans="1:5">
      <c r="A1054" s="16" t="s">
        <v>35</v>
      </c>
      <c r="B1054" s="16" t="s">
        <v>35</v>
      </c>
      <c r="C1054" s="16" t="s">
        <v>35</v>
      </c>
      <c r="D1054" s="16" t="s">
        <v>35</v>
      </c>
      <c r="E1054" s="16" t="s">
        <v>35</v>
      </c>
    </row>
    <row r="1055" spans="1:5">
      <c r="A1055" s="16" t="s">
        <v>35</v>
      </c>
      <c r="B1055" s="16" t="s">
        <v>35</v>
      </c>
      <c r="C1055" s="16" t="s">
        <v>35</v>
      </c>
      <c r="D1055" s="16" t="s">
        <v>35</v>
      </c>
      <c r="E1055" s="16" t="s">
        <v>35</v>
      </c>
    </row>
    <row r="1056" spans="1:5">
      <c r="A1056" s="16" t="s">
        <v>35</v>
      </c>
      <c r="B1056" s="16" t="s">
        <v>35</v>
      </c>
      <c r="C1056" s="16" t="s">
        <v>35</v>
      </c>
      <c r="D1056" s="16" t="s">
        <v>35</v>
      </c>
      <c r="E1056" s="16" t="s">
        <v>35</v>
      </c>
    </row>
    <row r="1057" spans="1:5">
      <c r="A1057" s="16" t="s">
        <v>35</v>
      </c>
      <c r="B1057" s="16" t="s">
        <v>35</v>
      </c>
      <c r="C1057" s="16" t="s">
        <v>35</v>
      </c>
      <c r="D1057" s="16" t="s">
        <v>35</v>
      </c>
      <c r="E1057" s="16" t="s">
        <v>35</v>
      </c>
    </row>
    <row r="1058" spans="1:5">
      <c r="A1058" s="16" t="s">
        <v>35</v>
      </c>
      <c r="B1058" s="16" t="s">
        <v>35</v>
      </c>
      <c r="C1058" s="16" t="s">
        <v>35</v>
      </c>
      <c r="D1058" s="16" t="s">
        <v>35</v>
      </c>
      <c r="E1058" s="16" t="s">
        <v>35</v>
      </c>
    </row>
    <row r="1059" spans="1:5">
      <c r="A1059" s="16" t="s">
        <v>35</v>
      </c>
      <c r="B1059" s="16" t="s">
        <v>35</v>
      </c>
      <c r="C1059" s="16" t="s">
        <v>35</v>
      </c>
      <c r="D1059" s="16" t="s">
        <v>35</v>
      </c>
      <c r="E1059" s="16" t="s">
        <v>35</v>
      </c>
    </row>
    <row r="1060" spans="1:5">
      <c r="A1060" s="16" t="s">
        <v>35</v>
      </c>
      <c r="B1060" s="16" t="s">
        <v>35</v>
      </c>
      <c r="C1060" s="16" t="s">
        <v>35</v>
      </c>
      <c r="D1060" s="16" t="s">
        <v>35</v>
      </c>
      <c r="E1060" s="16" t="s">
        <v>35</v>
      </c>
    </row>
    <row r="1061" spans="1:5">
      <c r="A1061" s="16" t="s">
        <v>35</v>
      </c>
      <c r="B1061" s="16" t="s">
        <v>35</v>
      </c>
      <c r="C1061" s="16" t="s">
        <v>35</v>
      </c>
      <c r="D1061" s="16" t="s">
        <v>35</v>
      </c>
      <c r="E1061" s="16" t="s">
        <v>35</v>
      </c>
    </row>
    <row r="1062" spans="1:5">
      <c r="A1062" s="16" t="s">
        <v>35</v>
      </c>
      <c r="B1062" s="16" t="s">
        <v>35</v>
      </c>
      <c r="C1062" s="16" t="s">
        <v>35</v>
      </c>
      <c r="D1062" s="16" t="s">
        <v>35</v>
      </c>
      <c r="E1062" s="16" t="s">
        <v>35</v>
      </c>
    </row>
    <row r="1063" spans="1:5">
      <c r="A1063" s="16" t="s">
        <v>35</v>
      </c>
      <c r="B1063" s="16" t="s">
        <v>35</v>
      </c>
      <c r="C1063" s="16" t="s">
        <v>35</v>
      </c>
      <c r="D1063" s="16" t="s">
        <v>35</v>
      </c>
      <c r="E1063" s="16" t="s">
        <v>35</v>
      </c>
    </row>
    <row r="1064" spans="1:5">
      <c r="A1064" s="16" t="s">
        <v>35</v>
      </c>
      <c r="B1064" s="16" t="s">
        <v>35</v>
      </c>
      <c r="C1064" s="16" t="s">
        <v>35</v>
      </c>
      <c r="D1064" s="16" t="s">
        <v>35</v>
      </c>
      <c r="E1064" s="16" t="s">
        <v>35</v>
      </c>
    </row>
    <row r="1065" spans="1:5">
      <c r="A1065" s="16" t="s">
        <v>35</v>
      </c>
      <c r="B1065" s="16" t="s">
        <v>35</v>
      </c>
      <c r="C1065" s="16" t="s">
        <v>35</v>
      </c>
      <c r="D1065" s="16" t="s">
        <v>35</v>
      </c>
      <c r="E1065" s="16" t="s">
        <v>35</v>
      </c>
    </row>
    <row r="1066" spans="1:5">
      <c r="A1066" s="16" t="s">
        <v>35</v>
      </c>
      <c r="B1066" s="16" t="s">
        <v>35</v>
      </c>
      <c r="C1066" s="16" t="s">
        <v>35</v>
      </c>
      <c r="D1066" s="16" t="s">
        <v>35</v>
      </c>
      <c r="E1066" s="16" t="s">
        <v>35</v>
      </c>
    </row>
    <row r="1067" spans="1:5">
      <c r="A1067" s="16" t="s">
        <v>35</v>
      </c>
      <c r="B1067" s="16" t="s">
        <v>35</v>
      </c>
      <c r="C1067" s="16" t="s">
        <v>35</v>
      </c>
      <c r="D1067" s="16" t="s">
        <v>35</v>
      </c>
      <c r="E1067" s="16" t="s">
        <v>35</v>
      </c>
    </row>
    <row r="1068" spans="1:5">
      <c r="A1068" s="16" t="s">
        <v>35</v>
      </c>
      <c r="B1068" s="16" t="s">
        <v>35</v>
      </c>
      <c r="C1068" s="16" t="s">
        <v>35</v>
      </c>
      <c r="D1068" s="16" t="s">
        <v>35</v>
      </c>
      <c r="E1068" s="16" t="s">
        <v>35</v>
      </c>
    </row>
    <row r="1069" spans="1:5">
      <c r="A1069" s="16" t="s">
        <v>35</v>
      </c>
      <c r="B1069" s="16" t="s">
        <v>35</v>
      </c>
      <c r="C1069" s="16" t="s">
        <v>35</v>
      </c>
      <c r="D1069" s="16" t="s">
        <v>35</v>
      </c>
      <c r="E1069" s="16" t="s">
        <v>35</v>
      </c>
    </row>
    <row r="1070" spans="1:5">
      <c r="A1070" s="16" t="s">
        <v>35</v>
      </c>
      <c r="B1070" s="16" t="s">
        <v>35</v>
      </c>
      <c r="C1070" s="16" t="s">
        <v>35</v>
      </c>
      <c r="D1070" s="16" t="s">
        <v>35</v>
      </c>
      <c r="E1070" s="16" t="s">
        <v>35</v>
      </c>
    </row>
    <row r="1071" spans="1:5">
      <c r="A1071" s="16" t="s">
        <v>35</v>
      </c>
      <c r="B1071" s="16" t="s">
        <v>35</v>
      </c>
      <c r="C1071" s="16" t="s">
        <v>35</v>
      </c>
      <c r="D1071" s="16" t="s">
        <v>35</v>
      </c>
      <c r="E1071" s="16" t="s">
        <v>35</v>
      </c>
    </row>
    <row r="1072" spans="1:5">
      <c r="A1072" s="16" t="s">
        <v>35</v>
      </c>
      <c r="B1072" s="16" t="s">
        <v>35</v>
      </c>
      <c r="C1072" s="16" t="s">
        <v>35</v>
      </c>
      <c r="D1072" s="16" t="s">
        <v>35</v>
      </c>
      <c r="E1072" s="16" t="s">
        <v>35</v>
      </c>
    </row>
    <row r="1073" spans="1:5">
      <c r="A1073" s="16" t="s">
        <v>35</v>
      </c>
      <c r="B1073" s="16" t="s">
        <v>35</v>
      </c>
      <c r="C1073" s="16" t="s">
        <v>35</v>
      </c>
      <c r="D1073" s="16" t="s">
        <v>35</v>
      </c>
      <c r="E1073" s="16" t="s">
        <v>35</v>
      </c>
    </row>
    <row r="1074" spans="1:5">
      <c r="A1074" s="16" t="s">
        <v>35</v>
      </c>
      <c r="B1074" s="16" t="s">
        <v>35</v>
      </c>
      <c r="C1074" s="16" t="s">
        <v>35</v>
      </c>
      <c r="D1074" s="16" t="s">
        <v>35</v>
      </c>
      <c r="E1074" s="16" t="s">
        <v>35</v>
      </c>
    </row>
    <row r="1075" spans="1:5">
      <c r="A1075" s="16" t="s">
        <v>35</v>
      </c>
      <c r="B1075" s="16" t="s">
        <v>35</v>
      </c>
      <c r="C1075" s="16" t="s">
        <v>35</v>
      </c>
      <c r="D1075" s="16" t="s">
        <v>35</v>
      </c>
      <c r="E1075" s="16" t="s">
        <v>35</v>
      </c>
    </row>
    <row r="1076" spans="1:5">
      <c r="A1076" s="16" t="s">
        <v>35</v>
      </c>
      <c r="B1076" s="16" t="s">
        <v>35</v>
      </c>
      <c r="C1076" s="16" t="s">
        <v>35</v>
      </c>
      <c r="D1076" s="16" t="s">
        <v>35</v>
      </c>
      <c r="E1076" s="16" t="s">
        <v>35</v>
      </c>
    </row>
    <row r="1077" spans="1:5">
      <c r="A1077" s="16" t="s">
        <v>35</v>
      </c>
      <c r="B1077" s="16" t="s">
        <v>35</v>
      </c>
      <c r="C1077" s="16" t="s">
        <v>35</v>
      </c>
      <c r="D1077" s="16" t="s">
        <v>35</v>
      </c>
      <c r="E1077" s="16" t="s">
        <v>35</v>
      </c>
    </row>
    <row r="1078" spans="1:5">
      <c r="A1078" s="16" t="s">
        <v>35</v>
      </c>
      <c r="B1078" s="16" t="s">
        <v>35</v>
      </c>
      <c r="C1078" s="16" t="s">
        <v>35</v>
      </c>
      <c r="D1078" s="16" t="s">
        <v>35</v>
      </c>
      <c r="E1078" s="16" t="s">
        <v>35</v>
      </c>
    </row>
    <row r="1079" spans="1:5">
      <c r="A1079" s="16" t="s">
        <v>35</v>
      </c>
      <c r="B1079" s="16" t="s">
        <v>35</v>
      </c>
      <c r="C1079" s="16" t="s">
        <v>35</v>
      </c>
      <c r="D1079" s="16" t="s">
        <v>35</v>
      </c>
      <c r="E1079" s="16" t="s">
        <v>35</v>
      </c>
    </row>
    <row r="1080" spans="1:5">
      <c r="A1080" s="16" t="s">
        <v>35</v>
      </c>
      <c r="B1080" s="16" t="s">
        <v>35</v>
      </c>
      <c r="C1080" s="16" t="s">
        <v>35</v>
      </c>
      <c r="D1080" s="16" t="s">
        <v>35</v>
      </c>
      <c r="E1080" s="16" t="s">
        <v>35</v>
      </c>
    </row>
    <row r="1081" spans="1:5">
      <c r="A1081" s="16" t="s">
        <v>35</v>
      </c>
      <c r="B1081" s="16" t="s">
        <v>35</v>
      </c>
      <c r="C1081" s="16" t="s">
        <v>35</v>
      </c>
      <c r="D1081" s="16" t="s">
        <v>35</v>
      </c>
      <c r="E1081" s="16" t="s">
        <v>35</v>
      </c>
    </row>
    <row r="1082" spans="1:5">
      <c r="A1082" s="16" t="s">
        <v>35</v>
      </c>
      <c r="B1082" s="16" t="s">
        <v>35</v>
      </c>
      <c r="C1082" s="16" t="s">
        <v>35</v>
      </c>
      <c r="D1082" s="16" t="s">
        <v>35</v>
      </c>
      <c r="E1082" s="16" t="s">
        <v>35</v>
      </c>
    </row>
    <row r="1083" spans="1:5">
      <c r="A1083" s="16" t="s">
        <v>35</v>
      </c>
      <c r="B1083" s="16" t="s">
        <v>35</v>
      </c>
      <c r="C1083" s="16" t="s">
        <v>35</v>
      </c>
      <c r="D1083" s="16" t="s">
        <v>35</v>
      </c>
      <c r="E1083" s="16" t="s">
        <v>35</v>
      </c>
    </row>
    <row r="1084" spans="1:5">
      <c r="A1084" s="16" t="s">
        <v>35</v>
      </c>
      <c r="B1084" s="16" t="s">
        <v>35</v>
      </c>
      <c r="C1084" s="16" t="s">
        <v>35</v>
      </c>
      <c r="D1084" s="16" t="s">
        <v>35</v>
      </c>
      <c r="E1084" s="16" t="s">
        <v>35</v>
      </c>
    </row>
    <row r="1085" spans="1:5">
      <c r="A1085" s="16" t="s">
        <v>35</v>
      </c>
      <c r="B1085" s="16" t="s">
        <v>35</v>
      </c>
      <c r="C1085" s="16" t="s">
        <v>35</v>
      </c>
      <c r="D1085" s="16" t="s">
        <v>35</v>
      </c>
      <c r="E1085" s="16" t="s">
        <v>35</v>
      </c>
    </row>
  </sheetData>
  <customSheetViews>
    <customSheetView guid="{900DFCC7-DCF9-11D6-8470-0008C7298EBA}" showGridLines="0" showRowCol="0" outlineSymbols="0" showRuler="0"/>
    <customSheetView guid="{900DFCC6-DCF9-11D6-8470-0008C7298EBA}" showGridLines="0" showRowCol="0" outlineSymbols="0" showRuler="0"/>
    <customSheetView guid="{900DFCC5-DCF9-11D6-8470-0008C7298EBA}" showGridLines="0" showRowCol="0" outlineSymbols="0" showRuler="0"/>
    <customSheetView guid="{900DFCC4-DCF9-11D6-8470-0008C7298EBA}" showGridLines="0" showRowCol="0" outlineSymbols="0" showRuler="0"/>
    <customSheetView guid="{900DFCC3-DCF9-11D6-8470-0008C7298EBA}" showGridLines="0" showRowCol="0" outlineSymbols="0" showRuler="0"/>
    <customSheetView guid="{900DFCC2-DCF9-11D6-8470-0008C7298EBA}" showGridLines="0" showRowCol="0" outlineSymbols="0" showRuler="0"/>
    <customSheetView guid="{900DFCC1-DCF9-11D6-8470-0008C7298EBA}" showGridLines="0" showRowCol="0" outlineSymbols="0" showRuler="0"/>
    <customSheetView guid="{900DFCC0-DCF9-11D6-8470-0008C7298EBA}" showGridLines="0" showRowCol="0" outlineSymbols="0" showRuler="0"/>
    <customSheetView guid="{900DFCBF-DCF9-11D6-8470-0008C7298EBA}" showGridLines="0" showRowCol="0" outlineSymbols="0" showRuler="0"/>
    <customSheetView guid="{900DFCBE-DCF9-11D6-8470-0008C7298EBA}" showGridLines="0" showRowCol="0" outlineSymbols="0" showRuler="0"/>
    <customSheetView guid="{900DFCBD-DCF9-11D6-8470-0008C7298EBA}" showGridLines="0" showRowCol="0" outlineSymbols="0" showRuler="0"/>
    <customSheetView guid="{900DFCBC-DCF9-11D6-8470-0008C7298EBA}" showGridLines="0" showRowCol="0" outlineSymbols="0" showRuler="0"/>
    <customSheetView guid="{900DFCBB-DCF9-11D6-8470-0008C7298EBA}" showGridLines="0" showRowCol="0" outlineSymbols="0" showRuler="0"/>
    <customSheetView guid="{900DFCBA-DCF9-11D6-8470-0008C7298EBA}" showGridLines="0" showRowCol="0" outlineSymbols="0" showRuler="0"/>
    <customSheetView guid="{900DFCB9-DCF9-11D6-8470-0008C7298EBA}" showGridLines="0" showRowCol="0" outlineSymbols="0" showRuler="0"/>
    <customSheetView guid="{900DFCB8-DCF9-11D6-8470-0008C7298EBA}" showGridLines="0" showRowCol="0" outlineSymbols="0" showRuler="0"/>
    <customSheetView guid="{900DFCB7-DCF9-11D6-8470-0008C7298EBA}" showGridLines="0" showRowCol="0" outlineSymbols="0" showRuler="0"/>
    <customSheetView guid="{900DFCB6-DCF9-11D6-8470-0008C7298EBA}" showGridLines="0" showRowCol="0" outlineSymbols="0" showRuler="0"/>
    <customSheetView guid="{900DFCB5-DCF9-11D6-8470-0008C7298EBA}" showGridLines="0" showRowCol="0" outlineSymbols="0" showRuler="0"/>
    <customSheetView guid="{900DFCB4-DCF9-11D6-8470-0008C7298EBA}" showGridLines="0" showRowCol="0" outlineSymbols="0" showRuler="0"/>
    <customSheetView guid="{900DFCB2-DCF9-11D6-8470-0008C7298EBA}" showGridLines="0" showRowCol="0" outlineSymbols="0" showRuler="0"/>
  </customSheetViews>
  <mergeCells count="1">
    <mergeCell ref="C7:C9"/>
  </mergeCells>
  <phoneticPr fontId="0" type="noConversion"/>
  <hyperlinks>
    <hyperlink ref="C4" location="Indice!A1" display="Indice!A1"/>
  </hyperlinks>
  <printOptions horizontalCentered="1" verticalCentered="1"/>
  <pageMargins left="0.78740157480314965" right="0.78740157480314965" top="0.78740157480314965" bottom="0.98425196850393704" header="0" footer="0"/>
  <pageSetup paperSize="9" orientation="landscape" verticalDpi="300" r:id="rId1"/>
  <headerFooter alignWithMargins="0">
    <oddFooter>&amp;R&amp;A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E24"/>
  <sheetViews>
    <sheetView showGridLines="0" showRowColHeaders="0" workbookViewId="0"/>
  </sheetViews>
  <sheetFormatPr baseColWidth="10" defaultRowHeight="13.2"/>
  <cols>
    <col min="1" max="1" width="0.109375" customWidth="1"/>
    <col min="2" max="2" width="2.6640625" customWidth="1"/>
    <col min="3" max="3" width="23.6640625" customWidth="1"/>
    <col min="4" max="4" width="1.33203125" customWidth="1"/>
    <col min="5" max="5" width="105.6640625" customWidth="1"/>
  </cols>
  <sheetData>
    <row r="1" spans="2:5" ht="0.6" customHeight="1">
      <c r="C1" s="16"/>
      <c r="D1" s="16"/>
    </row>
    <row r="2" spans="2:5" ht="21" customHeight="1">
      <c r="C2" s="16"/>
      <c r="D2" s="16"/>
      <c r="E2" s="95" t="s">
        <v>80</v>
      </c>
    </row>
    <row r="3" spans="2:5" ht="15" customHeight="1">
      <c r="B3" s="21"/>
      <c r="C3" s="21"/>
      <c r="D3" s="19"/>
      <c r="E3" s="18" t="s">
        <v>261</v>
      </c>
    </row>
    <row r="4" spans="2:5" ht="19.95" customHeight="1">
      <c r="B4" s="21"/>
      <c r="C4" s="21" t="str">
        <f>Indice!C4</f>
        <v>Mercados eléctricos</v>
      </c>
      <c r="D4" s="19"/>
      <c r="E4" s="19"/>
    </row>
    <row r="5" spans="2:5" ht="12.6" customHeight="1">
      <c r="C5" s="25" t="s">
        <v>35</v>
      </c>
      <c r="D5" s="39" t="s">
        <v>35</v>
      </c>
      <c r="E5" s="39" t="s">
        <v>35</v>
      </c>
    </row>
    <row r="6" spans="2:5" s="430" customFormat="1" ht="13.2" customHeight="1">
      <c r="D6" s="431" t="s">
        <v>35</v>
      </c>
      <c r="E6" s="432" t="s">
        <v>35</v>
      </c>
    </row>
    <row r="7" spans="2:5" ht="12.6" customHeight="1">
      <c r="C7" s="260" t="s">
        <v>396</v>
      </c>
      <c r="D7" s="39" t="s">
        <v>35</v>
      </c>
      <c r="E7" s="349" t="s">
        <v>35</v>
      </c>
    </row>
    <row r="8" spans="2:5" ht="12.6" customHeight="1">
      <c r="C8" s="260" t="s">
        <v>84</v>
      </c>
      <c r="D8" s="39" t="s">
        <v>35</v>
      </c>
      <c r="E8" s="349" t="s">
        <v>35</v>
      </c>
    </row>
    <row r="9" spans="2:5" ht="12.6" customHeight="1">
      <c r="B9" s="260"/>
      <c r="C9" s="260"/>
      <c r="D9" s="39" t="s">
        <v>35</v>
      </c>
      <c r="E9" s="349" t="s">
        <v>35</v>
      </c>
    </row>
    <row r="10" spans="2:5" ht="12.6" customHeight="1">
      <c r="C10" s="260"/>
      <c r="D10" s="39" t="s">
        <v>35</v>
      </c>
      <c r="E10" s="349" t="s">
        <v>35</v>
      </c>
    </row>
    <row r="11" spans="2:5" ht="12.6" customHeight="1">
      <c r="C11" s="25" t="s">
        <v>35</v>
      </c>
      <c r="D11" s="39" t="s">
        <v>35</v>
      </c>
      <c r="E11" s="303" t="s">
        <v>35</v>
      </c>
    </row>
    <row r="12" spans="2:5" ht="12.6" customHeight="1">
      <c r="C12" s="25" t="s">
        <v>35</v>
      </c>
      <c r="D12" s="39" t="s">
        <v>35</v>
      </c>
      <c r="E12" s="303" t="s">
        <v>35</v>
      </c>
    </row>
    <row r="13" spans="2:5" ht="12.6" customHeight="1">
      <c r="C13" s="25" t="s">
        <v>35</v>
      </c>
      <c r="D13" s="39" t="s">
        <v>35</v>
      </c>
      <c r="E13" s="303" t="s">
        <v>35</v>
      </c>
    </row>
    <row r="14" spans="2:5" ht="12.6" customHeight="1">
      <c r="C14" s="25" t="s">
        <v>35</v>
      </c>
      <c r="D14" s="39" t="s">
        <v>35</v>
      </c>
      <c r="E14" s="303" t="s">
        <v>35</v>
      </c>
    </row>
    <row r="15" spans="2:5" ht="12.6" customHeight="1">
      <c r="C15" s="25" t="s">
        <v>35</v>
      </c>
      <c r="D15" s="39" t="s">
        <v>35</v>
      </c>
      <c r="E15" s="303" t="s">
        <v>35</v>
      </c>
    </row>
    <row r="16" spans="2:5" ht="12.6" customHeight="1">
      <c r="C16" s="25" t="s">
        <v>35</v>
      </c>
      <c r="D16" s="39" t="s">
        <v>35</v>
      </c>
      <c r="E16" s="303" t="s">
        <v>35</v>
      </c>
    </row>
    <row r="17" spans="3:5" ht="12.6" customHeight="1">
      <c r="C17" s="25" t="s">
        <v>35</v>
      </c>
      <c r="D17" s="39" t="s">
        <v>35</v>
      </c>
      <c r="E17" s="303" t="s">
        <v>35</v>
      </c>
    </row>
    <row r="18" spans="3:5" ht="12.6" customHeight="1">
      <c r="C18" s="25" t="s">
        <v>35</v>
      </c>
      <c r="D18" s="39" t="s">
        <v>35</v>
      </c>
      <c r="E18" s="303" t="s">
        <v>35</v>
      </c>
    </row>
    <row r="19" spans="3:5" ht="12.6" customHeight="1">
      <c r="C19" s="25" t="s">
        <v>35</v>
      </c>
      <c r="D19" s="39" t="s">
        <v>35</v>
      </c>
      <c r="E19" s="303" t="s">
        <v>35</v>
      </c>
    </row>
    <row r="20" spans="3:5" ht="12.6" customHeight="1">
      <c r="C20" s="25" t="s">
        <v>35</v>
      </c>
      <c r="D20" s="39" t="s">
        <v>35</v>
      </c>
      <c r="E20" s="303" t="s">
        <v>35</v>
      </c>
    </row>
    <row r="21" spans="3:5" ht="12.6" customHeight="1">
      <c r="C21" s="16" t="s">
        <v>35</v>
      </c>
      <c r="D21" s="16" t="s">
        <v>35</v>
      </c>
      <c r="E21" s="303" t="s">
        <v>35</v>
      </c>
    </row>
    <row r="22" spans="3:5" ht="12.6" customHeight="1">
      <c r="C22" s="16" t="s">
        <v>35</v>
      </c>
      <c r="D22" s="16" t="s">
        <v>35</v>
      </c>
      <c r="E22" s="350" t="s">
        <v>35</v>
      </c>
    </row>
    <row r="23" spans="3:5" ht="12.6" customHeight="1">
      <c r="E23" s="350" t="s">
        <v>35</v>
      </c>
    </row>
    <row r="24" spans="3:5" ht="12.6" customHeight="1">
      <c r="E24" s="350" t="s">
        <v>35</v>
      </c>
    </row>
  </sheetData>
  <hyperlinks>
    <hyperlink ref="C4" location="Indice!A1" display="Indice!A1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42</vt:i4>
      </vt:variant>
      <vt:variant>
        <vt:lpstr>Rangos con nombre</vt:lpstr>
      </vt:variant>
      <vt:variant>
        <vt:i4>38</vt:i4>
      </vt:variant>
    </vt:vector>
  </HeadingPairs>
  <TitlesOfParts>
    <vt:vector size="80" baseType="lpstr">
      <vt:lpstr>Indice</vt:lpstr>
      <vt:lpstr>C1</vt:lpstr>
      <vt:lpstr>C2</vt:lpstr>
      <vt:lpstr>C3</vt:lpstr>
      <vt:lpstr>C4</vt:lpstr>
      <vt:lpstr>C4.2</vt:lpstr>
      <vt:lpstr>C5</vt:lpstr>
      <vt:lpstr>C6</vt:lpstr>
      <vt:lpstr>C7</vt:lpstr>
      <vt:lpstr>C7.2</vt:lpstr>
      <vt:lpstr>C8</vt:lpstr>
      <vt:lpstr>C9</vt:lpstr>
      <vt:lpstr>C10</vt:lpstr>
      <vt:lpstr>C11</vt:lpstr>
      <vt:lpstr>C12</vt:lpstr>
      <vt:lpstr>C13</vt:lpstr>
      <vt:lpstr>C14</vt:lpstr>
      <vt:lpstr>C15</vt:lpstr>
      <vt:lpstr>C16</vt:lpstr>
      <vt:lpstr>C17</vt:lpstr>
      <vt:lpstr>C18</vt:lpstr>
      <vt:lpstr>C19</vt:lpstr>
      <vt:lpstr>C20</vt:lpstr>
      <vt:lpstr>C21</vt:lpstr>
      <vt:lpstr>C22</vt:lpstr>
      <vt:lpstr>C23</vt:lpstr>
      <vt:lpstr>C24</vt:lpstr>
      <vt:lpstr>C25</vt:lpstr>
      <vt:lpstr>C26</vt:lpstr>
      <vt:lpstr>C27</vt:lpstr>
      <vt:lpstr>C28</vt:lpstr>
      <vt:lpstr>C29</vt:lpstr>
      <vt:lpstr>C30</vt:lpstr>
      <vt:lpstr>C31</vt:lpstr>
      <vt:lpstr>C32</vt:lpstr>
      <vt:lpstr>C33</vt:lpstr>
      <vt:lpstr>C34</vt:lpstr>
      <vt:lpstr>Data 1</vt:lpstr>
      <vt:lpstr>Data 2</vt:lpstr>
      <vt:lpstr>Data 3</vt:lpstr>
      <vt:lpstr>Data 4</vt:lpstr>
      <vt:lpstr>Data 5</vt:lpstr>
      <vt:lpstr>'C1'!Área_de_impresión</vt:lpstr>
      <vt:lpstr>'C10'!Área_de_impresión</vt:lpstr>
      <vt:lpstr>'C11'!Área_de_impresión</vt:lpstr>
      <vt:lpstr>'C12'!Área_de_impresión</vt:lpstr>
      <vt:lpstr>'C13'!Área_de_impresión</vt:lpstr>
      <vt:lpstr>'C14'!Área_de_impresión</vt:lpstr>
      <vt:lpstr>'C15'!Área_de_impresión</vt:lpstr>
      <vt:lpstr>'C16'!Área_de_impresión</vt:lpstr>
      <vt:lpstr>'C17'!Área_de_impresión</vt:lpstr>
      <vt:lpstr>'C18'!Área_de_impresión</vt:lpstr>
      <vt:lpstr>'C19'!Área_de_impresión</vt:lpstr>
      <vt:lpstr>'C2'!Área_de_impresión</vt:lpstr>
      <vt:lpstr>'C20'!Área_de_impresión</vt:lpstr>
      <vt:lpstr>'C21'!Área_de_impresión</vt:lpstr>
      <vt:lpstr>'C22'!Área_de_impresión</vt:lpstr>
      <vt:lpstr>'C23'!Área_de_impresión</vt:lpstr>
      <vt:lpstr>'C24'!Área_de_impresión</vt:lpstr>
      <vt:lpstr>'C25'!Área_de_impresión</vt:lpstr>
      <vt:lpstr>'C26'!Área_de_impresión</vt:lpstr>
      <vt:lpstr>'C27'!Área_de_impresión</vt:lpstr>
      <vt:lpstr>'C28'!Área_de_impresión</vt:lpstr>
      <vt:lpstr>'C3'!Área_de_impresión</vt:lpstr>
      <vt:lpstr>'C30'!Área_de_impresión</vt:lpstr>
      <vt:lpstr>'C31'!Área_de_impresión</vt:lpstr>
      <vt:lpstr>'C32'!Área_de_impresión</vt:lpstr>
      <vt:lpstr>'C33'!Área_de_impresión</vt:lpstr>
      <vt:lpstr>'C4'!Área_de_impresión</vt:lpstr>
      <vt:lpstr>C4.2!Área_de_impresión</vt:lpstr>
      <vt:lpstr>'C5'!Área_de_impresión</vt:lpstr>
      <vt:lpstr>'C6'!Área_de_impresión</vt:lpstr>
      <vt:lpstr>'C8'!Área_de_impresión</vt:lpstr>
      <vt:lpstr>'C9'!Área_de_impresión</vt:lpstr>
      <vt:lpstr>'Data 1'!Área_de_impresión</vt:lpstr>
      <vt:lpstr>'Data 2'!Área_de_impresión</vt:lpstr>
      <vt:lpstr>'Data 3'!Área_de_impresión</vt:lpstr>
      <vt:lpstr>Indice!Área_de_impresión</vt:lpstr>
      <vt:lpstr>'Data 2'!Títulos_a_imprimir</vt:lpstr>
      <vt:lpstr>'Data 3'!Títulos_a_imprimir</vt:lpstr>
    </vt:vector>
  </TitlesOfParts>
  <Company>Red Eléctrica de España,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Operación del Sistema Eléctrico. Informe 1998 (4)</dc:title>
  <dc:creator>Red Eléctrica de España (www.ree.es)</dc:creator>
  <cp:lastModifiedBy>RODORTJO</cp:lastModifiedBy>
  <cp:lastPrinted>2015-04-15T14:27:48Z</cp:lastPrinted>
  <dcterms:created xsi:type="dcterms:W3CDTF">1999-07-09T11:45:32Z</dcterms:created>
  <dcterms:modified xsi:type="dcterms:W3CDTF">2016-06-29T08:47:37Z</dcterms:modified>
</cp:coreProperties>
</file>