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drawings/drawing11.xml" ContentType="application/vnd.openxmlformats-officedocument.drawingml.chartshape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16.xml" ContentType="application/vnd.openxmlformats-officedocument.drawing+xml"/>
  <Override PartName="/xl/charts/chart14.xml" ContentType="application/vnd.openxmlformats-officedocument.drawingml.chart+xml"/>
  <Override PartName="/xl/drawings/drawing17.xml" ContentType="application/vnd.openxmlformats-officedocument.drawing+xml"/>
  <Override PartName="/xl/charts/chart15.xml" ContentType="application/vnd.openxmlformats-officedocument.drawingml.chart+xml"/>
  <Override PartName="/xl/drawings/drawing18.xml" ContentType="application/vnd.openxmlformats-officedocument.drawing+xml"/>
  <Override PartName="/xl/charts/chart16.xml" ContentType="application/vnd.openxmlformats-officedocument.drawingml.chart+xml"/>
  <Override PartName="/xl/drawings/drawing19.xml" ContentType="application/vnd.openxmlformats-officedocument.drawing+xml"/>
  <Override PartName="/xl/charts/chart17.xml" ContentType="application/vnd.openxmlformats-officedocument.drawingml.chart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charts/chart18.xml" ContentType="application/vnd.openxmlformats-officedocument.drawingml.chart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charts/chart19.xml" ContentType="application/vnd.openxmlformats-officedocument.drawingml.chart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charts/chart20.xml" ContentType="application/vnd.openxmlformats-officedocument.drawingml.chart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21.xml" ContentType="application/vnd.openxmlformats-officedocument.drawingml.chart+xml"/>
  <Override PartName="/xl/drawings/drawing38.xml" ContentType="application/vnd.openxmlformats-officedocument.drawingml.chartshapes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charts/chart22.xml" ContentType="application/vnd.openxmlformats-officedocument.drawingml.chart+xml"/>
  <Override PartName="/xl/drawings/drawing47.xml" ContentType="application/vnd.openxmlformats-officedocument.drawingml.chartshapes+xml"/>
  <Override PartName="/xl/drawings/drawing48.xml" ContentType="application/vnd.openxmlformats-officedocument.drawing+xml"/>
  <Override PartName="/xl/charts/chart23.xml" ContentType="application/vnd.openxmlformats-officedocument.drawingml.chart+xml"/>
  <Override PartName="/xl/drawings/drawing49.xml" ContentType="application/vnd.openxmlformats-officedocument.drawing+xml"/>
  <Override PartName="/xl/charts/chart24.xml" ContentType="application/vnd.openxmlformats-officedocument.drawingml.chart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charts/chart25.xml" ContentType="application/vnd.openxmlformats-officedocument.drawingml.chart+xml"/>
  <Override PartName="/xl/drawings/drawing55.xml" ContentType="application/vnd.openxmlformats-officedocument.drawing+xml"/>
  <Override PartName="/xl/charts/chart26.xml" ContentType="application/vnd.openxmlformats-officedocument.drawingml.chart+xml"/>
  <Override PartName="/xl/drawings/drawing56.xml" ContentType="application/vnd.openxmlformats-officedocument.drawing+xml"/>
  <Override PartName="/xl/charts/chart27.xml" ContentType="application/vnd.openxmlformats-officedocument.drawingml.chart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charts/chart28.xml" ContentType="application/vnd.openxmlformats-officedocument.drawingml.chart+xml"/>
  <Override PartName="/xl/drawings/drawing59.xml" ContentType="application/vnd.openxmlformats-officedocument.drawing+xml"/>
  <Override PartName="/xl/charts/chart29.xml" ContentType="application/vnd.openxmlformats-officedocument.drawingml.chart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Informacion\COMUN\INFORME OPERACION\2016\"/>
    </mc:Choice>
  </mc:AlternateContent>
  <bookViews>
    <workbookView xWindow="0" yWindow="0" windowWidth="14370" windowHeight="8460"/>
  </bookViews>
  <sheets>
    <sheet name="Indice" sheetId="1" r:id="rId1"/>
    <sheet name="C1" sheetId="47" r:id="rId2"/>
    <sheet name="C2" sheetId="45" r:id="rId3"/>
    <sheet name="C3" sheetId="43" r:id="rId4"/>
    <sheet name="C4" sheetId="48" r:id="rId5"/>
    <sheet name="C5" sheetId="49" r:id="rId6"/>
    <sheet name="C6" sheetId="50" r:id="rId7"/>
    <sheet name="C7" sheetId="54" r:id="rId8"/>
    <sheet name="C8" sheetId="51" r:id="rId9"/>
    <sheet name="C9" sheetId="52" r:id="rId10"/>
    <sheet name="C10" sheetId="31" r:id="rId11"/>
    <sheet name="C11" sheetId="53" r:id="rId12"/>
    <sheet name="C12" sheetId="55" r:id="rId13"/>
    <sheet name="C13" sheetId="56" r:id="rId14"/>
    <sheet name="C14" sheetId="57" r:id="rId15"/>
    <sheet name="C15" sheetId="58" r:id="rId16"/>
    <sheet name="C16" sheetId="62" r:id="rId17"/>
    <sheet name="C17" sheetId="73" r:id="rId18"/>
    <sheet name="C18" sheetId="74" r:id="rId19"/>
    <sheet name="C19" sheetId="75" r:id="rId20"/>
    <sheet name="C20" sheetId="76" r:id="rId21"/>
    <sheet name="C21" sheetId="2" r:id="rId22"/>
    <sheet name="C22" sheetId="30" r:id="rId23"/>
    <sheet name="C23" sheetId="32" r:id="rId24"/>
    <sheet name="C24" sheetId="33" r:id="rId25"/>
    <sheet name="C25" sheetId="34" r:id="rId26"/>
    <sheet name="C26" sheetId="37" r:id="rId27"/>
    <sheet name="C27" sheetId="38" r:id="rId28"/>
    <sheet name="C28" sheetId="39" r:id="rId29"/>
    <sheet name="C29" sheetId="40" r:id="rId30"/>
    <sheet name="C30" sheetId="41" r:id="rId31"/>
    <sheet name="C31" sheetId="42" r:id="rId32"/>
    <sheet name="C32" sheetId="14" r:id="rId33"/>
    <sheet name="C33" sheetId="15" r:id="rId34"/>
    <sheet name="C34" sheetId="27" r:id="rId35"/>
    <sheet name="C35" sheetId="28" r:id="rId36"/>
    <sheet name="C36" sheetId="63" r:id="rId37"/>
    <sheet name="C37" sheetId="64" r:id="rId38"/>
    <sheet name="C38" sheetId="66" r:id="rId39"/>
    <sheet name="C39" sheetId="67" r:id="rId40"/>
    <sheet name="C40" sheetId="68" r:id="rId41"/>
    <sheet name="C41" sheetId="69" r:id="rId42"/>
    <sheet name="C42" sheetId="77" r:id="rId43"/>
    <sheet name="C43" sheetId="46" r:id="rId44"/>
    <sheet name="C44" sheetId="44" r:id="rId45"/>
    <sheet name="C45" sheetId="59" r:id="rId46"/>
    <sheet name="C46" sheetId="72" r:id="rId47"/>
    <sheet name="C47" sheetId="79" r:id="rId48"/>
    <sheet name="C48" sheetId="80" r:id="rId49"/>
    <sheet name="C49" sheetId="60" r:id="rId50"/>
    <sheet name="C50" sheetId="81" r:id="rId51"/>
    <sheet name="C51" sheetId="82" r:id="rId52"/>
    <sheet name="C52" sheetId="65" r:id="rId53"/>
    <sheet name="Data 1" sheetId="23" r:id="rId54"/>
    <sheet name="Data 2" sheetId="71" r:id="rId55"/>
    <sheet name="Data 3" sheetId="70" r:id="rId56"/>
  </sheets>
  <definedNames>
    <definedName name="_xlnm.Print_Area" localSheetId="1">'C1'!$A$1:$F$27</definedName>
    <definedName name="_xlnm.Print_Area" localSheetId="10">'C10'!$A$1:$F$23</definedName>
    <definedName name="_xlnm.Print_Area" localSheetId="11">'C11'!$B$2:$F$41</definedName>
    <definedName name="_xlnm.Print_Area" localSheetId="12">'C12'!$A$1:$F$23</definedName>
    <definedName name="_xlnm.Print_Area" localSheetId="13">'C13'!$A$1:$F$31</definedName>
    <definedName name="_xlnm.Print_Area" localSheetId="14">'C14'!$A$1:$F$29</definedName>
    <definedName name="_xlnm.Print_Area" localSheetId="15">'C15'!$A$1:$F$27</definedName>
    <definedName name="_xlnm.Print_Area" localSheetId="17">'C17'!$B$2:$K$31</definedName>
    <definedName name="_xlnm.Print_Area" localSheetId="18">'C18'!$A$1:$K$24</definedName>
    <definedName name="_xlnm.Print_Area" localSheetId="19">'C19'!$B$1:$Q$30</definedName>
    <definedName name="_xlnm.Print_Area" localSheetId="2">'C2'!$A$1:$L$33</definedName>
    <definedName name="_xlnm.Print_Area" localSheetId="20">'C20'!$B$2:$M$46</definedName>
    <definedName name="_xlnm.Print_Area" localSheetId="21">'C21'!$B$2:$I$23</definedName>
    <definedName name="_xlnm.Print_Area" localSheetId="22">'C22'!$A$1:$M$16</definedName>
    <definedName name="_xlnm.Print_Area" localSheetId="23">'C23'!$A$1:$N$23</definedName>
    <definedName name="_xlnm.Print_Area" localSheetId="24">'C24'!$A$1:$R$22</definedName>
    <definedName name="_xlnm.Print_Area" localSheetId="25">'C25'!$A$1:$L$16</definedName>
    <definedName name="_xlnm.Print_Area" localSheetId="26">'C26'!$A$1:$F$22</definedName>
    <definedName name="_xlnm.Print_Area" localSheetId="27">'C27'!$A$1:$I$14</definedName>
    <definedName name="_xlnm.Print_Area" localSheetId="28">'C28'!$A$1:$F$28</definedName>
    <definedName name="_xlnm.Print_Area" localSheetId="29">'C29'!$A$1:$F$22</definedName>
    <definedName name="_xlnm.Print_Area" localSheetId="3">'C3'!$B$2:$L$25</definedName>
    <definedName name="_xlnm.Print_Area" localSheetId="30">'C30'!$A$1:$F$22</definedName>
    <definedName name="_xlnm.Print_Area" localSheetId="31">'C31'!$A$1:$F$22</definedName>
    <definedName name="_xlnm.Print_Area" localSheetId="32">'C32'!$A$1:$L$27</definedName>
    <definedName name="_xlnm.Print_Area" localSheetId="33">'C33'!$A$1:$N$48</definedName>
    <definedName name="_xlnm.Print_Area" localSheetId="34">'C34'!$B$2:$L$61</definedName>
    <definedName name="_xlnm.Print_Area" localSheetId="35">'C35'!$B$2:$N$64</definedName>
    <definedName name="_xlnm.Print_Area" localSheetId="36">'C36'!$A$1:$K$19</definedName>
    <definedName name="_xlnm.Print_Area" localSheetId="37">'C37'!$A$1:$N$22</definedName>
    <definedName name="_xlnm.Print_Area" localSheetId="38">'C38'!$A$1:$N$21</definedName>
    <definedName name="_xlnm.Print_Area" localSheetId="39">'C39'!$A$1:$F$22</definedName>
    <definedName name="_xlnm.Print_Area" localSheetId="4">'C4'!$A$1:$F$29</definedName>
    <definedName name="_xlnm.Print_Area" localSheetId="40">'C40'!$A$1:$F$22</definedName>
    <definedName name="_xlnm.Print_Area" localSheetId="41">'C41'!$A$1:$F$24</definedName>
    <definedName name="_xlnm.Print_Area" localSheetId="42">'C42'!$B$2:$L$30</definedName>
    <definedName name="_xlnm.Print_Area" localSheetId="43">'C43'!$A$1:$P$30</definedName>
    <definedName name="_xlnm.Print_Area" localSheetId="44">'C44'!$A$1:$P$26</definedName>
    <definedName name="_xlnm.Print_Area" localSheetId="45">'C45'!$A$1:$P$50</definedName>
    <definedName name="_xlnm.Print_Area" localSheetId="46">'C46'!$A$1:$F$24</definedName>
    <definedName name="_xlnm.Print_Area" localSheetId="47">'C47'!$A$1:$F$24</definedName>
    <definedName name="_xlnm.Print_Area" localSheetId="48">'C48'!$A$1:$F$24</definedName>
    <definedName name="_xlnm.Print_Area" localSheetId="49">'C49'!$A$1:$P$41</definedName>
    <definedName name="_xlnm.Print_Area" localSheetId="5">'C5'!$A$1:$F$31</definedName>
    <definedName name="_xlnm.Print_Area" localSheetId="50">'C50'!$A$1:$F$24</definedName>
    <definedName name="_xlnm.Print_Area" localSheetId="51">'C51'!$A$1:$F$25</definedName>
    <definedName name="_xlnm.Print_Area" localSheetId="52">'C52'!$B$2:$L$105</definedName>
    <definedName name="_xlnm.Print_Area" localSheetId="6">'C6'!$A$1:$H$26</definedName>
    <definedName name="_xlnm.Print_Area" localSheetId="7">'C7'!$B$2:$F$21</definedName>
    <definedName name="_xlnm.Print_Area" localSheetId="9">'C9'!$A$1:$F$23</definedName>
    <definedName name="_xlnm.Print_Area" localSheetId="53">'Data 1'!$A$1:$I$1228</definedName>
    <definedName name="_xlnm.Print_Area" localSheetId="54">'Data 2'!$A$1:$G$3</definedName>
    <definedName name="_xlnm.Print_Area" localSheetId="55">'Data 3'!$A$1:$G$3</definedName>
    <definedName name="_xlnm.Print_Area" localSheetId="0">Indice!$A$1:$F$62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4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4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4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1">'C1'!ccc</definedName>
    <definedName name="ccc" localSheetId="11">'C11'!ccc</definedName>
    <definedName name="ccc" localSheetId="13">'C13'!ccc</definedName>
    <definedName name="ccc" localSheetId="14">'C14'!ccc</definedName>
    <definedName name="ccc" localSheetId="15">'C15'!ccc</definedName>
    <definedName name="ccc" localSheetId="2">'C2'!ccc</definedName>
    <definedName name="ccc" localSheetId="4">'C4'!ccc</definedName>
    <definedName name="ccc" localSheetId="42">'C42'!ccc</definedName>
    <definedName name="ccc" localSheetId="43">'C43'!ccc</definedName>
    <definedName name="ccc" localSheetId="44">'C44'!ccc</definedName>
    <definedName name="ccc" localSheetId="5">'C5'!ccc</definedName>
    <definedName name="ccc" localSheetId="6">'C6'!ccc</definedName>
    <definedName name="ccc" localSheetId="7">'C7'!ccc</definedName>
    <definedName name="ccc" localSheetId="8">'C8'!ccc</definedName>
    <definedName name="ccc">'C1'!ccc</definedName>
    <definedName name="CUADRO_ANTERIOR" localSheetId="1">'C1'!CUADRO_ANTERIOR</definedName>
    <definedName name="CUADRO_ANTERIOR" localSheetId="11">'C11'!CUADRO_ANTERIOR</definedName>
    <definedName name="CUADRO_ANTERIOR" localSheetId="13">'C13'!CUADRO_ANTERIOR</definedName>
    <definedName name="CUADRO_ANTERIOR" localSheetId="14">'C14'!CUADRO_ANTERIOR</definedName>
    <definedName name="CUADRO_ANTERIOR" localSheetId="15">'C15'!CUADRO_ANTERIOR</definedName>
    <definedName name="CUADRO_ANTERIOR" localSheetId="2">'C2'!CUADRO_ANTERIOR</definedName>
    <definedName name="CUADRO_ANTERIOR" localSheetId="4">'C4'!CUADRO_ANTERIOR</definedName>
    <definedName name="CUADRO_ANTERIOR" localSheetId="42">'C42'!CUADRO_ANTERIOR</definedName>
    <definedName name="CUADRO_ANTERIOR" localSheetId="43">'C43'!CUADRO_ANTERIOR</definedName>
    <definedName name="CUADRO_ANTERIOR" localSheetId="44">'C44'!CUADRO_ANTERIOR</definedName>
    <definedName name="CUADRO_ANTERIOR" localSheetId="45">'C45'!CUADRO_ANTERIOR</definedName>
    <definedName name="CUADRO_ANTERIOR" localSheetId="46">'C46'!CUADRO_ANTERIOR</definedName>
    <definedName name="CUADRO_ANTERIOR" localSheetId="47">'C47'!CUADRO_ANTERIOR</definedName>
    <definedName name="CUADRO_ANTERIOR" localSheetId="48">'C48'!CUADRO_ANTERIOR</definedName>
    <definedName name="CUADRO_ANTERIOR" localSheetId="49">'C49'!CUADRO_ANTERIOR</definedName>
    <definedName name="CUADRO_ANTERIOR" localSheetId="5">'C5'!CUADRO_ANTERIOR</definedName>
    <definedName name="CUADRO_ANTERIOR" localSheetId="50">'C50'!CUADRO_ANTERIOR</definedName>
    <definedName name="CUADRO_ANTERIOR" localSheetId="51">'C51'!CUADRO_ANTERIOR</definedName>
    <definedName name="CUADRO_ANTERIOR" localSheetId="52">'C52'!CUADRO_ANTERIOR</definedName>
    <definedName name="CUADRO_ANTERIOR" localSheetId="6">'C6'!CUADRO_ANTERIOR</definedName>
    <definedName name="CUADRO_ANTERIOR" localSheetId="7">'C7'!CUADRO_ANTERIOR</definedName>
    <definedName name="CUADRO_ANTERIOR" localSheetId="8">'C8'!CUADRO_ANTERIOR</definedName>
    <definedName name="CUADRO_ANTERIOR">'C1'!CUADRO_ANTERIOR</definedName>
    <definedName name="CUADRO_PROXIMO" localSheetId="1">'C1'!CUADRO_PROXIMO</definedName>
    <definedName name="CUADRO_PROXIMO" localSheetId="11">'C11'!CUADRO_PROXIMO</definedName>
    <definedName name="CUADRO_PROXIMO" localSheetId="13">'C13'!CUADRO_PROXIMO</definedName>
    <definedName name="CUADRO_PROXIMO" localSheetId="14">'C14'!CUADRO_PROXIMO</definedName>
    <definedName name="CUADRO_PROXIMO" localSheetId="15">'C15'!CUADRO_PROXIMO</definedName>
    <definedName name="CUADRO_PROXIMO" localSheetId="2">'C2'!CUADRO_PROXIMO</definedName>
    <definedName name="CUADRO_PROXIMO" localSheetId="4">'C4'!CUADRO_PROXIMO</definedName>
    <definedName name="CUADRO_PROXIMO" localSheetId="42">'C42'!CUADRO_PROXIMO</definedName>
    <definedName name="CUADRO_PROXIMO" localSheetId="43">'C43'!CUADRO_PROXIMO</definedName>
    <definedName name="CUADRO_PROXIMO" localSheetId="44">'C44'!CUADRO_PROXIMO</definedName>
    <definedName name="CUADRO_PROXIMO" localSheetId="45">'C45'!CUADRO_PROXIMO</definedName>
    <definedName name="CUADRO_PROXIMO" localSheetId="46">'C46'!CUADRO_PROXIMO</definedName>
    <definedName name="CUADRO_PROXIMO" localSheetId="47">'C47'!CUADRO_PROXIMO</definedName>
    <definedName name="CUADRO_PROXIMO" localSheetId="48">'C48'!CUADRO_PROXIMO</definedName>
    <definedName name="CUADRO_PROXIMO" localSheetId="49">'C49'!CUADRO_PROXIMO</definedName>
    <definedName name="CUADRO_PROXIMO" localSheetId="5">'C5'!CUADRO_PROXIMO</definedName>
    <definedName name="CUADRO_PROXIMO" localSheetId="50">'C50'!CUADRO_PROXIMO</definedName>
    <definedName name="CUADRO_PROXIMO" localSheetId="51">'C51'!CUADRO_PROXIMO</definedName>
    <definedName name="CUADRO_PROXIMO" localSheetId="52">'C52'!CUADRO_PROXIMO</definedName>
    <definedName name="CUADRO_PROXIMO" localSheetId="6">'C6'!CUADRO_PROXIMO</definedName>
    <definedName name="CUADRO_PROXIMO" localSheetId="7">'C7'!CUADRO_PROXIMO</definedName>
    <definedName name="CUADRO_PROXIMO" localSheetId="8">'C8'!CUADRO_PROXIMO</definedName>
    <definedName name="CUADRO_PROXIMO">'C1'!CUADRO_PROXIMO</definedName>
    <definedName name="DD" localSheetId="1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4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4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FINALIZAR" localSheetId="1">'C1'!FINALIZAR</definedName>
    <definedName name="FINALIZAR" localSheetId="11">'C11'!FINALIZAR</definedName>
    <definedName name="FINALIZAR" localSheetId="13">'C13'!FINALIZAR</definedName>
    <definedName name="FINALIZAR" localSheetId="14">'C14'!FINALIZAR</definedName>
    <definedName name="FINALIZAR" localSheetId="15">'C15'!FINALIZAR</definedName>
    <definedName name="FINALIZAR" localSheetId="2">'C2'!FINALIZAR</definedName>
    <definedName name="FINALIZAR" localSheetId="4">'C4'!FINALIZAR</definedName>
    <definedName name="FINALIZAR" localSheetId="42">'C42'!FINALIZAR</definedName>
    <definedName name="FINALIZAR" localSheetId="43">'C43'!FINALIZAR</definedName>
    <definedName name="FINALIZAR" localSheetId="44">'C44'!FINALIZAR</definedName>
    <definedName name="FINALIZAR" localSheetId="45">'C45'!FINALIZAR</definedName>
    <definedName name="FINALIZAR" localSheetId="46">'C46'!FINALIZAR</definedName>
    <definedName name="FINALIZAR" localSheetId="47">'C47'!FINALIZAR</definedName>
    <definedName name="FINALIZAR" localSheetId="48">'C48'!FINALIZAR</definedName>
    <definedName name="FINALIZAR" localSheetId="49">'C49'!FINALIZAR</definedName>
    <definedName name="FINALIZAR" localSheetId="5">'C5'!FINALIZAR</definedName>
    <definedName name="FINALIZAR" localSheetId="50">'C50'!FINALIZAR</definedName>
    <definedName name="FINALIZAR" localSheetId="51">'C51'!FINALIZAR</definedName>
    <definedName name="FINALIZAR" localSheetId="52">'C52'!FINALIZAR</definedName>
    <definedName name="FINALIZAR" localSheetId="6">'C6'!FINALIZAR</definedName>
    <definedName name="FINALIZAR" localSheetId="7">'C7'!FINALIZAR</definedName>
    <definedName name="FINALIZAR" localSheetId="8">'C8'!FINALIZAR</definedName>
    <definedName name="FINALIZAR">'C1'!FINALIZAR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1">'C1'!IMPRESION</definedName>
    <definedName name="IMPRESION" localSheetId="11">'C11'!IMPRESION</definedName>
    <definedName name="IMPRESION" localSheetId="13">'C13'!IMPRESION</definedName>
    <definedName name="IMPRESION" localSheetId="14">'C14'!IMPRESION</definedName>
    <definedName name="IMPRESION" localSheetId="15">'C15'!IMPRESION</definedName>
    <definedName name="IMPRESION" localSheetId="2">'C2'!IMPRESION</definedName>
    <definedName name="IMPRESION" localSheetId="4">'C4'!IMPRESION</definedName>
    <definedName name="IMPRESION" localSheetId="42">'C42'!IMPRESION</definedName>
    <definedName name="IMPRESION" localSheetId="43">'C43'!IMPRESION</definedName>
    <definedName name="IMPRESION" localSheetId="44">'C44'!IMPRESION</definedName>
    <definedName name="IMPRESION" localSheetId="45">'C45'!IMPRESION</definedName>
    <definedName name="IMPRESION" localSheetId="46">'C46'!IMPRESION</definedName>
    <definedName name="IMPRESION" localSheetId="47">'C47'!IMPRESION</definedName>
    <definedName name="IMPRESION" localSheetId="48">'C48'!IMPRESION</definedName>
    <definedName name="IMPRESION" localSheetId="49">'C49'!IMPRESION</definedName>
    <definedName name="IMPRESION" localSheetId="5">'C5'!IMPRESION</definedName>
    <definedName name="IMPRESION" localSheetId="50">'C50'!IMPRESION</definedName>
    <definedName name="IMPRESION" localSheetId="51">'C51'!IMPRESION</definedName>
    <definedName name="IMPRESION" localSheetId="52">'C52'!IMPRESION</definedName>
    <definedName name="IMPRESION" localSheetId="6">'C6'!IMPRESION</definedName>
    <definedName name="IMPRESION" localSheetId="7">'C7'!IMPRESION</definedName>
    <definedName name="IMPRESION" localSheetId="8">'C8'!IMPRESION</definedName>
    <definedName name="IMPRESION">'C1'!IMPRESION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4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4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4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4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4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4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1">'C1'!nnn</definedName>
    <definedName name="nnn" localSheetId="11">'C11'!nnn</definedName>
    <definedName name="nnn" localSheetId="13">'C13'!nnn</definedName>
    <definedName name="nnn" localSheetId="14">'C14'!nnn</definedName>
    <definedName name="nnn" localSheetId="15">'C15'!nnn</definedName>
    <definedName name="nnn" localSheetId="2">'C2'!nnn</definedName>
    <definedName name="nnn" localSheetId="4">'C4'!nnn</definedName>
    <definedName name="nnn" localSheetId="42">'C42'!nnn</definedName>
    <definedName name="nnn" localSheetId="43">'C43'!nnn</definedName>
    <definedName name="nnn" localSheetId="44">'C44'!nnn</definedName>
    <definedName name="nnn" localSheetId="5">'C5'!nnn</definedName>
    <definedName name="nnn" localSheetId="6">'C6'!nnn</definedName>
    <definedName name="nnn" localSheetId="7">'C7'!nnn</definedName>
    <definedName name="nnn" localSheetId="8">'C8'!nnn</definedName>
    <definedName name="nnn">'C1'!nnn</definedName>
    <definedName name="nnnn" localSheetId="1">'C1'!nnnn</definedName>
    <definedName name="nnnn" localSheetId="11">'C11'!nnnn</definedName>
    <definedName name="nnnn" localSheetId="13">'C13'!nnnn</definedName>
    <definedName name="nnnn" localSheetId="14">'C14'!nnnn</definedName>
    <definedName name="nnnn" localSheetId="15">'C15'!nnnn</definedName>
    <definedName name="nnnn" localSheetId="2">'C2'!nnnn</definedName>
    <definedName name="nnnn" localSheetId="4">'C4'!nnnn</definedName>
    <definedName name="nnnn" localSheetId="42">'C42'!nnnn</definedName>
    <definedName name="nnnn" localSheetId="43">'C43'!nnnn</definedName>
    <definedName name="nnnn" localSheetId="44">'C44'!nnnn</definedName>
    <definedName name="nnnn" localSheetId="5">'C5'!nnnn</definedName>
    <definedName name="nnnn" localSheetId="6">'C6'!nnnn</definedName>
    <definedName name="nnnn" localSheetId="7">'C7'!nnnn</definedName>
    <definedName name="nnnn" localSheetId="8">'C8'!nnnn</definedName>
    <definedName name="nnnn">'C1'!nnnn</definedName>
    <definedName name="nu" localSheetId="13">'C13'!nu</definedName>
    <definedName name="nu" localSheetId="14">'C14'!nu</definedName>
    <definedName name="nu" localSheetId="15">'C15'!nu</definedName>
    <definedName name="nu" localSheetId="4">'C4'!nu</definedName>
    <definedName name="nu" localSheetId="42">'C42'!nu</definedName>
    <definedName name="nu" localSheetId="43">'C43'!nu</definedName>
    <definedName name="nu" localSheetId="6">'C6'!nu</definedName>
    <definedName name="nu" localSheetId="8">'C8'!nu</definedName>
    <definedName name="nu">'C13'!nu</definedName>
    <definedName name="PRINCIPAL" localSheetId="1">'C1'!PRINCIPAL</definedName>
    <definedName name="PRINCIPAL" localSheetId="11">'C11'!PRINCIPAL</definedName>
    <definedName name="PRINCIPAL" localSheetId="13">'C13'!PRINCIPAL</definedName>
    <definedName name="PRINCIPAL" localSheetId="14">'C14'!PRINCIPAL</definedName>
    <definedName name="PRINCIPAL" localSheetId="15">'C15'!PRINCIPAL</definedName>
    <definedName name="PRINCIPAL" localSheetId="2">'C2'!PRINCIPAL</definedName>
    <definedName name="PRINCIPAL" localSheetId="4">'C4'!PRINCIPAL</definedName>
    <definedName name="PRINCIPAL" localSheetId="42">'C42'!PRINCIPAL</definedName>
    <definedName name="PRINCIPAL" localSheetId="43">'C43'!PRINCIPAL</definedName>
    <definedName name="PRINCIPAL" localSheetId="44">'C44'!PRINCIPAL</definedName>
    <definedName name="PRINCIPAL" localSheetId="45">'C45'!PRINCIPAL</definedName>
    <definedName name="PRINCIPAL" localSheetId="46">'C46'!PRINCIPAL</definedName>
    <definedName name="PRINCIPAL" localSheetId="47">'C47'!PRINCIPAL</definedName>
    <definedName name="PRINCIPAL" localSheetId="48">'C48'!PRINCIPAL</definedName>
    <definedName name="PRINCIPAL" localSheetId="49">'C49'!PRINCIPAL</definedName>
    <definedName name="PRINCIPAL" localSheetId="5">'C5'!PRINCIPAL</definedName>
    <definedName name="PRINCIPAL" localSheetId="50">'C50'!PRINCIPAL</definedName>
    <definedName name="PRINCIPAL" localSheetId="51">'C51'!PRINCIPAL</definedName>
    <definedName name="PRINCIPAL" localSheetId="52">'C52'!PRINCIPAL</definedName>
    <definedName name="PRINCIPAL" localSheetId="6">'C6'!PRINCIPAL</definedName>
    <definedName name="PRINCIPAL" localSheetId="7">'C7'!PRINCIPAL</definedName>
    <definedName name="PRINCIPAL" localSheetId="8">'C8'!PRINCIPAL</definedName>
    <definedName name="PRINCIPAL">'C1'!PRINCIPAL</definedName>
    <definedName name="rosa" localSheetId="13">'C13'!rosa</definedName>
    <definedName name="rosa" localSheetId="14">'C14'!rosa</definedName>
    <definedName name="rosa" localSheetId="15">'C15'!rosa</definedName>
    <definedName name="rosa" localSheetId="4">'C4'!rosa</definedName>
    <definedName name="rosa" localSheetId="42">'C42'!rosa</definedName>
    <definedName name="rosa" localSheetId="43">'C43'!rosa</definedName>
    <definedName name="rosa" localSheetId="6">'C6'!rosa</definedName>
    <definedName name="rosa" localSheetId="8">'C8'!rosa</definedName>
    <definedName name="rosa">'C13'!rosa</definedName>
    <definedName name="rosa2" localSheetId="13">'C13'!rosa2</definedName>
    <definedName name="rosa2" localSheetId="14">'C14'!rosa2</definedName>
    <definedName name="rosa2" localSheetId="15">'C15'!rosa2</definedName>
    <definedName name="rosa2" localSheetId="4">'C4'!rosa2</definedName>
    <definedName name="rosa2" localSheetId="42">'C42'!rosa2</definedName>
    <definedName name="rosa2" localSheetId="43">'C43'!rosa2</definedName>
    <definedName name="rosa2" localSheetId="6">'C6'!rosa2</definedName>
    <definedName name="rosa2" localSheetId="8">'C8'!rosa2</definedName>
    <definedName name="rosa2">'C13'!rosa2</definedName>
    <definedName name="_xlnm.Print_Titles" localSheetId="33">'C33'!$2:$4</definedName>
    <definedName name="_xlnm.Print_Titles" localSheetId="35">'C35'!$2:$4</definedName>
    <definedName name="_xlnm.Print_Titles" localSheetId="52">'C52'!$7:$8</definedName>
    <definedName name="_xlnm.Print_Titles" localSheetId="53">'Data 1'!$1:$3</definedName>
    <definedName name="VV" localSheetId="13">'C13'!VV</definedName>
    <definedName name="VV" localSheetId="14">'C14'!VV</definedName>
    <definedName name="VV" localSheetId="15">'C15'!VV</definedName>
    <definedName name="VV" localSheetId="4">'C4'!VV</definedName>
    <definedName name="VV" localSheetId="42">'C42'!VV</definedName>
    <definedName name="VV" localSheetId="43">'C43'!VV</definedName>
    <definedName name="VV" localSheetId="6">'C6'!VV</definedName>
    <definedName name="VV" localSheetId="8">'C8'!VV</definedName>
    <definedName name="VV">'C13'!VV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4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4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4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4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4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 localSheetId="42">'C42'!x</definedName>
    <definedName name="x" localSheetId="43">'C43'!x</definedName>
    <definedName name="x">'C42'!x</definedName>
    <definedName name="XX" localSheetId="1">'C1'!XX</definedName>
    <definedName name="XX" localSheetId="11">'C11'!XX</definedName>
    <definedName name="XX" localSheetId="13">'C13'!XX</definedName>
    <definedName name="XX" localSheetId="14">'C14'!XX</definedName>
    <definedName name="XX" localSheetId="15">'C15'!XX</definedName>
    <definedName name="XX" localSheetId="2">'C2'!XX</definedName>
    <definedName name="XX" localSheetId="4">'C4'!XX</definedName>
    <definedName name="XX" localSheetId="42">'C42'!XX</definedName>
    <definedName name="XX" localSheetId="43">'C43'!XX</definedName>
    <definedName name="XX" localSheetId="44">'C44'!XX</definedName>
    <definedName name="XX" localSheetId="5">'C5'!XX</definedName>
    <definedName name="XX" localSheetId="6">'C6'!XX</definedName>
    <definedName name="XX" localSheetId="7">'C7'!XX</definedName>
    <definedName name="XX" localSheetId="8">'C8'!XX</definedName>
    <definedName name="XX">'C1'!XX</definedName>
    <definedName name="xxx" localSheetId="1">'C1'!xxx</definedName>
    <definedName name="xxx" localSheetId="11">'C11'!xxx</definedName>
    <definedName name="xxx" localSheetId="13">'C13'!xxx</definedName>
    <definedName name="xxx" localSheetId="14">'C14'!xxx</definedName>
    <definedName name="xxx" localSheetId="15">'C15'!xxx</definedName>
    <definedName name="xxx" localSheetId="2">'C2'!xxx</definedName>
    <definedName name="xxx" localSheetId="4">'C4'!xxx</definedName>
    <definedName name="xxx" localSheetId="42">'C42'!xxx</definedName>
    <definedName name="xxx" localSheetId="43">'C43'!xxx</definedName>
    <definedName name="xxx" localSheetId="44">'C44'!xxx</definedName>
    <definedName name="xxx" localSheetId="5">'C5'!xxx</definedName>
    <definedName name="xxx" localSheetId="6">'C6'!xxx</definedName>
    <definedName name="xxx" localSheetId="7">'C7'!xxx</definedName>
    <definedName name="xxx" localSheetId="8">'C8'!xxx</definedName>
    <definedName name="xxx">'C1'!xxx</definedName>
    <definedName name="XXXX" localSheetId="42">'C42'!XXXX</definedName>
    <definedName name="XXXX" localSheetId="43">'C43'!XXXX</definedName>
    <definedName name="XXXX">'C42'!XXXX</definedName>
    <definedName name="xxxxx" localSheetId="42">'C42'!xxxxx</definedName>
    <definedName name="xxxxx" localSheetId="43">'C43'!xxxxx</definedName>
    <definedName name="xxxxx">'C42'!xxxxx</definedName>
    <definedName name="Z_10318EB3_7543_41D7_B07B_A27B32D1F538_.wvu.PrintArea" localSheetId="16" hidden="1">'C16'!#REF!,'C16'!$B$3:$K$25</definedName>
    <definedName name="Z_22B26D9C_611A_11D3_B8AC_0008C7298EBA_.wvu.PrintArea" localSheetId="17" hidden="1">'C17'!$A$1:$H$28</definedName>
    <definedName name="Z_22B26D9C_611A_11D3_B8AC_0008C7298EBA_.wvu.PrintArea" localSheetId="18" hidden="1">'C18'!$A$1:$H$13</definedName>
    <definedName name="Z_22B26D9C_611A_11D3_B8AC_0008C7298EBA_.wvu.PrintArea" localSheetId="21" hidden="1">'C21'!$A$1:$H$9</definedName>
    <definedName name="Z_22B26D9C_611A_11D3_B8AC_0008C7298EBA_.wvu.PrintArea" localSheetId="39" hidden="1">'C39'!$A$1:$E$21</definedName>
    <definedName name="Z_22B26D9C_611A_11D3_B8AC_0008C7298EBA_.wvu.PrintArea" localSheetId="5" hidden="1">'C5'!$A$1:$E$21</definedName>
    <definedName name="Z_22B26D9C_611A_11D3_B8AC_0008C7298EBA_.wvu.PrintArea" localSheetId="53" hidden="1">'Data 1'!$1:$1048576</definedName>
    <definedName name="Z_22B26D9C_611A_11D3_B8AC_0008C7298EBA_.wvu.PrintArea" localSheetId="0" hidden="1">Indice!$A$1:$E$7</definedName>
  </definedNames>
  <calcPr calcId="152511"/>
  <customWorkbookViews>
    <customWorkbookView name="C17_V" guid="{7C7883F2-DB79-11D6-846D-0008C7298EBA}" includePrintSettings="0" includeHiddenRowCol="0" maximized="1" showSheetTabs="0" windowWidth="794" windowHeight="457" tabRatio="877" activeSheetId="3072" showStatusbar="0"/>
    <customWorkbookView name="C16_V" guid="{7C7883F1-DB79-11D6-846D-0008C7298EBA}" includePrintSettings="0" includeHiddenRowCol="0" maximized="1" showSheetTabs="0" windowWidth="794" windowHeight="457" tabRatio="877" activeSheetId="3072" showStatusbar="0"/>
    <customWorkbookView name="C15_V" guid="{7C7883F0-DB79-11D6-846D-0008C7298EBA}" includePrintSettings="0" includeHiddenRowCol="0" maximized="1" showSheetTabs="0" windowWidth="794" windowHeight="457" tabRatio="877" activeSheetId="3072" showStatusbar="0"/>
    <customWorkbookView name="C10_V" guid="{7C7883EF-DB79-11D6-846D-0008C7298EBA}" includePrintSettings="0" includeHiddenRowCol="0" maximized="1" showSheetTabs="0" windowWidth="794" windowHeight="457" tabRatio="877" activeSheetId="3072" showStatusbar="0"/>
    <customWorkbookView name="C5_V" guid="{7C7883EE-DB79-11D6-846D-0008C7298EBA}" includePrintSettings="0" includeHiddenRowCol="0" maximized="1" showSheetTabs="0" windowWidth="794" windowHeight="457" tabRatio="877" activeSheetId="3072" showStatusbar="0"/>
    <customWorkbookView name="C4_V" guid="{7C7883ED-DB79-11D6-846D-0008C7298EBA}" includePrintSettings="0" includeHiddenRowCol="0" maximized="1" showSheetTabs="0" windowWidth="794" windowHeight="457" tabRatio="877" activeSheetId="3072" showStatusbar="0"/>
    <customWorkbookView name="C2_V" guid="{7C7883EC-DB79-11D6-846D-0008C7298EBA}" includePrintSettings="0" includeHiddenRowCol="0" maximized="1" showSheetTabs="0" windowWidth="794" windowHeight="457" tabRatio="877" activeSheetId="3072" showStatusbar="0"/>
    <customWorkbookView name="C1_V" guid="{7C7883EB-DB79-11D6-846D-0008C7298EBA}" includePrintSettings="0" includeHiddenRowCol="0" maximized="1" showSheetTabs="0" windowWidth="794" windowHeight="457" tabRatio="877" activeSheetId="3072" showStatusbar="0"/>
  </customWorkbookViews>
</workbook>
</file>

<file path=xl/calcChain.xml><?xml version="1.0" encoding="utf-8"?>
<calcChain xmlns="http://schemas.openxmlformats.org/spreadsheetml/2006/main">
  <c r="I215" i="71" l="1"/>
  <c r="I214" i="71"/>
  <c r="I213" i="71"/>
  <c r="I212" i="71"/>
  <c r="I211" i="71"/>
  <c r="I210" i="71"/>
  <c r="I219" i="71"/>
  <c r="I225" i="71"/>
  <c r="I224" i="71"/>
  <c r="I223" i="71"/>
  <c r="I222" i="71"/>
  <c r="I221" i="71"/>
  <c r="I220" i="71"/>
  <c r="L216" i="71" l="1"/>
  <c r="L211" i="71"/>
  <c r="L212" i="71"/>
  <c r="L213" i="71"/>
  <c r="L214" i="71"/>
  <c r="L215" i="71"/>
  <c r="L210" i="71"/>
  <c r="L220" i="71"/>
  <c r="L221" i="71"/>
  <c r="L222" i="71"/>
  <c r="L223" i="71"/>
  <c r="L224" i="71"/>
  <c r="L225" i="71"/>
  <c r="L219" i="71"/>
  <c r="E216" i="71" l="1"/>
  <c r="I29" i="64" l="1"/>
  <c r="H216" i="71" l="1"/>
  <c r="I216" i="71" s="1"/>
  <c r="G216" i="71"/>
  <c r="J39" i="28" l="1"/>
  <c r="H22" i="2" l="1"/>
  <c r="H21" i="2"/>
  <c r="H20" i="2"/>
  <c r="H18" i="2"/>
  <c r="H15" i="2" l="1"/>
  <c r="G71" i="65" l="1"/>
  <c r="I71" i="65"/>
  <c r="J71" i="65"/>
  <c r="J70" i="65"/>
  <c r="I70" i="65"/>
  <c r="G70" i="65"/>
  <c r="J63" i="65"/>
  <c r="I63" i="65"/>
  <c r="G63" i="65"/>
  <c r="J52" i="65"/>
  <c r="I52" i="65"/>
  <c r="G52" i="65"/>
  <c r="G51" i="65"/>
  <c r="I51" i="65"/>
  <c r="J51" i="65"/>
  <c r="J50" i="65"/>
  <c r="I50" i="65"/>
  <c r="G50" i="65"/>
  <c r="J44" i="65"/>
  <c r="I44" i="65"/>
  <c r="G44" i="65"/>
  <c r="J38" i="65"/>
  <c r="I38" i="65"/>
  <c r="G38" i="65"/>
  <c r="I95" i="65"/>
  <c r="G95" i="65"/>
  <c r="I94" i="65"/>
  <c r="G94" i="65"/>
  <c r="I93" i="65"/>
  <c r="G93" i="65"/>
  <c r="G91" i="65"/>
  <c r="I91" i="65"/>
  <c r="G90" i="65"/>
  <c r="I90" i="65"/>
  <c r="I89" i="65"/>
  <c r="G89" i="65"/>
  <c r="I87" i="65"/>
  <c r="G87" i="65"/>
  <c r="G86" i="65"/>
  <c r="I86" i="65"/>
  <c r="G85" i="65"/>
  <c r="I85" i="65"/>
  <c r="I84" i="65"/>
  <c r="G84" i="65"/>
  <c r="G83" i="65"/>
  <c r="I83" i="65"/>
  <c r="G82" i="65"/>
  <c r="I82" i="65"/>
  <c r="I81" i="65"/>
  <c r="G81" i="65"/>
  <c r="K78" i="65"/>
  <c r="G79" i="65"/>
  <c r="I79" i="65"/>
  <c r="I78" i="65"/>
  <c r="G78" i="65"/>
  <c r="I76" i="65"/>
  <c r="G76" i="65"/>
  <c r="I75" i="65"/>
  <c r="G75" i="65"/>
  <c r="G68" i="65"/>
  <c r="I68" i="65"/>
  <c r="G67" i="65"/>
  <c r="I67" i="65"/>
  <c r="I66" i="65"/>
  <c r="G66" i="65"/>
  <c r="G65" i="65"/>
  <c r="I65" i="65"/>
  <c r="I64" i="65"/>
  <c r="G64" i="65"/>
  <c r="G61" i="65"/>
  <c r="I61" i="65"/>
  <c r="I60" i="65"/>
  <c r="G60" i="65"/>
  <c r="G59" i="65"/>
  <c r="I59" i="65"/>
  <c r="I58" i="65"/>
  <c r="G58" i="65"/>
  <c r="I57" i="65"/>
  <c r="G57" i="65"/>
  <c r="I56" i="65"/>
  <c r="G56" i="65"/>
  <c r="G55" i="65"/>
  <c r="I55" i="65"/>
  <c r="G54" i="65"/>
  <c r="I54" i="65"/>
  <c r="I53" i="65"/>
  <c r="G53" i="65"/>
  <c r="G41" i="65"/>
  <c r="I41" i="65"/>
  <c r="I40" i="65"/>
  <c r="G40" i="65"/>
  <c r="I36" i="65"/>
  <c r="G36" i="65"/>
  <c r="I35" i="65"/>
  <c r="G35" i="65"/>
  <c r="I29" i="65"/>
  <c r="G29" i="65"/>
  <c r="I28" i="65"/>
  <c r="G28" i="65"/>
  <c r="I27" i="65"/>
  <c r="G27" i="65"/>
  <c r="I25" i="65"/>
  <c r="G25" i="65"/>
  <c r="I24" i="65"/>
  <c r="G24" i="65"/>
  <c r="I23" i="65"/>
  <c r="G23" i="65"/>
  <c r="I22" i="65"/>
  <c r="G22" i="65"/>
  <c r="G21" i="65"/>
  <c r="I21" i="65"/>
  <c r="I20" i="65"/>
  <c r="G20" i="65"/>
  <c r="G19" i="65"/>
  <c r="I19" i="65"/>
  <c r="G18" i="65"/>
  <c r="I18" i="65"/>
  <c r="I17" i="65"/>
  <c r="G17" i="65"/>
  <c r="G16" i="65"/>
  <c r="I16" i="65"/>
  <c r="G15" i="65"/>
  <c r="I15" i="65"/>
  <c r="I14" i="65"/>
  <c r="G14" i="65"/>
  <c r="I13" i="65"/>
  <c r="G13" i="65"/>
  <c r="I12" i="65"/>
  <c r="G12" i="65"/>
  <c r="J42" i="65" l="1"/>
  <c r="I42" i="65"/>
  <c r="G42" i="65"/>
  <c r="J74" i="65"/>
  <c r="I74" i="65"/>
  <c r="G74" i="65"/>
  <c r="J73" i="65"/>
  <c r="I73" i="65"/>
  <c r="G73" i="65"/>
  <c r="J48" i="65"/>
  <c r="I48" i="65"/>
  <c r="G48" i="65"/>
  <c r="J47" i="65"/>
  <c r="I47" i="65"/>
  <c r="G47" i="65"/>
  <c r="J46" i="65"/>
  <c r="I46" i="65"/>
  <c r="G46" i="65"/>
  <c r="J45" i="65"/>
  <c r="I45" i="65"/>
  <c r="G45" i="65"/>
  <c r="J39" i="65"/>
  <c r="I39" i="65"/>
  <c r="G39" i="65"/>
  <c r="J34" i="65"/>
  <c r="I34" i="65"/>
  <c r="G34" i="65"/>
  <c r="J33" i="65"/>
  <c r="I33" i="65"/>
  <c r="G33" i="65"/>
  <c r="J32" i="65"/>
  <c r="I32" i="65"/>
  <c r="G32" i="65"/>
  <c r="J31" i="65"/>
  <c r="I31" i="65"/>
  <c r="G31" i="65"/>
  <c r="J26" i="65"/>
  <c r="I26" i="65"/>
  <c r="G26" i="65"/>
  <c r="J11" i="65"/>
  <c r="I11" i="65"/>
  <c r="G11" i="65"/>
  <c r="J10" i="65"/>
  <c r="I10" i="65"/>
  <c r="I10" i="15"/>
  <c r="G10" i="65"/>
  <c r="J9" i="65"/>
  <c r="I9" i="65"/>
  <c r="G9" i="65"/>
  <c r="K14" i="65"/>
  <c r="K15" i="65"/>
  <c r="K19" i="65"/>
  <c r="K20" i="65"/>
  <c r="K21" i="65"/>
  <c r="G36" i="60" l="1"/>
  <c r="H36" i="60"/>
  <c r="I36" i="60"/>
  <c r="J36" i="60"/>
  <c r="K36" i="60"/>
  <c r="L36" i="60"/>
  <c r="M36" i="60"/>
  <c r="N36" i="60"/>
  <c r="F36" i="60"/>
  <c r="J19" i="60"/>
  <c r="K19" i="60"/>
  <c r="L19" i="60"/>
  <c r="M19" i="60"/>
  <c r="N19" i="60"/>
  <c r="O19" i="60"/>
  <c r="G19" i="60"/>
  <c r="H19" i="60"/>
  <c r="I19" i="60"/>
  <c r="F19" i="60"/>
  <c r="D227" i="70"/>
  <c r="D226" i="70"/>
  <c r="D225" i="70"/>
  <c r="D224" i="70"/>
  <c r="D223" i="70"/>
  <c r="D222" i="70"/>
  <c r="D221" i="70"/>
  <c r="D217" i="70"/>
  <c r="D216" i="70"/>
  <c r="D215" i="70"/>
  <c r="D214" i="70"/>
  <c r="D213" i="70"/>
  <c r="D212" i="70"/>
  <c r="D211" i="70"/>
  <c r="S169" i="70"/>
  <c r="F163" i="70" l="1"/>
  <c r="G163" i="70"/>
  <c r="H163" i="70"/>
  <c r="I163" i="70"/>
  <c r="J163" i="70"/>
  <c r="K163" i="70"/>
  <c r="L163" i="70"/>
  <c r="M163" i="70"/>
  <c r="N163" i="70"/>
  <c r="O163" i="70"/>
  <c r="P163" i="70"/>
  <c r="Q163" i="70"/>
  <c r="R163" i="70"/>
  <c r="S163" i="70"/>
  <c r="T163" i="70"/>
  <c r="U163" i="70"/>
  <c r="V163" i="70"/>
  <c r="W163" i="70"/>
  <c r="F164" i="70"/>
  <c r="G164" i="70"/>
  <c r="H164" i="70"/>
  <c r="I164" i="70"/>
  <c r="J164" i="70"/>
  <c r="K164" i="70"/>
  <c r="L164" i="70"/>
  <c r="M164" i="70"/>
  <c r="N164" i="70"/>
  <c r="O164" i="70"/>
  <c r="P164" i="70"/>
  <c r="Q164" i="70"/>
  <c r="R164" i="70"/>
  <c r="S164" i="70"/>
  <c r="T164" i="70"/>
  <c r="U164" i="70"/>
  <c r="V164" i="70"/>
  <c r="W164" i="70"/>
  <c r="F165" i="70"/>
  <c r="G165" i="70"/>
  <c r="H165" i="70"/>
  <c r="I165" i="70"/>
  <c r="J165" i="70"/>
  <c r="K165" i="70"/>
  <c r="L165" i="70"/>
  <c r="M165" i="70"/>
  <c r="N165" i="70"/>
  <c r="O165" i="70"/>
  <c r="P165" i="70"/>
  <c r="Q165" i="70"/>
  <c r="R165" i="70"/>
  <c r="S165" i="70"/>
  <c r="T165" i="70"/>
  <c r="U165" i="70"/>
  <c r="V165" i="70"/>
  <c r="W165" i="70"/>
  <c r="F166" i="70"/>
  <c r="G166" i="70"/>
  <c r="H166" i="70"/>
  <c r="I166" i="70"/>
  <c r="J166" i="70"/>
  <c r="K166" i="70"/>
  <c r="L166" i="70"/>
  <c r="M166" i="70"/>
  <c r="N166" i="70"/>
  <c r="O166" i="70"/>
  <c r="P166" i="70"/>
  <c r="Q166" i="70"/>
  <c r="R166" i="70"/>
  <c r="S166" i="70"/>
  <c r="T166" i="70"/>
  <c r="U166" i="70"/>
  <c r="V166" i="70"/>
  <c r="W166" i="70"/>
  <c r="F167" i="70"/>
  <c r="G167" i="70"/>
  <c r="H167" i="70"/>
  <c r="I167" i="70"/>
  <c r="J167" i="70"/>
  <c r="K167" i="70"/>
  <c r="L167" i="70"/>
  <c r="M167" i="70"/>
  <c r="N167" i="70"/>
  <c r="O167" i="70"/>
  <c r="P167" i="70"/>
  <c r="Q167" i="70"/>
  <c r="R167" i="70"/>
  <c r="S167" i="70"/>
  <c r="T167" i="70"/>
  <c r="U167" i="70"/>
  <c r="V167" i="70"/>
  <c r="W167" i="70"/>
  <c r="F168" i="70"/>
  <c r="G168" i="70"/>
  <c r="H168" i="70"/>
  <c r="I168" i="70"/>
  <c r="J168" i="70"/>
  <c r="K168" i="70"/>
  <c r="L168" i="70"/>
  <c r="M168" i="70"/>
  <c r="N168" i="70"/>
  <c r="O168" i="70"/>
  <c r="P168" i="70"/>
  <c r="Q168" i="70"/>
  <c r="R168" i="70"/>
  <c r="S168" i="70"/>
  <c r="T168" i="70"/>
  <c r="U168" i="70"/>
  <c r="V168" i="70"/>
  <c r="W168" i="70"/>
  <c r="F169" i="70"/>
  <c r="G169" i="70"/>
  <c r="H169" i="70"/>
  <c r="I169" i="70"/>
  <c r="J169" i="70"/>
  <c r="K169" i="70"/>
  <c r="L169" i="70"/>
  <c r="M169" i="70"/>
  <c r="N169" i="70"/>
  <c r="O169" i="70"/>
  <c r="P169" i="70"/>
  <c r="Q169" i="70"/>
  <c r="R169" i="70"/>
  <c r="T169" i="70"/>
  <c r="U169" i="70"/>
  <c r="V169" i="70"/>
  <c r="W169" i="70"/>
  <c r="E163" i="70"/>
  <c r="E164" i="70"/>
  <c r="E165" i="70"/>
  <c r="E166" i="70"/>
  <c r="E167" i="70"/>
  <c r="E168" i="70"/>
  <c r="E169" i="70"/>
  <c r="D163" i="70"/>
  <c r="D169" i="70"/>
  <c r="D168" i="70"/>
  <c r="D167" i="70"/>
  <c r="D166" i="70"/>
  <c r="D165" i="70"/>
  <c r="D164" i="70"/>
  <c r="D154" i="70"/>
  <c r="D159" i="70"/>
  <c r="I142" i="70"/>
  <c r="I147" i="70" s="1"/>
  <c r="I158" i="70"/>
  <c r="L154" i="70"/>
  <c r="M154" i="70"/>
  <c r="N154" i="70"/>
  <c r="O154" i="70"/>
  <c r="O160" i="70" s="1"/>
  <c r="P154" i="70"/>
  <c r="Q154" i="70"/>
  <c r="R154" i="70"/>
  <c r="S154" i="70"/>
  <c r="S160" i="70" s="1"/>
  <c r="T154" i="70"/>
  <c r="U154" i="70"/>
  <c r="V154" i="70"/>
  <c r="W154" i="70"/>
  <c r="W160" i="70" s="1"/>
  <c r="L155" i="70"/>
  <c r="M155" i="70"/>
  <c r="N155" i="70"/>
  <c r="O155" i="70"/>
  <c r="P155" i="70"/>
  <c r="Q155" i="70"/>
  <c r="R155" i="70"/>
  <c r="S155" i="70"/>
  <c r="T155" i="70"/>
  <c r="U155" i="70"/>
  <c r="V155" i="70"/>
  <c r="W155" i="70"/>
  <c r="L156" i="70"/>
  <c r="M156" i="70"/>
  <c r="N156" i="70"/>
  <c r="O156" i="70"/>
  <c r="P156" i="70"/>
  <c r="Q156" i="70"/>
  <c r="R156" i="70"/>
  <c r="S156" i="70"/>
  <c r="T156" i="70"/>
  <c r="U156" i="70"/>
  <c r="V156" i="70"/>
  <c r="W156" i="70"/>
  <c r="L157" i="70"/>
  <c r="M157" i="70"/>
  <c r="N157" i="70"/>
  <c r="O157" i="70"/>
  <c r="P157" i="70"/>
  <c r="Q157" i="70"/>
  <c r="R157" i="70"/>
  <c r="S157" i="70"/>
  <c r="T157" i="70"/>
  <c r="U157" i="70"/>
  <c r="V157" i="70"/>
  <c r="W157" i="70"/>
  <c r="L158" i="70"/>
  <c r="M158" i="70"/>
  <c r="N158" i="70"/>
  <c r="O158" i="70"/>
  <c r="P158" i="70"/>
  <c r="Q158" i="70"/>
  <c r="R158" i="70"/>
  <c r="S158" i="70"/>
  <c r="T158" i="70"/>
  <c r="U158" i="70"/>
  <c r="V158" i="70"/>
  <c r="W158" i="70"/>
  <c r="L159" i="70"/>
  <c r="M159" i="70"/>
  <c r="N159" i="70"/>
  <c r="O159" i="70"/>
  <c r="P159" i="70"/>
  <c r="Q159" i="70"/>
  <c r="R159" i="70"/>
  <c r="S159" i="70"/>
  <c r="T159" i="70"/>
  <c r="U159" i="70"/>
  <c r="V159" i="70"/>
  <c r="W159" i="70"/>
  <c r="K154" i="70"/>
  <c r="K155" i="70"/>
  <c r="K156" i="70"/>
  <c r="K160" i="70" s="1"/>
  <c r="K157" i="70"/>
  <c r="K158" i="70"/>
  <c r="K159" i="70"/>
  <c r="H154" i="70"/>
  <c r="I154" i="70"/>
  <c r="J154" i="70"/>
  <c r="J160" i="70" s="1"/>
  <c r="H155" i="70"/>
  <c r="H160" i="70" s="1"/>
  <c r="I155" i="70"/>
  <c r="J155" i="70"/>
  <c r="H156" i="70"/>
  <c r="I156" i="70"/>
  <c r="J156" i="70"/>
  <c r="H157" i="70"/>
  <c r="I157" i="70"/>
  <c r="J157" i="70"/>
  <c r="H158" i="70"/>
  <c r="J158" i="70"/>
  <c r="H159" i="70"/>
  <c r="I159" i="70"/>
  <c r="J159" i="70"/>
  <c r="G154" i="70"/>
  <c r="G155" i="70"/>
  <c r="G160" i="70" s="1"/>
  <c r="G156" i="70"/>
  <c r="G157" i="70"/>
  <c r="G158" i="70"/>
  <c r="G159" i="70"/>
  <c r="F154" i="70"/>
  <c r="F160" i="70" s="1"/>
  <c r="F155" i="70"/>
  <c r="F156" i="70"/>
  <c r="F157" i="70"/>
  <c r="F158" i="70"/>
  <c r="F159" i="70"/>
  <c r="E154" i="70"/>
  <c r="E155" i="70"/>
  <c r="E156" i="70"/>
  <c r="E160" i="70" s="1"/>
  <c r="E157" i="70"/>
  <c r="E158" i="70"/>
  <c r="E159" i="70"/>
  <c r="D158" i="70"/>
  <c r="D157" i="70"/>
  <c r="D156" i="70"/>
  <c r="D155" i="70"/>
  <c r="I160" i="70"/>
  <c r="L160" i="70"/>
  <c r="M160" i="70"/>
  <c r="N160" i="70"/>
  <c r="P160" i="70"/>
  <c r="Q160" i="70"/>
  <c r="R160" i="70"/>
  <c r="T160" i="70"/>
  <c r="U160" i="70"/>
  <c r="V160" i="70"/>
  <c r="I39" i="59"/>
  <c r="J39" i="59"/>
  <c r="K39" i="59"/>
  <c r="L39" i="59"/>
  <c r="M39" i="59"/>
  <c r="N39" i="59"/>
  <c r="H39" i="59"/>
  <c r="G39" i="59"/>
  <c r="F39" i="59"/>
  <c r="M19" i="59"/>
  <c r="N19" i="59"/>
  <c r="O19" i="59"/>
  <c r="L19" i="59"/>
  <c r="G19" i="59"/>
  <c r="H19" i="59"/>
  <c r="I19" i="59"/>
  <c r="J19" i="59"/>
  <c r="K19" i="59"/>
  <c r="F19" i="59"/>
  <c r="D170" i="70" l="1"/>
  <c r="D160" i="70"/>
  <c r="O39" i="59" l="1"/>
  <c r="O44" i="59"/>
  <c r="Q40" i="23" l="1"/>
  <c r="P40" i="23"/>
  <c r="G65" i="23"/>
  <c r="I65" i="23" s="1"/>
  <c r="P90" i="23"/>
  <c r="P88" i="23"/>
  <c r="R88" i="23"/>
  <c r="K22" i="77"/>
  <c r="R87" i="23"/>
  <c r="O22" i="46"/>
  <c r="R82" i="23"/>
  <c r="O17" i="46"/>
  <c r="K16" i="77"/>
  <c r="K21" i="77"/>
  <c r="I20" i="77"/>
  <c r="I21" i="77"/>
  <c r="H74" i="70"/>
  <c r="H605" i="71" l="1"/>
  <c r="G606" i="71"/>
  <c r="Y188" i="70"/>
  <c r="X188" i="70"/>
  <c r="Y187" i="70"/>
  <c r="X187" i="70"/>
  <c r="Y186" i="70"/>
  <c r="X186" i="70"/>
  <c r="Y185" i="70"/>
  <c r="X185" i="70"/>
  <c r="Y184" i="70"/>
  <c r="X184" i="70"/>
  <c r="Y183" i="70"/>
  <c r="X183" i="70"/>
  <c r="Y182" i="70"/>
  <c r="X182" i="70"/>
  <c r="Y181" i="70"/>
  <c r="X181" i="70"/>
  <c r="Y180" i="70"/>
  <c r="X180" i="70"/>
  <c r="Y179" i="70"/>
  <c r="X179" i="70"/>
  <c r="Y178" i="70"/>
  <c r="X178" i="70"/>
  <c r="Y177" i="70"/>
  <c r="X177" i="70"/>
  <c r="Y176" i="70"/>
  <c r="X176" i="70"/>
  <c r="Y175" i="70"/>
  <c r="X175" i="70"/>
  <c r="G605" i="71"/>
  <c r="H606" i="71"/>
  <c r="F606" i="71"/>
  <c r="E606" i="71"/>
  <c r="D606" i="71" l="1"/>
  <c r="N222" i="70" l="1"/>
  <c r="N223" i="70"/>
  <c r="O223" i="70"/>
  <c r="R223" i="70"/>
  <c r="S223" i="70"/>
  <c r="N224" i="70"/>
  <c r="E225" i="70"/>
  <c r="F225" i="70"/>
  <c r="G225" i="70"/>
  <c r="I225" i="70"/>
  <c r="J225" i="70"/>
  <c r="L225" i="70"/>
  <c r="N225" i="70"/>
  <c r="P225" i="70"/>
  <c r="Q225" i="70"/>
  <c r="R225" i="70"/>
  <c r="S225" i="70"/>
  <c r="U225" i="70"/>
  <c r="V225" i="70"/>
  <c r="N226" i="70"/>
  <c r="S226" i="70"/>
  <c r="E227" i="70"/>
  <c r="F227" i="70"/>
  <c r="H227" i="70"/>
  <c r="I227" i="70"/>
  <c r="K227" i="70"/>
  <c r="L227" i="70"/>
  <c r="N227" i="70"/>
  <c r="O227" i="70"/>
  <c r="Q227" i="70"/>
  <c r="T227" i="70"/>
  <c r="U227" i="70"/>
  <c r="V227" i="70"/>
  <c r="O217" i="70"/>
  <c r="K217" i="70"/>
  <c r="L217" i="70"/>
  <c r="I217" i="70"/>
  <c r="N217" i="70"/>
  <c r="Q217" i="70"/>
  <c r="U217" i="70"/>
  <c r="Y205" i="70" l="1"/>
  <c r="X205" i="70"/>
  <c r="W205" i="70"/>
  <c r="W186" i="70" l="1"/>
  <c r="D216" i="71" l="1"/>
  <c r="H35" i="64" l="1"/>
  <c r="J16" i="64" l="1"/>
  <c r="K13" i="27"/>
  <c r="K14" i="27"/>
  <c r="K16" i="27"/>
  <c r="K22" i="27"/>
  <c r="K23" i="27"/>
  <c r="K28" i="27"/>
  <c r="K35" i="27"/>
  <c r="K39" i="27"/>
  <c r="K43" i="27"/>
  <c r="K55" i="27"/>
  <c r="I74" i="28"/>
  <c r="I70" i="28"/>
  <c r="I71" i="28"/>
  <c r="I72" i="28"/>
  <c r="I73" i="28"/>
  <c r="I75" i="28"/>
  <c r="I76" i="28"/>
  <c r="I77" i="28"/>
  <c r="I78" i="28"/>
  <c r="I79" i="28"/>
  <c r="I80" i="28"/>
  <c r="I81" i="28"/>
  <c r="I82" i="28"/>
  <c r="I83" i="28"/>
  <c r="I84" i="28"/>
  <c r="I85" i="28"/>
  <c r="I86" i="28"/>
  <c r="I87" i="28"/>
  <c r="I88" i="28"/>
  <c r="I89" i="28"/>
  <c r="I90" i="28"/>
  <c r="I91" i="28"/>
  <c r="I92" i="28"/>
  <c r="I93" i="28"/>
  <c r="I94" i="28"/>
  <c r="I95" i="28"/>
  <c r="I96" i="28"/>
  <c r="I97" i="28"/>
  <c r="I98" i="28"/>
  <c r="I99" i="28"/>
  <c r="I100" i="28"/>
  <c r="I101" i="28"/>
  <c r="I102" i="28"/>
  <c r="I103" i="28"/>
  <c r="I104" i="28"/>
  <c r="I105" i="28"/>
  <c r="I106" i="28"/>
  <c r="I107" i="28"/>
  <c r="I108" i="28"/>
  <c r="I109" i="28"/>
  <c r="I110" i="28"/>
  <c r="I111" i="28"/>
  <c r="I112" i="28"/>
  <c r="I113" i="28"/>
  <c r="I114" i="28"/>
  <c r="I115" i="28"/>
  <c r="I116" i="28"/>
  <c r="I117" i="28"/>
  <c r="I118" i="28"/>
  <c r="J119" i="28"/>
  <c r="J70" i="28"/>
  <c r="J71" i="28"/>
  <c r="J72" i="28"/>
  <c r="J75" i="28"/>
  <c r="J77" i="28"/>
  <c r="J78" i="28"/>
  <c r="J79" i="28"/>
  <c r="J80" i="28"/>
  <c r="J81" i="28"/>
  <c r="J84" i="28"/>
  <c r="J85" i="28"/>
  <c r="J86" i="28"/>
  <c r="J87" i="28"/>
  <c r="J89" i="28"/>
  <c r="J90" i="28"/>
  <c r="J91" i="28"/>
  <c r="J92" i="28"/>
  <c r="J93" i="28"/>
  <c r="J94" i="28"/>
  <c r="J96" i="28"/>
  <c r="J97" i="28"/>
  <c r="J98" i="28"/>
  <c r="J100" i="28"/>
  <c r="J101" i="28"/>
  <c r="J102" i="28"/>
  <c r="J104" i="28"/>
  <c r="J105" i="28"/>
  <c r="J106" i="28"/>
  <c r="J107" i="28"/>
  <c r="J108" i="28"/>
  <c r="J109" i="28"/>
  <c r="J110" i="28"/>
  <c r="J111" i="28"/>
  <c r="J112" i="28"/>
  <c r="J113" i="28"/>
  <c r="J114" i="28"/>
  <c r="J116" i="28"/>
  <c r="J117" i="28"/>
  <c r="J118" i="28"/>
  <c r="J57" i="65" l="1"/>
  <c r="J40" i="65"/>
  <c r="J83" i="65" l="1"/>
  <c r="I27" i="28"/>
  <c r="J27" i="28"/>
  <c r="J35" i="65"/>
  <c r="J57" i="28"/>
  <c r="I57" i="28"/>
  <c r="J85" i="65"/>
  <c r="J36" i="28"/>
  <c r="I36" i="28"/>
  <c r="J65" i="65"/>
  <c r="J32" i="28"/>
  <c r="I32" i="28"/>
  <c r="J89" i="65"/>
  <c r="J28" i="28"/>
  <c r="I28" i="28"/>
  <c r="J21" i="65"/>
  <c r="I24" i="28"/>
  <c r="J53" i="65"/>
  <c r="J20" i="28"/>
  <c r="I20" i="28"/>
  <c r="J16" i="65"/>
  <c r="K16" i="65" s="1"/>
  <c r="J16" i="28"/>
  <c r="I16" i="28"/>
  <c r="J23" i="65"/>
  <c r="I12" i="28"/>
  <c r="J12" i="28"/>
  <c r="J36" i="65"/>
  <c r="J58" i="28"/>
  <c r="I58" i="28"/>
  <c r="J12" i="65"/>
  <c r="J54" i="28"/>
  <c r="I54" i="28"/>
  <c r="J76" i="65"/>
  <c r="J50" i="28"/>
  <c r="I50" i="28"/>
  <c r="J59" i="65"/>
  <c r="J46" i="28"/>
  <c r="I46" i="28"/>
  <c r="J17" i="65"/>
  <c r="K17" i="65" s="1"/>
  <c r="I42" i="28"/>
  <c r="J29" i="65"/>
  <c r="I39" i="28"/>
  <c r="J64" i="65"/>
  <c r="J31" i="28"/>
  <c r="I31" i="28"/>
  <c r="J94" i="65"/>
  <c r="J19" i="28"/>
  <c r="I19" i="28"/>
  <c r="J41" i="65"/>
  <c r="I11" i="28"/>
  <c r="J11" i="28"/>
  <c r="J68" i="65"/>
  <c r="J53" i="28"/>
  <c r="I53" i="28"/>
  <c r="J58" i="65"/>
  <c r="I45" i="28"/>
  <c r="J45" i="28"/>
  <c r="J28" i="65"/>
  <c r="I38" i="28"/>
  <c r="J22" i="65"/>
  <c r="K22" i="65" s="1"/>
  <c r="I34" i="28"/>
  <c r="J91" i="65"/>
  <c r="J30" i="28"/>
  <c r="I30" i="28"/>
  <c r="J82" i="65"/>
  <c r="I26" i="28"/>
  <c r="J55" i="65"/>
  <c r="J22" i="28"/>
  <c r="I22" i="28"/>
  <c r="J79" i="65"/>
  <c r="J18" i="28"/>
  <c r="I18" i="28"/>
  <c r="J14" i="65"/>
  <c r="I14" i="28"/>
  <c r="J95" i="65"/>
  <c r="I56" i="28"/>
  <c r="J67" i="65"/>
  <c r="J52" i="28"/>
  <c r="I52" i="28"/>
  <c r="J60" i="65"/>
  <c r="J48" i="28"/>
  <c r="I48" i="28"/>
  <c r="J19" i="65"/>
  <c r="I44" i="28"/>
  <c r="J87" i="65"/>
  <c r="I40" i="28"/>
  <c r="J40" i="28"/>
  <c r="J84" i="65"/>
  <c r="I35" i="28"/>
  <c r="J35" i="28"/>
  <c r="J20" i="65"/>
  <c r="I23" i="28"/>
  <c r="J15" i="65"/>
  <c r="I15" i="28"/>
  <c r="J61" i="65"/>
  <c r="J49" i="28"/>
  <c r="I49" i="28"/>
  <c r="J24" i="65"/>
  <c r="J41" i="28"/>
  <c r="I41" i="28"/>
  <c r="J86" i="65"/>
  <c r="J37" i="28"/>
  <c r="I37" i="28"/>
  <c r="J27" i="65"/>
  <c r="J33" i="28"/>
  <c r="I33" i="28"/>
  <c r="J90" i="65"/>
  <c r="I29" i="28"/>
  <c r="J81" i="65"/>
  <c r="J25" i="28"/>
  <c r="I25" i="28"/>
  <c r="J54" i="65"/>
  <c r="I21" i="28"/>
  <c r="J21" i="28"/>
  <c r="J78" i="65"/>
  <c r="J17" i="28"/>
  <c r="I17" i="28"/>
  <c r="J93" i="65"/>
  <c r="J13" i="28"/>
  <c r="I13" i="28"/>
  <c r="J56" i="65"/>
  <c r="I59" i="28"/>
  <c r="J13" i="65"/>
  <c r="J55" i="28"/>
  <c r="I55" i="28"/>
  <c r="J66" i="65"/>
  <c r="J51" i="28"/>
  <c r="I51" i="28"/>
  <c r="J75" i="65"/>
  <c r="J47" i="28"/>
  <c r="I47" i="28"/>
  <c r="J18" i="65"/>
  <c r="K18" i="65" s="1"/>
  <c r="I43" i="28"/>
  <c r="J43" i="28"/>
  <c r="J10" i="28"/>
  <c r="F14" i="45"/>
  <c r="D568" i="23"/>
  <c r="J25" i="65" l="1"/>
  <c r="J30" i="65"/>
  <c r="J60" i="28"/>
  <c r="J69" i="28" l="1"/>
  <c r="I69" i="28"/>
  <c r="H120" i="28" l="1"/>
  <c r="G25" i="14" l="1"/>
  <c r="K12" i="14"/>
  <c r="I55" i="15" l="1"/>
  <c r="J41" i="15"/>
  <c r="J14" i="15"/>
  <c r="J15" i="15"/>
  <c r="J16" i="15"/>
  <c r="J18" i="15"/>
  <c r="J19" i="15"/>
  <c r="J20" i="15"/>
  <c r="J21" i="15"/>
  <c r="J22" i="15"/>
  <c r="J23" i="15"/>
  <c r="J24" i="15"/>
  <c r="J25" i="15"/>
  <c r="J26" i="15"/>
  <c r="J28" i="15"/>
  <c r="J29" i="15"/>
  <c r="J30" i="15"/>
  <c r="J31" i="15"/>
  <c r="J32" i="15"/>
  <c r="J33" i="15"/>
  <c r="J34" i="15"/>
  <c r="J10" i="15"/>
  <c r="H41" i="15" l="1"/>
  <c r="K18" i="75" l="1"/>
  <c r="K21" i="75"/>
  <c r="K22" i="75"/>
  <c r="F19" i="75" l="1"/>
  <c r="G8" i="74" l="1"/>
  <c r="H8" i="74"/>
  <c r="I8" i="74"/>
  <c r="J8" i="74"/>
  <c r="F8" i="74"/>
  <c r="J15" i="73" l="1"/>
  <c r="J10" i="73"/>
  <c r="I26" i="73" l="1"/>
  <c r="H26" i="73"/>
  <c r="G26" i="73"/>
  <c r="F26" i="73"/>
  <c r="I19" i="73"/>
  <c r="I28" i="73" s="1"/>
  <c r="H19" i="73"/>
  <c r="G19" i="73"/>
  <c r="F19" i="73"/>
  <c r="G16" i="73"/>
  <c r="F16" i="73"/>
  <c r="H15" i="73"/>
  <c r="G15" i="73"/>
  <c r="F15" i="73"/>
  <c r="I10" i="73"/>
  <c r="H10" i="73"/>
  <c r="H28" i="73" s="1"/>
  <c r="G10" i="73"/>
  <c r="G28" i="73" s="1"/>
  <c r="F10" i="73"/>
  <c r="F28" i="73" s="1"/>
  <c r="F646" i="23" l="1"/>
  <c r="F647" i="23"/>
  <c r="F645" i="23"/>
  <c r="F641" i="23"/>
  <c r="F642" i="23"/>
  <c r="F643" i="23"/>
  <c r="F640" i="23"/>
  <c r="F636" i="23"/>
  <c r="F637" i="23"/>
  <c r="F638" i="23"/>
  <c r="F635" i="23"/>
  <c r="F630" i="23"/>
  <c r="F631" i="23"/>
  <c r="F632" i="23"/>
  <c r="F633" i="23"/>
  <c r="F629" i="23"/>
  <c r="N216" i="70" l="1"/>
  <c r="S216" i="70"/>
  <c r="Y201" i="70" l="1"/>
  <c r="Y200" i="70"/>
  <c r="X200" i="70"/>
  <c r="X201" i="70"/>
  <c r="X203" i="70"/>
  <c r="Y204" i="70"/>
  <c r="X204" i="70"/>
  <c r="Y206" i="70"/>
  <c r="X206" i="70"/>
  <c r="Y202" i="70"/>
  <c r="Y203" i="70"/>
  <c r="X202" i="70"/>
  <c r="P212" i="70" l="1"/>
  <c r="Q212" i="70"/>
  <c r="R212" i="70"/>
  <c r="S212" i="70"/>
  <c r="T212" i="70"/>
  <c r="U212" i="70"/>
  <c r="V212" i="70"/>
  <c r="Q213" i="70"/>
  <c r="R213" i="70"/>
  <c r="S213" i="70"/>
  <c r="T213" i="70"/>
  <c r="U213" i="70"/>
  <c r="V213" i="70"/>
  <c r="Q214" i="70"/>
  <c r="R214" i="70"/>
  <c r="S214" i="70"/>
  <c r="T214" i="70"/>
  <c r="U214" i="70"/>
  <c r="V214" i="70"/>
  <c r="P215" i="70"/>
  <c r="R215" i="70"/>
  <c r="S215" i="70"/>
  <c r="T215" i="70"/>
  <c r="N211" i="70"/>
  <c r="N221" i="70"/>
  <c r="E212" i="70"/>
  <c r="F212" i="70"/>
  <c r="G212" i="70"/>
  <c r="I212" i="70"/>
  <c r="J212" i="70"/>
  <c r="M212" i="70"/>
  <c r="N212" i="70"/>
  <c r="F213" i="70"/>
  <c r="H213" i="70"/>
  <c r="I213" i="70"/>
  <c r="J213" i="70"/>
  <c r="M213" i="70"/>
  <c r="N213" i="70"/>
  <c r="O213" i="70"/>
  <c r="E214" i="70"/>
  <c r="F214" i="70"/>
  <c r="G214" i="70"/>
  <c r="H214" i="70"/>
  <c r="J214" i="70"/>
  <c r="K214" i="70"/>
  <c r="L214" i="70"/>
  <c r="M214" i="70"/>
  <c r="O214" i="70"/>
  <c r="H215" i="70"/>
  <c r="J215" i="70"/>
  <c r="L215" i="70"/>
  <c r="N215" i="70"/>
  <c r="O215" i="70"/>
  <c r="M221" i="70" l="1"/>
  <c r="M222" i="70"/>
  <c r="M224" i="70"/>
  <c r="M226" i="70"/>
  <c r="M223" i="70"/>
  <c r="M227" i="70"/>
  <c r="M225" i="70"/>
  <c r="I221" i="70"/>
  <c r="I222" i="70"/>
  <c r="I224" i="70"/>
  <c r="I226" i="70"/>
  <c r="I223" i="70"/>
  <c r="E221" i="70"/>
  <c r="E222" i="70"/>
  <c r="E224" i="70"/>
  <c r="E226" i="70"/>
  <c r="E223" i="70"/>
  <c r="U222" i="70"/>
  <c r="U224" i="70"/>
  <c r="U226" i="70"/>
  <c r="U221" i="70"/>
  <c r="U223" i="70"/>
  <c r="Q222" i="70"/>
  <c r="Q224" i="70"/>
  <c r="Q226" i="70"/>
  <c r="Q221" i="70"/>
  <c r="Q223" i="70"/>
  <c r="L222" i="70"/>
  <c r="L224" i="70"/>
  <c r="L226" i="70"/>
  <c r="L223" i="70"/>
  <c r="L221" i="70"/>
  <c r="H222" i="70"/>
  <c r="H224" i="70"/>
  <c r="H226" i="70"/>
  <c r="H223" i="70"/>
  <c r="H225" i="70"/>
  <c r="H221" i="70"/>
  <c r="T222" i="70"/>
  <c r="T224" i="70"/>
  <c r="T226" i="70"/>
  <c r="T221" i="70"/>
  <c r="T223" i="70"/>
  <c r="T225" i="70"/>
  <c r="P222" i="70"/>
  <c r="P224" i="70"/>
  <c r="P226" i="70"/>
  <c r="P221" i="70"/>
  <c r="P223" i="70"/>
  <c r="P227" i="70"/>
  <c r="O221" i="70"/>
  <c r="O225" i="70"/>
  <c r="O222" i="70"/>
  <c r="O226" i="70"/>
  <c r="O224" i="70"/>
  <c r="K223" i="70"/>
  <c r="K225" i="70"/>
  <c r="K221" i="70"/>
  <c r="K222" i="70"/>
  <c r="K224" i="70"/>
  <c r="K226" i="70"/>
  <c r="G223" i="70"/>
  <c r="G227" i="70"/>
  <c r="G221" i="70"/>
  <c r="G222" i="70"/>
  <c r="G226" i="70"/>
  <c r="G224" i="70"/>
  <c r="S221" i="70"/>
  <c r="S227" i="70"/>
  <c r="S222" i="70"/>
  <c r="S224" i="70"/>
  <c r="J223" i="70"/>
  <c r="J227" i="70"/>
  <c r="J221" i="70"/>
  <c r="J222" i="70"/>
  <c r="J224" i="70"/>
  <c r="J226" i="70"/>
  <c r="F223" i="70"/>
  <c r="F221" i="70"/>
  <c r="F222" i="70"/>
  <c r="F224" i="70"/>
  <c r="F226" i="70"/>
  <c r="V221" i="70"/>
  <c r="V223" i="70"/>
  <c r="V222" i="70"/>
  <c r="V224" i="70"/>
  <c r="V226" i="70"/>
  <c r="R221" i="70"/>
  <c r="R227" i="70"/>
  <c r="R222" i="70"/>
  <c r="R224" i="70"/>
  <c r="R226" i="70"/>
  <c r="O211" i="70"/>
  <c r="O216" i="70"/>
  <c r="K211" i="70"/>
  <c r="K216" i="70"/>
  <c r="G211" i="70"/>
  <c r="G217" i="70"/>
  <c r="G216" i="70"/>
  <c r="S211" i="70"/>
  <c r="S217" i="70"/>
  <c r="K215" i="70"/>
  <c r="G215" i="70"/>
  <c r="N214" i="70"/>
  <c r="E213" i="70"/>
  <c r="L212" i="70"/>
  <c r="L218" i="70" s="1"/>
  <c r="H212" i="70"/>
  <c r="J211" i="70"/>
  <c r="J217" i="70"/>
  <c r="J216" i="70"/>
  <c r="F211" i="70"/>
  <c r="F217" i="70"/>
  <c r="F216" i="70"/>
  <c r="V211" i="70"/>
  <c r="V218" i="70" s="1"/>
  <c r="V217" i="70"/>
  <c r="V216" i="70"/>
  <c r="R211" i="70"/>
  <c r="R217" i="70"/>
  <c r="R216" i="70"/>
  <c r="F215" i="70"/>
  <c r="F218" i="70" s="1"/>
  <c r="I214" i="70"/>
  <c r="L213" i="70"/>
  <c r="O212" i="70"/>
  <c r="K212" i="70"/>
  <c r="M194" i="70"/>
  <c r="M207" i="70" s="1"/>
  <c r="M211" i="70"/>
  <c r="M217" i="70"/>
  <c r="M216" i="70"/>
  <c r="I194" i="70"/>
  <c r="I207" i="70" s="1"/>
  <c r="I211" i="70"/>
  <c r="I216" i="70"/>
  <c r="E211" i="70"/>
  <c r="E217" i="70"/>
  <c r="E216" i="70"/>
  <c r="V215" i="70"/>
  <c r="P213" i="70"/>
  <c r="U211" i="70"/>
  <c r="U218" i="70" s="1"/>
  <c r="U216" i="70"/>
  <c r="Q211" i="70"/>
  <c r="Q216" i="70"/>
  <c r="M215" i="70"/>
  <c r="I215" i="70"/>
  <c r="E215" i="70"/>
  <c r="K213" i="70"/>
  <c r="G213" i="70"/>
  <c r="N218" i="70"/>
  <c r="L211" i="70"/>
  <c r="L216" i="70"/>
  <c r="H211" i="70"/>
  <c r="H217" i="70"/>
  <c r="H216" i="70"/>
  <c r="U215" i="70"/>
  <c r="Q215" i="70"/>
  <c r="P214" i="70"/>
  <c r="T211" i="70"/>
  <c r="T217" i="70"/>
  <c r="T216" i="70"/>
  <c r="P211" i="70"/>
  <c r="P218" i="70" s="1"/>
  <c r="P217" i="70"/>
  <c r="P216" i="70"/>
  <c r="G194" i="70"/>
  <c r="N175" i="70"/>
  <c r="N188" i="70" s="1"/>
  <c r="F175" i="70"/>
  <c r="F188" i="70" s="1"/>
  <c r="O194" i="70"/>
  <c r="O207" i="70" s="1"/>
  <c r="K194" i="70"/>
  <c r="K207" i="70" s="1"/>
  <c r="S194" i="70"/>
  <c r="S207" i="70" s="1"/>
  <c r="E194" i="70"/>
  <c r="E207" i="70" s="1"/>
  <c r="X197" i="70"/>
  <c r="Y196" i="70"/>
  <c r="V194" i="70"/>
  <c r="V207" i="70" s="1"/>
  <c r="R194" i="70"/>
  <c r="R207" i="70" s="1"/>
  <c r="L175" i="70"/>
  <c r="L188" i="70" s="1"/>
  <c r="K175" i="70"/>
  <c r="O175" i="70"/>
  <c r="O188" i="70" s="1"/>
  <c r="D194" i="70"/>
  <c r="D207" i="70" s="1"/>
  <c r="T194" i="70"/>
  <c r="T207" i="70" s="1"/>
  <c r="P194" i="70"/>
  <c r="P207" i="70" s="1"/>
  <c r="M175" i="70"/>
  <c r="M188" i="70" s="1"/>
  <c r="X198" i="70"/>
  <c r="Y197" i="70"/>
  <c r="U194" i="70"/>
  <c r="U207" i="70" s="1"/>
  <c r="Q194" i="70"/>
  <c r="Q207" i="70" s="1"/>
  <c r="E175" i="70"/>
  <c r="E188" i="70" s="1"/>
  <c r="P175" i="70"/>
  <c r="P188" i="70" s="1"/>
  <c r="X195" i="70"/>
  <c r="X199" i="70"/>
  <c r="Y198" i="70"/>
  <c r="N194" i="70"/>
  <c r="N207" i="70" s="1"/>
  <c r="J194" i="70"/>
  <c r="J207" i="70" s="1"/>
  <c r="F194" i="70"/>
  <c r="F207" i="70" s="1"/>
  <c r="G207" i="70"/>
  <c r="X196" i="70"/>
  <c r="Y199" i="70"/>
  <c r="Y195" i="70"/>
  <c r="L194" i="70"/>
  <c r="L207" i="70" s="1"/>
  <c r="H194" i="70"/>
  <c r="H207" i="70" s="1"/>
  <c r="Q175" i="70"/>
  <c r="Q188" i="70" s="1"/>
  <c r="G175" i="70"/>
  <c r="G188" i="70" s="1"/>
  <c r="T175" i="70"/>
  <c r="T188" i="70" s="1"/>
  <c r="V175" i="70"/>
  <c r="V188" i="70" s="1"/>
  <c r="U175" i="70"/>
  <c r="U188" i="70" s="1"/>
  <c r="S175" i="70"/>
  <c r="S188" i="70" s="1"/>
  <c r="R175" i="70"/>
  <c r="R188" i="70" s="1"/>
  <c r="J175" i="70"/>
  <c r="J188" i="70" s="1"/>
  <c r="H175" i="70"/>
  <c r="H188" i="70" s="1"/>
  <c r="I175" i="70"/>
  <c r="I188" i="70" s="1"/>
  <c r="K188" i="70" l="1"/>
  <c r="G218" i="70"/>
  <c r="E218" i="70"/>
  <c r="R218" i="70"/>
  <c r="K218" i="70"/>
  <c r="Q218" i="70"/>
  <c r="J218" i="70"/>
  <c r="T218" i="70"/>
  <c r="D218" i="70"/>
  <c r="I218" i="70"/>
  <c r="M218" i="70"/>
  <c r="H218" i="70"/>
  <c r="S218" i="70"/>
  <c r="O218" i="70"/>
  <c r="Y207" i="70"/>
  <c r="Y194" i="70"/>
  <c r="X194" i="70"/>
  <c r="X207" i="70"/>
  <c r="W187" i="70" l="1"/>
  <c r="W185" i="70"/>
  <c r="W184" i="70"/>
  <c r="W183" i="70"/>
  <c r="W182" i="70"/>
  <c r="W181" i="70"/>
  <c r="W180" i="70"/>
  <c r="W179" i="70"/>
  <c r="W178" i="70"/>
  <c r="W177" i="70"/>
  <c r="W176" i="70"/>
  <c r="D175" i="70"/>
  <c r="D188" i="70" s="1"/>
  <c r="W174" i="70"/>
  <c r="W173" i="70"/>
  <c r="W175" i="70" l="1"/>
  <c r="W188" i="70" s="1"/>
  <c r="N142" i="70" l="1"/>
  <c r="W113" i="70" l="1"/>
  <c r="T142" i="70" l="1"/>
  <c r="M139" i="70"/>
  <c r="O142" i="70"/>
  <c r="O143" i="70"/>
  <c r="Q142" i="70"/>
  <c r="R135" i="70"/>
  <c r="T143" i="70"/>
  <c r="Q143" i="70"/>
  <c r="M143" i="70"/>
  <c r="O135" i="70"/>
  <c r="P142" i="70"/>
  <c r="R143" i="70"/>
  <c r="U142" i="70"/>
  <c r="M142" i="70"/>
  <c r="P143" i="70"/>
  <c r="Q135" i="70"/>
  <c r="R142" i="70"/>
  <c r="T135" i="70"/>
  <c r="U143" i="70"/>
  <c r="V135" i="70"/>
  <c r="V143" i="70"/>
  <c r="V142" i="70"/>
  <c r="M135" i="70"/>
  <c r="U135" i="70"/>
  <c r="P135" i="70"/>
  <c r="F143" i="70" l="1"/>
  <c r="V138" i="70"/>
  <c r="V139" i="70" s="1"/>
  <c r="D143" i="70"/>
  <c r="E142" i="70"/>
  <c r="J135" i="70"/>
  <c r="K142" i="70"/>
  <c r="L142" i="70"/>
  <c r="Q138" i="70"/>
  <c r="Q140" i="70" s="1"/>
  <c r="M140" i="70"/>
  <c r="H135" i="70"/>
  <c r="J142" i="70"/>
  <c r="U138" i="70"/>
  <c r="U139" i="70" s="1"/>
  <c r="T138" i="70"/>
  <c r="T139" i="70" s="1"/>
  <c r="O138" i="70"/>
  <c r="O139" i="70" s="1"/>
  <c r="H143" i="70"/>
  <c r="M138" i="70"/>
  <c r="F142" i="70"/>
  <c r="J143" i="70"/>
  <c r="K135" i="70"/>
  <c r="D142" i="70"/>
  <c r="E143" i="70"/>
  <c r="H142" i="70"/>
  <c r="K143" i="70"/>
  <c r="L135" i="70"/>
  <c r="L143" i="70"/>
  <c r="P138" i="70"/>
  <c r="P140" i="70" s="1"/>
  <c r="R138" i="70"/>
  <c r="R139" i="70" s="1"/>
  <c r="E135" i="70"/>
  <c r="F135" i="70"/>
  <c r="P139" i="70" l="1"/>
  <c r="Q139" i="70"/>
  <c r="J115" i="70"/>
  <c r="J118" i="70" s="1"/>
  <c r="L138" i="70"/>
  <c r="L139" i="70" s="1"/>
  <c r="F138" i="70"/>
  <c r="F139" i="70" s="1"/>
  <c r="T115" i="70"/>
  <c r="E138" i="70"/>
  <c r="E139" i="70" s="1"/>
  <c r="K138" i="70"/>
  <c r="K139" i="70" s="1"/>
  <c r="H138" i="70"/>
  <c r="H139" i="70" s="1"/>
  <c r="J138" i="70"/>
  <c r="J139" i="70" s="1"/>
  <c r="V115" i="70"/>
  <c r="D147" i="70"/>
  <c r="L115" i="70"/>
  <c r="L118" i="70" s="1"/>
  <c r="E115" i="70"/>
  <c r="E118" i="70" s="1"/>
  <c r="H115" i="70"/>
  <c r="H118" i="70" s="1"/>
  <c r="M115" i="70"/>
  <c r="P115" i="70"/>
  <c r="F115" i="70"/>
  <c r="F118" i="70" s="1"/>
  <c r="K115" i="70"/>
  <c r="K118" i="70" s="1"/>
  <c r="U115" i="70"/>
  <c r="O115" i="70"/>
  <c r="Q115" i="70"/>
  <c r="R115" i="70"/>
  <c r="D115" i="70"/>
  <c r="D118" i="70" s="1"/>
  <c r="E140" i="70" l="1"/>
  <c r="Q118" i="70"/>
  <c r="T118" i="70"/>
  <c r="O118" i="70"/>
  <c r="P118" i="70"/>
  <c r="U118" i="70"/>
  <c r="M118" i="70"/>
  <c r="R118" i="70"/>
  <c r="V118" i="70"/>
  <c r="W133" i="70"/>
  <c r="I114" i="70"/>
  <c r="I134" i="70"/>
  <c r="W116" i="70" l="1"/>
  <c r="W110" i="70"/>
  <c r="W103" i="70"/>
  <c r="H18" i="64" l="1"/>
  <c r="D16" i="23" l="1"/>
  <c r="E16" i="23"/>
  <c r="D17" i="23"/>
  <c r="E17" i="23"/>
  <c r="D18" i="23"/>
  <c r="E18" i="23"/>
  <c r="D19" i="23"/>
  <c r="E19" i="23"/>
  <c r="D20" i="23"/>
  <c r="E20" i="23"/>
  <c r="D22" i="23"/>
  <c r="E22" i="23"/>
  <c r="D23" i="23"/>
  <c r="E23" i="23"/>
  <c r="D24" i="23"/>
  <c r="E24" i="23"/>
  <c r="D25" i="23"/>
  <c r="E25" i="23"/>
  <c r="D26" i="23"/>
  <c r="E26" i="23"/>
  <c r="D27" i="23"/>
  <c r="E27" i="23"/>
  <c r="Q33" i="23" l="1"/>
  <c r="P33" i="23"/>
  <c r="O46" i="23" l="1"/>
  <c r="M22" i="44" s="1"/>
  <c r="P44" i="23"/>
  <c r="P42" i="23"/>
  <c r="Q46" i="23"/>
  <c r="P45" i="23"/>
  <c r="Q42" i="23"/>
  <c r="Q43" i="23"/>
  <c r="H23" i="23" s="1"/>
  <c r="P46" i="23"/>
  <c r="Q44" i="23"/>
  <c r="P43" i="23"/>
  <c r="Q45" i="23"/>
  <c r="Q41" i="23"/>
  <c r="K23" i="23" l="1"/>
  <c r="J53" i="15"/>
  <c r="J54" i="15"/>
  <c r="J56" i="15"/>
  <c r="J57" i="15"/>
  <c r="J58" i="15"/>
  <c r="J59" i="15"/>
  <c r="J60" i="15"/>
  <c r="J61" i="15"/>
  <c r="J62" i="15"/>
  <c r="J63" i="15"/>
  <c r="J64" i="15"/>
  <c r="J65" i="15"/>
  <c r="J66" i="15"/>
  <c r="J67" i="15"/>
  <c r="J68" i="15"/>
  <c r="J70" i="15"/>
  <c r="J71" i="15"/>
  <c r="J72" i="15"/>
  <c r="J73" i="15"/>
  <c r="J74" i="15"/>
  <c r="J75" i="15"/>
  <c r="J76" i="15"/>
  <c r="J78" i="15"/>
  <c r="J79" i="15"/>
  <c r="J80" i="15"/>
  <c r="J81" i="15"/>
  <c r="J82" i="15"/>
  <c r="I45" i="23" l="1"/>
  <c r="P41" i="23"/>
  <c r="I42" i="23" l="1"/>
  <c r="I44" i="23"/>
  <c r="I43" i="23"/>
  <c r="F46" i="23"/>
  <c r="E548" i="23"/>
  <c r="D548" i="23"/>
  <c r="F548" i="23" l="1"/>
  <c r="F27" i="23" l="1"/>
  <c r="M624" i="23" l="1"/>
  <c r="D624" i="23"/>
  <c r="Q37" i="23" l="1"/>
  <c r="P37" i="23"/>
  <c r="Q36" i="23" l="1"/>
  <c r="Q35" i="23"/>
  <c r="Q34" i="23"/>
  <c r="P39" i="23"/>
  <c r="P34" i="23" l="1"/>
  <c r="P35" i="23"/>
  <c r="P36" i="23"/>
  <c r="Q39" i="23"/>
  <c r="E176" i="23" l="1"/>
  <c r="D176" i="23"/>
  <c r="E597" i="23" l="1"/>
  <c r="F597" i="23"/>
  <c r="G597" i="23"/>
  <c r="G599" i="23" s="1"/>
  <c r="H597" i="23"/>
  <c r="H599" i="23" s="1"/>
  <c r="I597" i="23"/>
  <c r="I599" i="23" s="1"/>
  <c r="J597" i="23"/>
  <c r="J599" i="23" s="1"/>
  <c r="K597" i="23"/>
  <c r="K599" i="23" s="1"/>
  <c r="L597" i="23"/>
  <c r="E599" i="23"/>
  <c r="F599" i="23"/>
  <c r="D614" i="23"/>
  <c r="E614" i="23"/>
  <c r="F614" i="23"/>
  <c r="G614" i="23"/>
  <c r="H614" i="23"/>
  <c r="I614" i="23"/>
  <c r="J614" i="23"/>
  <c r="K614" i="23"/>
  <c r="L614" i="23"/>
  <c r="L599" i="23" l="1"/>
  <c r="D597" i="23"/>
  <c r="D599" i="23" s="1"/>
  <c r="F547" i="23" l="1"/>
  <c r="F546" i="23"/>
  <c r="F595" i="71" l="1"/>
  <c r="G595" i="71"/>
  <c r="E595" i="71"/>
  <c r="H595" i="71"/>
  <c r="D595" i="71"/>
  <c r="D143" i="23"/>
  <c r="F143" i="23"/>
  <c r="F142" i="23" l="1"/>
  <c r="F138" i="23"/>
  <c r="F141" i="23"/>
  <c r="D142" i="23"/>
  <c r="F140" i="23"/>
  <c r="F139" i="23"/>
  <c r="D139" i="23"/>
  <c r="D138" i="23"/>
  <c r="D141" i="23"/>
  <c r="D140" i="23"/>
  <c r="S134" i="70"/>
  <c r="S129" i="70"/>
  <c r="S142" i="70" s="1"/>
  <c r="S114" i="70"/>
  <c r="S109" i="70"/>
  <c r="D144" i="23" l="1"/>
  <c r="E138" i="23" s="1"/>
  <c r="F144" i="23"/>
  <c r="G139" i="23" s="1"/>
  <c r="O87" i="23"/>
  <c r="I127" i="70"/>
  <c r="I128" i="70"/>
  <c r="I129" i="70"/>
  <c r="I131" i="70"/>
  <c r="I132" i="70"/>
  <c r="I126" i="70"/>
  <c r="I112" i="70"/>
  <c r="I111" i="70"/>
  <c r="I109" i="70"/>
  <c r="I108" i="70"/>
  <c r="I107" i="70"/>
  <c r="I106" i="70"/>
  <c r="G137" i="70"/>
  <c r="G126" i="70"/>
  <c r="G128" i="70"/>
  <c r="G129" i="70"/>
  <c r="G131" i="70"/>
  <c r="G132" i="70"/>
  <c r="G134" i="70"/>
  <c r="G117" i="70"/>
  <c r="W117" i="70" s="1"/>
  <c r="G114" i="70"/>
  <c r="W114" i="70" s="1"/>
  <c r="G112" i="70"/>
  <c r="G111" i="70"/>
  <c r="G109" i="70"/>
  <c r="G124" i="70"/>
  <c r="I122" i="70"/>
  <c r="I102" i="70"/>
  <c r="W102" i="70" l="1"/>
  <c r="W109" i="70"/>
  <c r="W111" i="70"/>
  <c r="G142" i="70"/>
  <c r="W107" i="70"/>
  <c r="W112" i="70"/>
  <c r="F87" i="23"/>
  <c r="G143" i="23"/>
  <c r="E143" i="23"/>
  <c r="G142" i="23"/>
  <c r="E141" i="23"/>
  <c r="E142" i="23"/>
  <c r="E140" i="23"/>
  <c r="E139" i="23"/>
  <c r="I82" i="23"/>
  <c r="G108" i="70"/>
  <c r="W108" i="70" s="1"/>
  <c r="G106" i="70"/>
  <c r="W106" i="70" s="1"/>
  <c r="G104" i="70"/>
  <c r="W104" i="70" l="1"/>
  <c r="W119" i="70"/>
  <c r="E144" i="23"/>
  <c r="F61" i="23" l="1"/>
  <c r="F62" i="23"/>
  <c r="F68" i="23"/>
  <c r="F64" i="23"/>
  <c r="F60" i="23"/>
  <c r="F55" i="23"/>
  <c r="F67" i="23"/>
  <c r="F57" i="23"/>
  <c r="F53" i="23"/>
  <c r="F63" i="23"/>
  <c r="F59" i="23"/>
  <c r="F54" i="23"/>
  <c r="F66" i="23"/>
  <c r="M79" i="23"/>
  <c r="S105" i="70" s="1"/>
  <c r="J79" i="23"/>
  <c r="N105" i="70" s="1"/>
  <c r="G79" i="23"/>
  <c r="D79" i="23"/>
  <c r="N115" i="70" l="1"/>
  <c r="N118" i="70" s="1"/>
  <c r="S115" i="70"/>
  <c r="S118" i="70" s="1"/>
  <c r="D88" i="23"/>
  <c r="D90" i="23" s="1"/>
  <c r="G105" i="70"/>
  <c r="G88" i="23"/>
  <c r="I105" i="70"/>
  <c r="I115" i="70" l="1"/>
  <c r="I118" i="70" s="1"/>
  <c r="W105" i="70"/>
  <c r="G115" i="70"/>
  <c r="G118" i="70" s="1"/>
  <c r="W115" i="70" l="1"/>
  <c r="W118" i="70" s="1"/>
  <c r="W120" i="70"/>
  <c r="J29" i="64"/>
  <c r="E52" i="1" l="1"/>
  <c r="E50" i="1"/>
  <c r="E49" i="1"/>
  <c r="E35" i="1"/>
  <c r="E34" i="1"/>
  <c r="E30" i="1"/>
  <c r="E27" i="1"/>
  <c r="E26" i="1"/>
  <c r="E22" i="1"/>
  <c r="E19" i="1"/>
  <c r="E17" i="1"/>
  <c r="E9" i="1"/>
  <c r="C4" i="43"/>
  <c r="C4" i="48"/>
  <c r="C4" i="49"/>
  <c r="C4" i="50"/>
  <c r="C4" i="54"/>
  <c r="C4" i="51"/>
  <c r="C4" i="52"/>
  <c r="C4" i="31"/>
  <c r="C4" i="53"/>
  <c r="C4" i="55"/>
  <c r="C4" i="56"/>
  <c r="C4" i="57"/>
  <c r="C4" i="58"/>
  <c r="B3" i="62"/>
  <c r="C4" i="73"/>
  <c r="C4" i="74"/>
  <c r="C4" i="75"/>
  <c r="C4" i="76"/>
  <c r="C4" i="2"/>
  <c r="C4" i="30"/>
  <c r="C4" i="32"/>
  <c r="C4" i="33"/>
  <c r="C4" i="34"/>
  <c r="C4" i="37"/>
  <c r="C4" i="38"/>
  <c r="C4" i="39"/>
  <c r="C4" i="40"/>
  <c r="C4" i="41"/>
  <c r="C4" i="42"/>
  <c r="C4" i="14"/>
  <c r="C4" i="15"/>
  <c r="C4" i="27"/>
  <c r="C4" i="28"/>
  <c r="C4" i="63"/>
  <c r="C4" i="64"/>
  <c r="C4" i="66"/>
  <c r="C4" i="67"/>
  <c r="C4" i="68"/>
  <c r="C4" i="69"/>
  <c r="C4" i="77"/>
  <c r="C4" i="46"/>
  <c r="C4" i="44"/>
  <c r="C4" i="59"/>
  <c r="C4" i="72"/>
  <c r="C4" i="79"/>
  <c r="C4" i="80"/>
  <c r="C4" i="60"/>
  <c r="C4" i="81"/>
  <c r="C4" i="82"/>
  <c r="C4" i="65"/>
  <c r="C4" i="45"/>
  <c r="C4" i="47"/>
  <c r="K95" i="65" l="1"/>
  <c r="K94" i="65"/>
  <c r="K93" i="65"/>
  <c r="K91" i="65"/>
  <c r="K90" i="65"/>
  <c r="K89" i="65"/>
  <c r="K87" i="65"/>
  <c r="K86" i="65"/>
  <c r="K85" i="65"/>
  <c r="K84" i="65"/>
  <c r="K83" i="65"/>
  <c r="K82" i="65"/>
  <c r="K81" i="65"/>
  <c r="K79" i="65"/>
  <c r="K76" i="65"/>
  <c r="K75" i="65"/>
  <c r="K74" i="65"/>
  <c r="K73" i="65"/>
  <c r="K71" i="65"/>
  <c r="K70" i="65"/>
  <c r="K68" i="65"/>
  <c r="K67" i="65"/>
  <c r="K66" i="65"/>
  <c r="K65" i="65"/>
  <c r="K64" i="65"/>
  <c r="K63" i="65"/>
  <c r="K61" i="65"/>
  <c r="K60" i="65"/>
  <c r="K59" i="65"/>
  <c r="K58" i="65"/>
  <c r="K57" i="65"/>
  <c r="K56" i="65"/>
  <c r="K55" i="65"/>
  <c r="K54" i="65"/>
  <c r="K53" i="65"/>
  <c r="K52" i="65"/>
  <c r="K51" i="65"/>
  <c r="K50" i="65"/>
  <c r="K48" i="65"/>
  <c r="K47" i="65"/>
  <c r="K46" i="65"/>
  <c r="K45" i="65"/>
  <c r="K44" i="65"/>
  <c r="K42" i="65"/>
  <c r="K41" i="65"/>
  <c r="K40" i="65"/>
  <c r="K39" i="65"/>
  <c r="K38" i="65"/>
  <c r="K36" i="65"/>
  <c r="K35" i="65"/>
  <c r="K34" i="65"/>
  <c r="K33" i="65"/>
  <c r="K32" i="65"/>
  <c r="K31" i="65"/>
  <c r="K29" i="65"/>
  <c r="K28" i="65"/>
  <c r="K27" i="65"/>
  <c r="K26" i="65"/>
  <c r="K10" i="65"/>
  <c r="K11" i="65"/>
  <c r="K12" i="65"/>
  <c r="K13" i="65"/>
  <c r="K23" i="65"/>
  <c r="K24" i="65"/>
  <c r="K9" i="65"/>
  <c r="W193" i="70" l="1"/>
  <c r="W192" i="70"/>
  <c r="W221" i="70" l="1"/>
  <c r="W225" i="70"/>
  <c r="W224" i="70"/>
  <c r="W223" i="70"/>
  <c r="W222" i="70"/>
  <c r="W226" i="70"/>
  <c r="W227" i="70"/>
  <c r="F21" i="60"/>
  <c r="R170" i="70" l="1"/>
  <c r="V170" i="70"/>
  <c r="N170" i="70"/>
  <c r="J170" i="70"/>
  <c r="F170" i="70"/>
  <c r="U170" i="70"/>
  <c r="Q170" i="70"/>
  <c r="M170" i="70"/>
  <c r="I170" i="70"/>
  <c r="E170" i="70"/>
  <c r="T170" i="70"/>
  <c r="P170" i="70"/>
  <c r="L170" i="70"/>
  <c r="H170" i="70"/>
  <c r="S170" i="70"/>
  <c r="O170" i="70"/>
  <c r="K170" i="70"/>
  <c r="G170" i="70"/>
  <c r="E59" i="1" l="1"/>
  <c r="E58" i="1"/>
  <c r="E57" i="1"/>
  <c r="E56" i="1"/>
  <c r="E55" i="1"/>
  <c r="E54" i="1"/>
  <c r="E53" i="1"/>
  <c r="E51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3" i="1"/>
  <c r="E32" i="1"/>
  <c r="E31" i="1"/>
  <c r="E29" i="1"/>
  <c r="E28" i="1"/>
  <c r="E25" i="1"/>
  <c r="E24" i="1"/>
  <c r="E23" i="1"/>
  <c r="E21" i="1" l="1"/>
  <c r="E20" i="1"/>
  <c r="E18" i="1"/>
  <c r="E16" i="1" l="1"/>
  <c r="E15" i="1"/>
  <c r="E14" i="1"/>
  <c r="E13" i="1"/>
  <c r="E12" i="1"/>
  <c r="E11" i="1"/>
  <c r="E10" i="1"/>
  <c r="E8" i="1"/>
  <c r="H94" i="70" l="1"/>
  <c r="J20" i="77" s="1"/>
  <c r="H97" i="70"/>
  <c r="J23" i="77" s="1"/>
  <c r="H95" i="70"/>
  <c r="J21" i="77" s="1"/>
  <c r="H93" i="70"/>
  <c r="J19" i="77" s="1"/>
  <c r="H92" i="70"/>
  <c r="J18" i="77" s="1"/>
  <c r="H91" i="70"/>
  <c r="J17" i="77" s="1"/>
  <c r="H90" i="70"/>
  <c r="J16" i="77" s="1"/>
  <c r="H89" i="70"/>
  <c r="J15" i="77" s="1"/>
  <c r="H88" i="70"/>
  <c r="J14" i="77" s="1"/>
  <c r="G87" i="70"/>
  <c r="G96" i="70" s="1"/>
  <c r="G98" i="70" s="1"/>
  <c r="F87" i="70"/>
  <c r="F96" i="70" s="1"/>
  <c r="F98" i="70" s="1"/>
  <c r="E87" i="70"/>
  <c r="E96" i="70" s="1"/>
  <c r="E98" i="70" s="1"/>
  <c r="D87" i="70"/>
  <c r="D96" i="70" s="1"/>
  <c r="D98" i="70" s="1"/>
  <c r="H86" i="70"/>
  <c r="J12" i="77" s="1"/>
  <c r="H85" i="70"/>
  <c r="J11" i="77" s="1"/>
  <c r="H84" i="70"/>
  <c r="J10" i="77" s="1"/>
  <c r="H83" i="70"/>
  <c r="J9" i="77" s="1"/>
  <c r="H82" i="70"/>
  <c r="J8" i="77" s="1"/>
  <c r="H77" i="70"/>
  <c r="I23" i="77" s="1"/>
  <c r="H75" i="70"/>
  <c r="H73" i="70"/>
  <c r="I19" i="77" s="1"/>
  <c r="H72" i="70"/>
  <c r="I18" i="77" s="1"/>
  <c r="H71" i="70"/>
  <c r="I17" i="77" s="1"/>
  <c r="H70" i="70"/>
  <c r="I16" i="77" s="1"/>
  <c r="H69" i="70"/>
  <c r="I15" i="77" s="1"/>
  <c r="H68" i="70"/>
  <c r="I14" i="77" s="1"/>
  <c r="G67" i="70"/>
  <c r="G76" i="70" s="1"/>
  <c r="G78" i="70" s="1"/>
  <c r="F67" i="70"/>
  <c r="F76" i="70" s="1"/>
  <c r="F78" i="70" s="1"/>
  <c r="E67" i="70"/>
  <c r="E76" i="70" s="1"/>
  <c r="E78" i="70" s="1"/>
  <c r="D67" i="70"/>
  <c r="D76" i="70" s="1"/>
  <c r="D78" i="70" s="1"/>
  <c r="H66" i="70"/>
  <c r="I12" i="77" s="1"/>
  <c r="H65" i="70"/>
  <c r="I11" i="77" s="1"/>
  <c r="H64" i="70"/>
  <c r="I10" i="77" s="1"/>
  <c r="H63" i="70"/>
  <c r="I9" i="77" s="1"/>
  <c r="H62" i="70"/>
  <c r="I8" i="77" s="1"/>
  <c r="H57" i="70"/>
  <c r="H23" i="77" s="1"/>
  <c r="H55" i="70"/>
  <c r="H20" i="77" s="1"/>
  <c r="H54" i="70"/>
  <c r="H19" i="77" s="1"/>
  <c r="H53" i="70"/>
  <c r="H18" i="77" s="1"/>
  <c r="H52" i="70"/>
  <c r="H17" i="77" s="1"/>
  <c r="H50" i="70"/>
  <c r="H15" i="77" s="1"/>
  <c r="H49" i="70"/>
  <c r="H14" i="77" s="1"/>
  <c r="G48" i="70"/>
  <c r="G56" i="70" s="1"/>
  <c r="G58" i="70" s="1"/>
  <c r="F48" i="70"/>
  <c r="F56" i="70" s="1"/>
  <c r="F58" i="70" s="1"/>
  <c r="E48" i="70"/>
  <c r="E56" i="70" s="1"/>
  <c r="E58" i="70" s="1"/>
  <c r="D48" i="70"/>
  <c r="H47" i="70"/>
  <c r="H12" i="77" s="1"/>
  <c r="H46" i="70"/>
  <c r="H11" i="77" s="1"/>
  <c r="H45" i="70"/>
  <c r="H10" i="77" s="1"/>
  <c r="H44" i="70"/>
  <c r="H9" i="77" s="1"/>
  <c r="H43" i="70"/>
  <c r="H8" i="77" s="1"/>
  <c r="D30" i="70"/>
  <c r="D37" i="70" s="1"/>
  <c r="D39" i="70" s="1"/>
  <c r="H38" i="70"/>
  <c r="G23" i="77" s="1"/>
  <c r="H36" i="70"/>
  <c r="G20" i="77" s="1"/>
  <c r="H35" i="70"/>
  <c r="G19" i="77" s="1"/>
  <c r="H34" i="70"/>
  <c r="G18" i="77" s="1"/>
  <c r="H33" i="70"/>
  <c r="G17" i="77" s="1"/>
  <c r="H32" i="70"/>
  <c r="G15" i="77" s="1"/>
  <c r="H31" i="70"/>
  <c r="G14" i="77" s="1"/>
  <c r="G30" i="70"/>
  <c r="G37" i="70" s="1"/>
  <c r="G39" i="70" s="1"/>
  <c r="F30" i="70"/>
  <c r="F37" i="70" s="1"/>
  <c r="F39" i="70" s="1"/>
  <c r="E30" i="70"/>
  <c r="E37" i="70" s="1"/>
  <c r="E39" i="70" s="1"/>
  <c r="H29" i="70"/>
  <c r="G12" i="77" s="1"/>
  <c r="H28" i="70"/>
  <c r="G11" i="77" s="1"/>
  <c r="H27" i="70"/>
  <c r="G10" i="77" s="1"/>
  <c r="H26" i="70"/>
  <c r="G9" i="77" s="1"/>
  <c r="H25" i="70"/>
  <c r="G8" i="77" s="1"/>
  <c r="D56" i="70" l="1"/>
  <c r="D58" i="70" s="1"/>
  <c r="H13" i="77"/>
  <c r="I13" i="77"/>
  <c r="K8" i="77"/>
  <c r="G13" i="77"/>
  <c r="J13" i="77"/>
  <c r="K20" i="77"/>
  <c r="H67" i="70"/>
  <c r="H76" i="70" s="1"/>
  <c r="H87" i="70"/>
  <c r="H96" i="70" s="1"/>
  <c r="H98" i="70" s="1"/>
  <c r="H48" i="70"/>
  <c r="H56" i="70" s="1"/>
  <c r="H58" i="70" s="1"/>
  <c r="H30" i="70"/>
  <c r="H37" i="70" s="1"/>
  <c r="H39" i="70" s="1"/>
  <c r="H78" i="70" l="1"/>
  <c r="I22" i="77"/>
  <c r="E12" i="70"/>
  <c r="E19" i="70" s="1"/>
  <c r="E21" i="70" s="1"/>
  <c r="F12" i="70"/>
  <c r="F19" i="70" s="1"/>
  <c r="F21" i="70" s="1"/>
  <c r="G12" i="70"/>
  <c r="G19" i="70" s="1"/>
  <c r="G21" i="70" s="1"/>
  <c r="D12" i="70"/>
  <c r="D19" i="70" s="1"/>
  <c r="D21" i="70" s="1"/>
  <c r="H20" i="70"/>
  <c r="F23" i="77" s="1"/>
  <c r="H18" i="70"/>
  <c r="F20" i="77" s="1"/>
  <c r="H17" i="70"/>
  <c r="F19" i="77" s="1"/>
  <c r="H16" i="70"/>
  <c r="F18" i="77" s="1"/>
  <c r="H15" i="70"/>
  <c r="F17" i="77" s="1"/>
  <c r="H14" i="70"/>
  <c r="F15" i="77" s="1"/>
  <c r="H13" i="70"/>
  <c r="F14" i="77" s="1"/>
  <c r="H11" i="70"/>
  <c r="F12" i="77" s="1"/>
  <c r="H10" i="70"/>
  <c r="F11" i="77" s="1"/>
  <c r="H9" i="70"/>
  <c r="F10" i="77" s="1"/>
  <c r="H8" i="70"/>
  <c r="F9" i="77" s="1"/>
  <c r="H7" i="70"/>
  <c r="F8" i="77" s="1"/>
  <c r="F13" i="77" l="1"/>
  <c r="F22" i="77" s="1"/>
  <c r="H12" i="70"/>
  <c r="H19" i="70" s="1"/>
  <c r="H21" i="70" s="1"/>
  <c r="K23" i="77"/>
  <c r="K15" i="77"/>
  <c r="K14" i="77"/>
  <c r="K12" i="77"/>
  <c r="K11" i="77"/>
  <c r="K10" i="77"/>
  <c r="K9" i="77"/>
  <c r="I24" i="77"/>
  <c r="F24" i="77" l="1"/>
  <c r="G22" i="77"/>
  <c r="G24" i="77" s="1"/>
  <c r="H22" i="77"/>
  <c r="H24" i="77" s="1"/>
  <c r="J22" i="77"/>
  <c r="K17" i="77"/>
  <c r="K18" i="77"/>
  <c r="K19" i="77"/>
  <c r="L40" i="76"/>
  <c r="L39" i="76"/>
  <c r="L38" i="76"/>
  <c r="L36" i="76"/>
  <c r="L35" i="76"/>
  <c r="L34" i="76"/>
  <c r="L33" i="76"/>
  <c r="L32" i="76"/>
  <c r="L31" i="76"/>
  <c r="L30" i="76"/>
  <c r="L29" i="76"/>
  <c r="L28" i="76"/>
  <c r="L27" i="76"/>
  <c r="L26" i="76"/>
  <c r="F19" i="76"/>
  <c r="J19" i="75"/>
  <c r="J24" i="77" l="1"/>
  <c r="K13" i="77"/>
  <c r="L37" i="76"/>
  <c r="K24" i="77" l="1"/>
  <c r="K17" i="75" l="1"/>
  <c r="F23" i="75"/>
  <c r="I37" i="76"/>
  <c r="I41" i="76" s="1"/>
  <c r="K19" i="76"/>
  <c r="K23" i="76" s="1"/>
  <c r="H19" i="76"/>
  <c r="H23" i="76" s="1"/>
  <c r="G19" i="76"/>
  <c r="G23" i="76" s="1"/>
  <c r="K8" i="75"/>
  <c r="K9" i="75"/>
  <c r="P11" i="75"/>
  <c r="K10" i="75"/>
  <c r="M11" i="75"/>
  <c r="K12" i="75"/>
  <c r="K13" i="75"/>
  <c r="K14" i="75"/>
  <c r="K15" i="75"/>
  <c r="K16" i="75"/>
  <c r="K20" i="75"/>
  <c r="M12" i="75"/>
  <c r="L11" i="75"/>
  <c r="L9" i="75"/>
  <c r="M7" i="75"/>
  <c r="L7" i="75"/>
  <c r="G19" i="74"/>
  <c r="H19" i="74"/>
  <c r="I19" i="74"/>
  <c r="F19" i="74"/>
  <c r="F37" i="76" l="1"/>
  <c r="F41" i="76" s="1"/>
  <c r="J37" i="76"/>
  <c r="J41" i="76" s="1"/>
  <c r="I19" i="76"/>
  <c r="I23" i="76" s="1"/>
  <c r="G37" i="76"/>
  <c r="G41" i="76" s="1"/>
  <c r="K37" i="76"/>
  <c r="K41" i="76" s="1"/>
  <c r="J19" i="76"/>
  <c r="J23" i="76" s="1"/>
  <c r="H37" i="76"/>
  <c r="H41" i="76" s="1"/>
  <c r="F23" i="76"/>
  <c r="I19" i="75"/>
  <c r="I23" i="75" s="1"/>
  <c r="O11" i="75"/>
  <c r="J23" i="75"/>
  <c r="M9" i="75"/>
  <c r="O9" i="75" s="1"/>
  <c r="L8" i="75"/>
  <c r="M10" i="75"/>
  <c r="G19" i="75"/>
  <c r="G23" i="75" s="1"/>
  <c r="H19" i="75"/>
  <c r="H23" i="75" s="1"/>
  <c r="M8" i="75"/>
  <c r="P10" i="75"/>
  <c r="L12" i="75"/>
  <c r="O12" i="75" s="1"/>
  <c r="L10" i="75"/>
  <c r="J26" i="73"/>
  <c r="L41" i="76" l="1"/>
  <c r="O10" i="75"/>
  <c r="K19" i="75"/>
  <c r="O8" i="75"/>
  <c r="K23" i="75"/>
  <c r="U148" i="70" l="1"/>
  <c r="Q148" i="70"/>
  <c r="M148" i="70"/>
  <c r="E148" i="70"/>
  <c r="O147" i="70"/>
  <c r="K147" i="70"/>
  <c r="V148" i="70"/>
  <c r="R148" i="70"/>
  <c r="F148" i="70"/>
  <c r="T147" i="70"/>
  <c r="P147" i="70"/>
  <c r="L147" i="70"/>
  <c r="H147" i="70"/>
  <c r="J148" i="70"/>
  <c r="T148" i="70"/>
  <c r="P148" i="70"/>
  <c r="L148" i="70"/>
  <c r="H148" i="70"/>
  <c r="V147" i="70"/>
  <c r="R147" i="70"/>
  <c r="J147" i="70"/>
  <c r="F147" i="70"/>
  <c r="D148" i="70"/>
  <c r="O148" i="70"/>
  <c r="K148" i="70"/>
  <c r="U147" i="70"/>
  <c r="Q147" i="70"/>
  <c r="M147" i="70"/>
  <c r="E147" i="70"/>
  <c r="G25" i="60"/>
  <c r="H25" i="60"/>
  <c r="I25" i="60"/>
  <c r="J25" i="60"/>
  <c r="K25" i="60"/>
  <c r="L25" i="60"/>
  <c r="M25" i="60"/>
  <c r="N25" i="60"/>
  <c r="G26" i="60"/>
  <c r="H26" i="60"/>
  <c r="I26" i="60"/>
  <c r="J26" i="60"/>
  <c r="K26" i="60"/>
  <c r="L26" i="60"/>
  <c r="M26" i="60"/>
  <c r="N26" i="60"/>
  <c r="G27" i="60"/>
  <c r="H27" i="60"/>
  <c r="I27" i="60"/>
  <c r="J27" i="60"/>
  <c r="K27" i="60"/>
  <c r="L27" i="60"/>
  <c r="M27" i="60"/>
  <c r="N27" i="60"/>
  <c r="G28" i="60"/>
  <c r="H28" i="60"/>
  <c r="I28" i="60"/>
  <c r="J28" i="60"/>
  <c r="K28" i="60"/>
  <c r="L28" i="60"/>
  <c r="M28" i="60"/>
  <c r="N28" i="60"/>
  <c r="G29" i="60"/>
  <c r="H29" i="60"/>
  <c r="I29" i="60"/>
  <c r="J29" i="60"/>
  <c r="K29" i="60"/>
  <c r="L29" i="60"/>
  <c r="M29" i="60"/>
  <c r="N29" i="60"/>
  <c r="G30" i="60"/>
  <c r="H30" i="60"/>
  <c r="I30" i="60"/>
  <c r="J30" i="60"/>
  <c r="K30" i="60"/>
  <c r="L30" i="60"/>
  <c r="M30" i="60"/>
  <c r="N30" i="60"/>
  <c r="G31" i="60"/>
  <c r="H31" i="60"/>
  <c r="I31" i="60"/>
  <c r="J31" i="60"/>
  <c r="K31" i="60"/>
  <c r="L31" i="60"/>
  <c r="M31" i="60"/>
  <c r="N31" i="60"/>
  <c r="G32" i="60"/>
  <c r="H32" i="60"/>
  <c r="I32" i="60"/>
  <c r="J32" i="60"/>
  <c r="K32" i="60"/>
  <c r="L32" i="60"/>
  <c r="M32" i="60"/>
  <c r="N32" i="60"/>
  <c r="G33" i="60"/>
  <c r="H33" i="60"/>
  <c r="I33" i="60"/>
  <c r="J33" i="60"/>
  <c r="K33" i="60"/>
  <c r="L33" i="60"/>
  <c r="M33" i="60"/>
  <c r="N33" i="60"/>
  <c r="G34" i="60"/>
  <c r="H34" i="60"/>
  <c r="I34" i="60"/>
  <c r="J34" i="60"/>
  <c r="K34" i="60"/>
  <c r="L34" i="60"/>
  <c r="M34" i="60"/>
  <c r="N34" i="60"/>
  <c r="G35" i="60"/>
  <c r="H35" i="60"/>
  <c r="I35" i="60"/>
  <c r="J35" i="60"/>
  <c r="K35" i="60"/>
  <c r="L35" i="60"/>
  <c r="M35" i="60"/>
  <c r="N35" i="60"/>
  <c r="F26" i="60"/>
  <c r="F27" i="60"/>
  <c r="F28" i="60"/>
  <c r="F29" i="60"/>
  <c r="F30" i="60"/>
  <c r="F31" i="60"/>
  <c r="F32" i="60"/>
  <c r="F33" i="60"/>
  <c r="F34" i="60"/>
  <c r="F35" i="60"/>
  <c r="F25" i="60"/>
  <c r="O18" i="60"/>
  <c r="N18" i="60"/>
  <c r="M18" i="60"/>
  <c r="L18" i="60"/>
  <c r="K18" i="60"/>
  <c r="J18" i="60"/>
  <c r="I18" i="60"/>
  <c r="H18" i="60"/>
  <c r="G18" i="60"/>
  <c r="O17" i="60"/>
  <c r="N17" i="60"/>
  <c r="M17" i="60"/>
  <c r="L17" i="60"/>
  <c r="K17" i="60"/>
  <c r="J17" i="60"/>
  <c r="I17" i="60"/>
  <c r="H17" i="60"/>
  <c r="G17" i="60"/>
  <c r="O16" i="60"/>
  <c r="N16" i="60"/>
  <c r="M16" i="60"/>
  <c r="L16" i="60"/>
  <c r="K16" i="60"/>
  <c r="J16" i="60"/>
  <c r="I16" i="60"/>
  <c r="H16" i="60"/>
  <c r="G16" i="60"/>
  <c r="O15" i="60"/>
  <c r="N15" i="60"/>
  <c r="M15" i="60"/>
  <c r="L15" i="60"/>
  <c r="K15" i="60"/>
  <c r="J15" i="60"/>
  <c r="I15" i="60"/>
  <c r="H15" i="60"/>
  <c r="G15" i="60"/>
  <c r="O14" i="60"/>
  <c r="N14" i="60"/>
  <c r="M14" i="60"/>
  <c r="L14" i="60"/>
  <c r="K14" i="60"/>
  <c r="J14" i="60"/>
  <c r="I14" i="60"/>
  <c r="H14" i="60"/>
  <c r="G14" i="60"/>
  <c r="O13" i="60"/>
  <c r="N13" i="60"/>
  <c r="M13" i="60"/>
  <c r="L13" i="60"/>
  <c r="K13" i="60"/>
  <c r="J13" i="60"/>
  <c r="I13" i="60"/>
  <c r="H13" i="60"/>
  <c r="G13" i="60"/>
  <c r="O12" i="60"/>
  <c r="N12" i="60"/>
  <c r="M12" i="60"/>
  <c r="L12" i="60"/>
  <c r="K12" i="60"/>
  <c r="J12" i="60"/>
  <c r="I12" i="60"/>
  <c r="H12" i="60"/>
  <c r="G12" i="60"/>
  <c r="O11" i="60"/>
  <c r="N11" i="60"/>
  <c r="M11" i="60"/>
  <c r="L11" i="60"/>
  <c r="K11" i="60"/>
  <c r="J11" i="60"/>
  <c r="I11" i="60"/>
  <c r="H11" i="60"/>
  <c r="G11" i="60"/>
  <c r="O10" i="60"/>
  <c r="N10" i="60"/>
  <c r="M10" i="60"/>
  <c r="L10" i="60"/>
  <c r="K10" i="60"/>
  <c r="J10" i="60"/>
  <c r="I10" i="60"/>
  <c r="H10" i="60"/>
  <c r="G10" i="60"/>
  <c r="O9" i="60"/>
  <c r="N9" i="60"/>
  <c r="M9" i="60"/>
  <c r="L9" i="60"/>
  <c r="K9" i="60"/>
  <c r="J9" i="60"/>
  <c r="I9" i="60"/>
  <c r="H9" i="60"/>
  <c r="G9" i="60"/>
  <c r="O8" i="60"/>
  <c r="N8" i="60"/>
  <c r="M8" i="60"/>
  <c r="L8" i="60"/>
  <c r="K8" i="60"/>
  <c r="J8" i="60"/>
  <c r="I8" i="60"/>
  <c r="H8" i="60"/>
  <c r="G8" i="60"/>
  <c r="F9" i="60"/>
  <c r="F10" i="60"/>
  <c r="F11" i="60"/>
  <c r="F12" i="60"/>
  <c r="F13" i="60"/>
  <c r="F14" i="60"/>
  <c r="F15" i="60"/>
  <c r="F16" i="60"/>
  <c r="F17" i="60"/>
  <c r="F18" i="60"/>
  <c r="F8" i="60"/>
  <c r="W206" i="70"/>
  <c r="W204" i="70"/>
  <c r="W203" i="70"/>
  <c r="W202" i="70"/>
  <c r="W201" i="70"/>
  <c r="W200" i="70"/>
  <c r="W199" i="70"/>
  <c r="W198" i="70"/>
  <c r="W197" i="70"/>
  <c r="W196" i="70"/>
  <c r="W195" i="70"/>
  <c r="W194" i="70"/>
  <c r="G41" i="59"/>
  <c r="H41" i="59"/>
  <c r="I41" i="59"/>
  <c r="J41" i="59"/>
  <c r="K41" i="59"/>
  <c r="L41" i="59"/>
  <c r="M41" i="59"/>
  <c r="N41" i="59"/>
  <c r="G42" i="59"/>
  <c r="H42" i="59"/>
  <c r="I42" i="59"/>
  <c r="J42" i="59"/>
  <c r="K42" i="59"/>
  <c r="L42" i="59"/>
  <c r="M42" i="59"/>
  <c r="N42" i="59"/>
  <c r="F42" i="59"/>
  <c r="F41" i="59"/>
  <c r="G28" i="59"/>
  <c r="H28" i="59"/>
  <c r="I28" i="59"/>
  <c r="J28" i="59"/>
  <c r="K28" i="59"/>
  <c r="L28" i="59"/>
  <c r="M28" i="59"/>
  <c r="N28" i="59"/>
  <c r="G29" i="59"/>
  <c r="H29" i="59"/>
  <c r="I29" i="59"/>
  <c r="J29" i="59"/>
  <c r="K29" i="59"/>
  <c r="L29" i="59"/>
  <c r="M29" i="59"/>
  <c r="N29" i="59"/>
  <c r="G30" i="59"/>
  <c r="H30" i="59"/>
  <c r="I30" i="59"/>
  <c r="J30" i="59"/>
  <c r="K30" i="59"/>
  <c r="L30" i="59"/>
  <c r="M30" i="59"/>
  <c r="N30" i="59"/>
  <c r="G31" i="59"/>
  <c r="H31" i="59"/>
  <c r="I31" i="59"/>
  <c r="J31" i="59"/>
  <c r="L31" i="59"/>
  <c r="M31" i="59"/>
  <c r="N31" i="59"/>
  <c r="G32" i="59"/>
  <c r="H32" i="59"/>
  <c r="I32" i="59"/>
  <c r="J32" i="59"/>
  <c r="K32" i="59"/>
  <c r="L32" i="59"/>
  <c r="M32" i="59"/>
  <c r="N32" i="59"/>
  <c r="G33" i="59"/>
  <c r="H33" i="59"/>
  <c r="I33" i="59"/>
  <c r="J33" i="59"/>
  <c r="K33" i="59"/>
  <c r="L33" i="59"/>
  <c r="M33" i="59"/>
  <c r="N33" i="59"/>
  <c r="G34" i="59"/>
  <c r="H34" i="59"/>
  <c r="I34" i="59"/>
  <c r="J34" i="59"/>
  <c r="K34" i="59"/>
  <c r="L34" i="59"/>
  <c r="M34" i="59"/>
  <c r="N34" i="59"/>
  <c r="G35" i="59"/>
  <c r="H35" i="59"/>
  <c r="I35" i="59"/>
  <c r="J35" i="59"/>
  <c r="K35" i="59"/>
  <c r="L35" i="59"/>
  <c r="M35" i="59"/>
  <c r="N35" i="59"/>
  <c r="G36" i="59"/>
  <c r="H36" i="59"/>
  <c r="I36" i="59"/>
  <c r="J36" i="59"/>
  <c r="K36" i="59"/>
  <c r="L36" i="59"/>
  <c r="M36" i="59"/>
  <c r="N36" i="59"/>
  <c r="G37" i="59"/>
  <c r="H37" i="59"/>
  <c r="I37" i="59"/>
  <c r="J37" i="59"/>
  <c r="K37" i="59"/>
  <c r="L37" i="59"/>
  <c r="M37" i="59"/>
  <c r="N37" i="59"/>
  <c r="G38" i="59"/>
  <c r="H38" i="59"/>
  <c r="I38" i="59"/>
  <c r="J38" i="59"/>
  <c r="K38" i="59"/>
  <c r="L38" i="59"/>
  <c r="M38" i="59"/>
  <c r="N38" i="59"/>
  <c r="F29" i="59"/>
  <c r="F30" i="59"/>
  <c r="F32" i="59"/>
  <c r="F33" i="59"/>
  <c r="F34" i="59"/>
  <c r="F35" i="59"/>
  <c r="F36" i="59"/>
  <c r="F37" i="59"/>
  <c r="F38" i="59"/>
  <c r="F28" i="59"/>
  <c r="G21" i="59"/>
  <c r="H21" i="59"/>
  <c r="I21" i="59"/>
  <c r="J21" i="59"/>
  <c r="K21" i="59"/>
  <c r="L21" i="59"/>
  <c r="M21" i="59"/>
  <c r="N21" i="59"/>
  <c r="O21" i="59"/>
  <c r="G22" i="59"/>
  <c r="H22" i="59"/>
  <c r="I22" i="59"/>
  <c r="J22" i="59"/>
  <c r="K22" i="59"/>
  <c r="L22" i="59"/>
  <c r="M22" i="59"/>
  <c r="N22" i="59"/>
  <c r="O22" i="59"/>
  <c r="F22" i="59"/>
  <c r="F21" i="59"/>
  <c r="G8" i="59"/>
  <c r="H8" i="59"/>
  <c r="I8" i="59"/>
  <c r="J8" i="59"/>
  <c r="K8" i="59"/>
  <c r="L8" i="59"/>
  <c r="M8" i="59"/>
  <c r="N8" i="59"/>
  <c r="O8" i="59"/>
  <c r="G9" i="59"/>
  <c r="H9" i="59"/>
  <c r="I9" i="59"/>
  <c r="J9" i="59"/>
  <c r="K9" i="59"/>
  <c r="L9" i="59"/>
  <c r="M9" i="59"/>
  <c r="N9" i="59"/>
  <c r="O9" i="59"/>
  <c r="G10" i="59"/>
  <c r="H10" i="59"/>
  <c r="I10" i="59"/>
  <c r="J10" i="59"/>
  <c r="K10" i="59"/>
  <c r="L10" i="59"/>
  <c r="M10" i="59"/>
  <c r="N10" i="59"/>
  <c r="O10" i="59"/>
  <c r="G11" i="59"/>
  <c r="H11" i="59"/>
  <c r="J11" i="59"/>
  <c r="L11" i="59"/>
  <c r="M11" i="59"/>
  <c r="N11" i="59"/>
  <c r="O11" i="59"/>
  <c r="G12" i="59"/>
  <c r="H12" i="59"/>
  <c r="I12" i="59"/>
  <c r="J12" i="59"/>
  <c r="K12" i="59"/>
  <c r="L12" i="59"/>
  <c r="M12" i="59"/>
  <c r="N12" i="59"/>
  <c r="O12" i="59"/>
  <c r="G13" i="59"/>
  <c r="H13" i="59"/>
  <c r="I13" i="59"/>
  <c r="J13" i="59"/>
  <c r="K13" i="59"/>
  <c r="L13" i="59"/>
  <c r="M13" i="59"/>
  <c r="N13" i="59"/>
  <c r="O13" i="59"/>
  <c r="G14" i="59"/>
  <c r="H14" i="59"/>
  <c r="I14" i="59"/>
  <c r="J14" i="59"/>
  <c r="K14" i="59"/>
  <c r="L14" i="59"/>
  <c r="M14" i="59"/>
  <c r="N14" i="59"/>
  <c r="O14" i="59"/>
  <c r="G15" i="59"/>
  <c r="H15" i="59"/>
  <c r="I15" i="59"/>
  <c r="J15" i="59"/>
  <c r="K15" i="59"/>
  <c r="L15" i="59"/>
  <c r="M15" i="59"/>
  <c r="N15" i="59"/>
  <c r="O15" i="59"/>
  <c r="G16" i="59"/>
  <c r="H16" i="59"/>
  <c r="I16" i="59"/>
  <c r="J16" i="59"/>
  <c r="K16" i="59"/>
  <c r="L16" i="59"/>
  <c r="M16" i="59"/>
  <c r="N16" i="59"/>
  <c r="O16" i="59"/>
  <c r="G17" i="59"/>
  <c r="H17" i="59"/>
  <c r="I17" i="59"/>
  <c r="J17" i="59"/>
  <c r="K17" i="59"/>
  <c r="L17" i="59"/>
  <c r="M17" i="59"/>
  <c r="N17" i="59"/>
  <c r="O17" i="59"/>
  <c r="G18" i="59"/>
  <c r="H18" i="59"/>
  <c r="I18" i="59"/>
  <c r="J18" i="59"/>
  <c r="K18" i="59"/>
  <c r="L18" i="59"/>
  <c r="M18" i="59"/>
  <c r="N18" i="59"/>
  <c r="O18" i="59"/>
  <c r="F9" i="59"/>
  <c r="F10" i="59"/>
  <c r="F11" i="59"/>
  <c r="F12" i="59"/>
  <c r="F13" i="59"/>
  <c r="F14" i="59"/>
  <c r="F15" i="59"/>
  <c r="F16" i="59"/>
  <c r="F17" i="59"/>
  <c r="F18" i="59"/>
  <c r="F8" i="59"/>
  <c r="W137" i="70"/>
  <c r="W136" i="70"/>
  <c r="D135" i="70"/>
  <c r="W134" i="70"/>
  <c r="W132" i="70"/>
  <c r="W131" i="70"/>
  <c r="W130" i="70"/>
  <c r="W129" i="70"/>
  <c r="W128" i="70"/>
  <c r="W127" i="70"/>
  <c r="W126" i="70"/>
  <c r="W124" i="70"/>
  <c r="W123" i="70"/>
  <c r="W122" i="70"/>
  <c r="W212" i="70" l="1"/>
  <c r="W211" i="70"/>
  <c r="W213" i="70"/>
  <c r="W216" i="70"/>
  <c r="W214" i="70"/>
  <c r="W217" i="70"/>
  <c r="W215" i="70"/>
  <c r="W207" i="70"/>
  <c r="D138" i="70"/>
  <c r="D139" i="70" s="1"/>
  <c r="W139" i="70"/>
  <c r="W142" i="70"/>
  <c r="J21" i="60"/>
  <c r="N21" i="60"/>
  <c r="H38" i="60"/>
  <c r="L38" i="60"/>
  <c r="G21" i="60"/>
  <c r="K21" i="60"/>
  <c r="O21" i="60"/>
  <c r="I38" i="60"/>
  <c r="M38" i="60"/>
  <c r="H21" i="60"/>
  <c r="L21" i="60"/>
  <c r="F38" i="60"/>
  <c r="J38" i="60"/>
  <c r="N38" i="60"/>
  <c r="I21" i="60"/>
  <c r="M21" i="60"/>
  <c r="G38" i="60"/>
  <c r="K38" i="60"/>
  <c r="W218" i="70" l="1"/>
  <c r="O38" i="60"/>
  <c r="W170" i="70"/>
  <c r="F586" i="71" l="1"/>
  <c r="E586" i="71"/>
  <c r="D586" i="71"/>
  <c r="K216" i="71"/>
  <c r="J216" i="71"/>
  <c r="I198" i="71"/>
  <c r="I197" i="71"/>
  <c r="I196" i="71"/>
  <c r="I195" i="71"/>
  <c r="I194" i="71"/>
  <c r="I193" i="71"/>
  <c r="I192" i="71"/>
  <c r="I191" i="71"/>
  <c r="I190" i="71"/>
  <c r="I189" i="71"/>
  <c r="I188" i="71"/>
  <c r="I187" i="71"/>
  <c r="I186" i="71"/>
  <c r="I185" i="71"/>
  <c r="I184" i="71"/>
  <c r="I183" i="71"/>
  <c r="I182" i="71"/>
  <c r="I181" i="71"/>
  <c r="I180" i="71"/>
  <c r="I179" i="71"/>
  <c r="I178" i="71"/>
  <c r="I177" i="71"/>
  <c r="I176" i="71"/>
  <c r="I175" i="71"/>
  <c r="I174" i="71"/>
  <c r="I173" i="71"/>
  <c r="I172" i="71"/>
  <c r="I171" i="71"/>
  <c r="I170" i="71"/>
  <c r="I169" i="71"/>
  <c r="I168" i="71"/>
  <c r="I167" i="71"/>
  <c r="I166" i="71"/>
  <c r="I165" i="71"/>
  <c r="I164" i="71"/>
  <c r="I163" i="71"/>
  <c r="I162" i="71"/>
  <c r="I161" i="71"/>
  <c r="I160" i="71"/>
  <c r="I159" i="71"/>
  <c r="I158" i="71"/>
  <c r="I157" i="71"/>
  <c r="I156" i="71"/>
  <c r="I155" i="71"/>
  <c r="I154" i="71"/>
  <c r="I153" i="71"/>
  <c r="I152" i="71"/>
  <c r="I151" i="71"/>
  <c r="I150" i="71"/>
  <c r="I149" i="71"/>
  <c r="I148" i="71"/>
  <c r="I147" i="71"/>
  <c r="I146" i="71"/>
  <c r="I145" i="71"/>
  <c r="I144" i="71"/>
  <c r="I143" i="71"/>
  <c r="I142" i="71"/>
  <c r="I141" i="71"/>
  <c r="I140" i="71"/>
  <c r="I139" i="71"/>
  <c r="I138" i="71"/>
  <c r="I133" i="71"/>
  <c r="I132" i="71"/>
  <c r="I131" i="71"/>
  <c r="I130" i="71"/>
  <c r="I129" i="71"/>
  <c r="I128" i="71"/>
  <c r="I127" i="71"/>
  <c r="I126" i="71"/>
  <c r="I125" i="71"/>
  <c r="I124" i="71"/>
  <c r="I123" i="71"/>
  <c r="I122" i="71"/>
  <c r="I121" i="71"/>
  <c r="I120" i="71"/>
  <c r="I119" i="71"/>
  <c r="I118" i="71"/>
  <c r="I117" i="71"/>
  <c r="I116" i="71"/>
  <c r="I115" i="71"/>
  <c r="I114" i="71"/>
  <c r="I113" i="71"/>
  <c r="I112" i="71"/>
  <c r="I111" i="71"/>
  <c r="I110" i="71"/>
  <c r="I109" i="71"/>
  <c r="I108" i="71"/>
  <c r="I107" i="71"/>
  <c r="I106" i="71"/>
  <c r="I105" i="71"/>
  <c r="I104" i="71"/>
  <c r="I103" i="71"/>
  <c r="I102" i="71"/>
  <c r="I101" i="71"/>
  <c r="I100" i="71"/>
  <c r="I99" i="71"/>
  <c r="I98" i="71"/>
  <c r="I97" i="71"/>
  <c r="I96" i="71"/>
  <c r="I95" i="71"/>
  <c r="I94" i="71"/>
  <c r="I93" i="71"/>
  <c r="I92" i="71"/>
  <c r="I91" i="71"/>
  <c r="I90" i="71"/>
  <c r="I89" i="71"/>
  <c r="I88" i="71"/>
  <c r="I87" i="71"/>
  <c r="I86" i="71"/>
  <c r="I85" i="71"/>
  <c r="I84" i="71"/>
  <c r="I83" i="71"/>
  <c r="I82" i="71"/>
  <c r="I81" i="71"/>
  <c r="I80" i="71"/>
  <c r="I79" i="71"/>
  <c r="I78" i="71"/>
  <c r="I77" i="71"/>
  <c r="I76" i="71"/>
  <c r="I75" i="71"/>
  <c r="I74" i="71"/>
  <c r="I73" i="71"/>
  <c r="I68" i="71"/>
  <c r="I67" i="71"/>
  <c r="I66" i="71"/>
  <c r="I65" i="71"/>
  <c r="I64" i="71"/>
  <c r="I63" i="71"/>
  <c r="I62" i="71"/>
  <c r="I61" i="71"/>
  <c r="I60" i="71"/>
  <c r="I59" i="71"/>
  <c r="I58" i="71"/>
  <c r="I57" i="71"/>
  <c r="I56" i="71"/>
  <c r="I55" i="71"/>
  <c r="I54" i="71"/>
  <c r="I53" i="71"/>
  <c r="I52" i="71"/>
  <c r="I51" i="71"/>
  <c r="I50" i="71"/>
  <c r="I49" i="71"/>
  <c r="I48" i="71"/>
  <c r="I47" i="71"/>
  <c r="I46" i="71"/>
  <c r="I45" i="71"/>
  <c r="I44" i="71"/>
  <c r="I43" i="71"/>
  <c r="I42" i="71"/>
  <c r="I41" i="71"/>
  <c r="I40" i="71"/>
  <c r="I39" i="71"/>
  <c r="I38" i="71"/>
  <c r="I37" i="71"/>
  <c r="I36" i="71"/>
  <c r="I35" i="71"/>
  <c r="I34" i="71"/>
  <c r="I33" i="71"/>
  <c r="I32" i="71"/>
  <c r="I31" i="71"/>
  <c r="I30" i="71"/>
  <c r="I29" i="71"/>
  <c r="I28" i="71"/>
  <c r="I27" i="71"/>
  <c r="I26" i="71"/>
  <c r="I25" i="71"/>
  <c r="I24" i="71"/>
  <c r="I23" i="71"/>
  <c r="I22" i="71"/>
  <c r="I21" i="71"/>
  <c r="I20" i="71"/>
  <c r="I19" i="71"/>
  <c r="I18" i="71"/>
  <c r="I17" i="71"/>
  <c r="I16" i="71"/>
  <c r="I15" i="71"/>
  <c r="I14" i="71"/>
  <c r="I13" i="71"/>
  <c r="I12" i="71"/>
  <c r="I11" i="71"/>
  <c r="I10" i="71"/>
  <c r="I9" i="71"/>
  <c r="I8" i="71"/>
  <c r="J12" i="15" l="1"/>
  <c r="M17" i="66" l="1"/>
  <c r="M16" i="66"/>
  <c r="L17" i="66"/>
  <c r="L16" i="66"/>
  <c r="J17" i="66"/>
  <c r="J16" i="66"/>
  <c r="I17" i="66"/>
  <c r="I16" i="66"/>
  <c r="G17" i="66"/>
  <c r="G16" i="66"/>
  <c r="F17" i="66"/>
  <c r="F16" i="66"/>
  <c r="J52" i="15"/>
  <c r="G11" i="66"/>
  <c r="J96" i="65" l="1"/>
  <c r="I96" i="65"/>
  <c r="G96" i="65"/>
  <c r="J92" i="65"/>
  <c r="I92" i="65"/>
  <c r="G92" i="65"/>
  <c r="J88" i="65"/>
  <c r="I88" i="65"/>
  <c r="G88" i="65"/>
  <c r="J80" i="65"/>
  <c r="I80" i="65"/>
  <c r="G80" i="65"/>
  <c r="J77" i="65"/>
  <c r="I77" i="65"/>
  <c r="G77" i="65"/>
  <c r="J72" i="65"/>
  <c r="I72" i="65"/>
  <c r="G72" i="65"/>
  <c r="J69" i="65"/>
  <c r="I69" i="65"/>
  <c r="G69" i="65"/>
  <c r="J62" i="65"/>
  <c r="I62" i="65"/>
  <c r="G62" i="65"/>
  <c r="J49" i="65"/>
  <c r="I49" i="65"/>
  <c r="G49" i="65"/>
  <c r="J43" i="65"/>
  <c r="I43" i="65"/>
  <c r="G43" i="65"/>
  <c r="J37" i="65"/>
  <c r="I37" i="65"/>
  <c r="G37" i="65"/>
  <c r="I30" i="65"/>
  <c r="G30" i="65"/>
  <c r="K72" i="65" l="1"/>
  <c r="K62" i="65"/>
  <c r="K92" i="65"/>
  <c r="K69" i="65"/>
  <c r="K49" i="65"/>
  <c r="K96" i="65"/>
  <c r="K77" i="65"/>
  <c r="K43" i="65"/>
  <c r="K37" i="65"/>
  <c r="K30" i="65"/>
  <c r="K88" i="65"/>
  <c r="K80" i="65"/>
  <c r="G97" i="65"/>
  <c r="J97" i="65"/>
  <c r="I97" i="65"/>
  <c r="K25" i="65"/>
  <c r="K97" i="65" l="1"/>
  <c r="I11" i="66" l="1"/>
  <c r="H83" i="15" l="1"/>
  <c r="F11" i="66" s="1"/>
  <c r="G24" i="14" l="1"/>
  <c r="G23" i="14"/>
  <c r="G22" i="14"/>
  <c r="K22" i="14" s="1"/>
  <c r="G21" i="14"/>
  <c r="G20" i="14"/>
  <c r="G19" i="14"/>
  <c r="G18" i="14"/>
  <c r="G17" i="14"/>
  <c r="G16" i="14"/>
  <c r="G15" i="14"/>
  <c r="G14" i="14"/>
  <c r="G13" i="14"/>
  <c r="G12" i="14"/>
  <c r="G11" i="14"/>
  <c r="G10" i="14"/>
  <c r="G9" i="14"/>
  <c r="M35" i="64" l="1"/>
  <c r="L18" i="66" s="1"/>
  <c r="L11" i="66"/>
  <c r="G35" i="64"/>
  <c r="F35" i="64"/>
  <c r="L9" i="66" s="1"/>
  <c r="M34" i="64"/>
  <c r="I34" i="64" s="1"/>
  <c r="J34" i="64"/>
  <c r="M33" i="64"/>
  <c r="I33" i="64" s="1"/>
  <c r="J33" i="64"/>
  <c r="M32" i="64"/>
  <c r="I32" i="64" s="1"/>
  <c r="M31" i="64"/>
  <c r="I31" i="64" s="1"/>
  <c r="J31" i="64"/>
  <c r="M30" i="64"/>
  <c r="I30" i="64" s="1"/>
  <c r="J30" i="64"/>
  <c r="M29" i="64"/>
  <c r="M28" i="64"/>
  <c r="I28" i="64" s="1"/>
  <c r="J28" i="64"/>
  <c r="M27" i="64"/>
  <c r="I27" i="64" s="1"/>
  <c r="J27" i="64"/>
  <c r="M18" i="64"/>
  <c r="M11" i="66"/>
  <c r="G18" i="64"/>
  <c r="F18" i="64"/>
  <c r="M9" i="66" s="1"/>
  <c r="M17" i="64"/>
  <c r="I17" i="64" s="1"/>
  <c r="J17" i="64"/>
  <c r="M16" i="64"/>
  <c r="I16" i="64" s="1"/>
  <c r="M15" i="64"/>
  <c r="I15" i="64" s="1"/>
  <c r="M14" i="64"/>
  <c r="I14" i="64" s="1"/>
  <c r="J14" i="64"/>
  <c r="M13" i="64"/>
  <c r="I13" i="64" s="1"/>
  <c r="J13" i="64"/>
  <c r="M12" i="64"/>
  <c r="I12" i="64" s="1"/>
  <c r="J12" i="64"/>
  <c r="M11" i="64"/>
  <c r="I11" i="64" s="1"/>
  <c r="J11" i="64"/>
  <c r="M10" i="64"/>
  <c r="I10" i="64" s="1"/>
  <c r="J10" i="64"/>
  <c r="H16" i="63"/>
  <c r="G16" i="63"/>
  <c r="F16" i="63"/>
  <c r="H15" i="63"/>
  <c r="G15" i="63"/>
  <c r="F15" i="63"/>
  <c r="H14" i="63"/>
  <c r="G14" i="63"/>
  <c r="F14" i="63"/>
  <c r="H13" i="63"/>
  <c r="G13" i="63"/>
  <c r="F13" i="63"/>
  <c r="H12" i="63"/>
  <c r="G12" i="63"/>
  <c r="F12" i="63"/>
  <c r="H11" i="63"/>
  <c r="G11" i="63"/>
  <c r="F11" i="63"/>
  <c r="H10" i="63"/>
  <c r="G10" i="63"/>
  <c r="F10" i="63"/>
  <c r="H9" i="63"/>
  <c r="G9" i="63"/>
  <c r="F9" i="63"/>
  <c r="I18" i="64" l="1"/>
  <c r="M18" i="66"/>
  <c r="M10" i="66"/>
  <c r="I35" i="64"/>
  <c r="L13" i="66" s="1"/>
  <c r="L10" i="66"/>
  <c r="M13" i="66"/>
  <c r="J35" i="64"/>
  <c r="L14" i="66" s="1"/>
  <c r="G17" i="63"/>
  <c r="G19" i="63" s="1"/>
  <c r="J13" i="63"/>
  <c r="J11" i="63"/>
  <c r="J15" i="63"/>
  <c r="F17" i="63"/>
  <c r="J10" i="63"/>
  <c r="J12" i="63"/>
  <c r="J14" i="63"/>
  <c r="J16" i="63"/>
  <c r="H17" i="63"/>
  <c r="I15" i="63" s="1"/>
  <c r="J18" i="64"/>
  <c r="M14" i="66" s="1"/>
  <c r="J9" i="63"/>
  <c r="M83" i="15"/>
  <c r="F18" i="66" s="1"/>
  <c r="M82" i="15"/>
  <c r="I82" i="15" s="1"/>
  <c r="M81" i="15"/>
  <c r="I81" i="15" s="1"/>
  <c r="M80" i="15"/>
  <c r="I80" i="15" s="1"/>
  <c r="M79" i="15"/>
  <c r="I79" i="15" s="1"/>
  <c r="M78" i="15"/>
  <c r="I78" i="15" s="1"/>
  <c r="M77" i="15"/>
  <c r="I77" i="15" s="1"/>
  <c r="M76" i="15"/>
  <c r="I76" i="15" s="1"/>
  <c r="M75" i="15"/>
  <c r="I75" i="15" s="1"/>
  <c r="M74" i="15"/>
  <c r="I74" i="15" s="1"/>
  <c r="M73" i="15"/>
  <c r="I73" i="15" s="1"/>
  <c r="M72" i="15"/>
  <c r="I72" i="15" s="1"/>
  <c r="M71" i="15"/>
  <c r="I71" i="15" s="1"/>
  <c r="M70" i="15"/>
  <c r="I70" i="15" s="1"/>
  <c r="M69" i="15"/>
  <c r="I69" i="15" s="1"/>
  <c r="M68" i="15"/>
  <c r="I68" i="15" s="1"/>
  <c r="M67" i="15"/>
  <c r="I67" i="15" s="1"/>
  <c r="M66" i="15"/>
  <c r="I66" i="15" s="1"/>
  <c r="M65" i="15"/>
  <c r="I65" i="15" s="1"/>
  <c r="M64" i="15"/>
  <c r="I64" i="15" s="1"/>
  <c r="M63" i="15"/>
  <c r="I63" i="15" s="1"/>
  <c r="M62" i="15"/>
  <c r="I62" i="15" s="1"/>
  <c r="M61" i="15"/>
  <c r="I61" i="15" s="1"/>
  <c r="M60" i="15"/>
  <c r="I60" i="15" s="1"/>
  <c r="M59" i="15"/>
  <c r="I59" i="15" s="1"/>
  <c r="M58" i="15"/>
  <c r="I58" i="15" s="1"/>
  <c r="M57" i="15"/>
  <c r="I57" i="15" s="1"/>
  <c r="M56" i="15"/>
  <c r="I56" i="15" s="1"/>
  <c r="M55" i="15"/>
  <c r="M54" i="15"/>
  <c r="I54" i="15" s="1"/>
  <c r="M53" i="15"/>
  <c r="I53" i="15" s="1"/>
  <c r="M52" i="15"/>
  <c r="I52" i="15" s="1"/>
  <c r="G83" i="15"/>
  <c r="F10" i="66" s="1"/>
  <c r="F83" i="15"/>
  <c r="F9" i="66" l="1"/>
  <c r="I83" i="15"/>
  <c r="F13" i="66" s="1"/>
  <c r="J83" i="15"/>
  <c r="F14" i="66" s="1"/>
  <c r="H19" i="63"/>
  <c r="I16" i="63"/>
  <c r="I14" i="63"/>
  <c r="I12" i="63"/>
  <c r="I10" i="63"/>
  <c r="I9" i="63"/>
  <c r="I11" i="63"/>
  <c r="I13" i="63"/>
  <c r="J17" i="63"/>
  <c r="I17" i="63" l="1"/>
  <c r="F9" i="14" l="1"/>
  <c r="I85" i="23" l="1"/>
  <c r="F86" i="23"/>
  <c r="F182" i="23" l="1"/>
  <c r="G20" i="45" l="1"/>
  <c r="G19" i="45"/>
  <c r="O30" i="60" l="1"/>
  <c r="O28" i="60" l="1"/>
  <c r="O29" i="60"/>
  <c r="O35" i="60"/>
  <c r="O27" i="60"/>
  <c r="O26" i="60"/>
  <c r="O36" i="60"/>
  <c r="O34" i="60"/>
  <c r="O32" i="60"/>
  <c r="O31" i="60"/>
  <c r="O33" i="60"/>
  <c r="O25" i="60"/>
  <c r="K37" i="60" l="1"/>
  <c r="J37" i="60"/>
  <c r="F37" i="60"/>
  <c r="G37" i="60"/>
  <c r="N37" i="60"/>
  <c r="M37" i="60"/>
  <c r="L37" i="60"/>
  <c r="I37" i="60"/>
  <c r="H37" i="60"/>
  <c r="M20" i="60"/>
  <c r="O20" i="60"/>
  <c r="N20" i="60"/>
  <c r="L20" i="60"/>
  <c r="K20" i="60"/>
  <c r="J20" i="60"/>
  <c r="H20" i="60"/>
  <c r="G20" i="60"/>
  <c r="O42" i="59"/>
  <c r="O35" i="59"/>
  <c r="L44" i="59"/>
  <c r="J24" i="59"/>
  <c r="O41" i="59"/>
  <c r="O38" i="59"/>
  <c r="O37" i="59"/>
  <c r="O36" i="59"/>
  <c r="O34" i="59"/>
  <c r="O33" i="59"/>
  <c r="O32" i="59"/>
  <c r="O30" i="59"/>
  <c r="O29" i="59"/>
  <c r="O28" i="59"/>
  <c r="I39" i="60" l="1"/>
  <c r="K39" i="60"/>
  <c r="G39" i="60"/>
  <c r="M39" i="60"/>
  <c r="F39" i="60"/>
  <c r="N39" i="60"/>
  <c r="J39" i="60"/>
  <c r="H39" i="60"/>
  <c r="L39" i="60"/>
  <c r="K22" i="60"/>
  <c r="H22" i="60"/>
  <c r="L22" i="60"/>
  <c r="J22" i="60"/>
  <c r="N22" i="60"/>
  <c r="M22" i="60"/>
  <c r="G22" i="60"/>
  <c r="O22" i="60"/>
  <c r="I20" i="60"/>
  <c r="F20" i="60"/>
  <c r="N24" i="59"/>
  <c r="M24" i="59"/>
  <c r="G44" i="59"/>
  <c r="O24" i="59"/>
  <c r="L24" i="59"/>
  <c r="F44" i="59"/>
  <c r="H24" i="59"/>
  <c r="K44" i="59"/>
  <c r="N44" i="59"/>
  <c r="H44" i="59"/>
  <c r="G24" i="59"/>
  <c r="J44" i="59"/>
  <c r="O37" i="60" l="1"/>
  <c r="F639" i="23"/>
  <c r="F22" i="60"/>
  <c r="I22" i="60"/>
  <c r="K24" i="59"/>
  <c r="I44" i="59"/>
  <c r="M44" i="59"/>
  <c r="F24" i="59"/>
  <c r="O39" i="60" l="1"/>
  <c r="I24" i="59"/>
  <c r="G20" i="59" l="1"/>
  <c r="H20" i="59"/>
  <c r="J20" i="59"/>
  <c r="L20" i="59"/>
  <c r="M20" i="59"/>
  <c r="N20" i="59"/>
  <c r="O20" i="59"/>
  <c r="F20" i="59"/>
  <c r="F23" i="59" s="1"/>
  <c r="L40" i="59" l="1"/>
  <c r="M23" i="59"/>
  <c r="M25" i="59" s="1"/>
  <c r="H40" i="59"/>
  <c r="G40" i="59"/>
  <c r="G23" i="59"/>
  <c r="G25" i="59" s="1"/>
  <c r="O23" i="59"/>
  <c r="O25" i="59" s="1"/>
  <c r="I40" i="59"/>
  <c r="M40" i="59"/>
  <c r="H23" i="59"/>
  <c r="H25" i="59" s="1"/>
  <c r="L23" i="59"/>
  <c r="L25" i="59" s="1"/>
  <c r="J23" i="59"/>
  <c r="J25" i="59" s="1"/>
  <c r="J40" i="59"/>
  <c r="N40" i="59"/>
  <c r="N23" i="59"/>
  <c r="N25" i="59" s="1"/>
  <c r="F634" i="23" l="1"/>
  <c r="N43" i="59"/>
  <c r="N45" i="59" s="1"/>
  <c r="G43" i="59"/>
  <c r="G45" i="59" s="1"/>
  <c r="H43" i="59"/>
  <c r="H45" i="59" s="1"/>
  <c r="L43" i="59"/>
  <c r="L45" i="59" s="1"/>
  <c r="M43" i="59"/>
  <c r="M45" i="59" s="1"/>
  <c r="J43" i="59"/>
  <c r="J45" i="59" s="1"/>
  <c r="I43" i="59"/>
  <c r="I45" i="59" s="1"/>
  <c r="F25" i="59"/>
  <c r="F644" i="23" l="1"/>
  <c r="J624" i="23" l="1"/>
  <c r="F624" i="23"/>
  <c r="L624" i="23"/>
  <c r="G624" i="23"/>
  <c r="H624" i="23"/>
  <c r="K624" i="23"/>
  <c r="I624" i="23"/>
  <c r="E624" i="23"/>
  <c r="M614" i="23" l="1"/>
  <c r="M597" i="23" l="1"/>
  <c r="M599" i="23" l="1"/>
  <c r="G141" i="23" l="1"/>
  <c r="D590" i="71"/>
  <c r="E590" i="71"/>
  <c r="F590" i="71"/>
  <c r="F596" i="71" s="1"/>
  <c r="G590" i="71"/>
  <c r="H590" i="71"/>
  <c r="D591" i="71"/>
  <c r="E591" i="71"/>
  <c r="F591" i="71"/>
  <c r="G591" i="71"/>
  <c r="H591" i="71"/>
  <c r="D592" i="71"/>
  <c r="E592" i="71"/>
  <c r="F592" i="71"/>
  <c r="G592" i="71"/>
  <c r="H592" i="71"/>
  <c r="D593" i="71"/>
  <c r="E593" i="71"/>
  <c r="F593" i="71"/>
  <c r="G593" i="71"/>
  <c r="H593" i="71"/>
  <c r="D594" i="71"/>
  <c r="E594" i="71"/>
  <c r="F594" i="71"/>
  <c r="G594" i="71"/>
  <c r="H594" i="71"/>
  <c r="E596" i="71" l="1"/>
  <c r="H596" i="71"/>
  <c r="D596" i="71"/>
  <c r="G596" i="71"/>
  <c r="G140" i="23"/>
  <c r="G138" i="23" s="1"/>
  <c r="G144" i="23" s="1"/>
  <c r="H9" i="2"/>
  <c r="H16" i="2" s="1"/>
  <c r="M133" i="23" l="1"/>
  <c r="D566" i="23" s="1"/>
  <c r="L133" i="23"/>
  <c r="K133" i="23"/>
  <c r="J133" i="23"/>
  <c r="I133" i="23"/>
  <c r="H133" i="23"/>
  <c r="G133" i="23"/>
  <c r="F133" i="23"/>
  <c r="E133" i="23"/>
  <c r="D133" i="23"/>
  <c r="D556" i="23" l="1"/>
  <c r="D552" i="23"/>
  <c r="D561" i="23"/>
  <c r="D558" i="23"/>
  <c r="D570" i="23"/>
  <c r="D575" i="23"/>
  <c r="D567" i="23"/>
  <c r="D574" i="23"/>
  <c r="D571" i="23"/>
  <c r="D572" i="23"/>
  <c r="D573" i="23"/>
  <c r="D557" i="23"/>
  <c r="D559" i="23"/>
  <c r="D553" i="23"/>
  <c r="D554" i="23"/>
  <c r="D560" i="23"/>
  <c r="F18" i="74"/>
  <c r="G18" i="74"/>
  <c r="G568" i="23" l="1"/>
  <c r="D569" i="23"/>
  <c r="G554" i="23"/>
  <c r="D555" i="23"/>
  <c r="G553" i="23" s="1"/>
  <c r="G9" i="74"/>
  <c r="G17" i="74"/>
  <c r="F15" i="74"/>
  <c r="G14" i="74"/>
  <c r="F16" i="74"/>
  <c r="G15" i="74"/>
  <c r="F9" i="74"/>
  <c r="F17" i="74"/>
  <c r="G16" i="74"/>
  <c r="F14" i="74"/>
  <c r="H18" i="74"/>
  <c r="J19" i="74"/>
  <c r="J18" i="74"/>
  <c r="I18" i="74"/>
  <c r="D576" i="23" l="1"/>
  <c r="G567" i="23"/>
  <c r="D562" i="23"/>
  <c r="I16" i="74"/>
  <c r="J9" i="74"/>
  <c r="H15" i="74"/>
  <c r="I9" i="74"/>
  <c r="I17" i="74"/>
  <c r="J15" i="74"/>
  <c r="H16" i="74"/>
  <c r="I14" i="74"/>
  <c r="J16" i="74"/>
  <c r="H9" i="74"/>
  <c r="H17" i="74"/>
  <c r="I15" i="74"/>
  <c r="J14" i="74"/>
  <c r="J17" i="74"/>
  <c r="H14" i="74"/>
  <c r="F10" i="74"/>
  <c r="G10" i="74"/>
  <c r="H10" i="74"/>
  <c r="I10" i="74"/>
  <c r="J10" i="74"/>
  <c r="F11" i="74"/>
  <c r="G11" i="74"/>
  <c r="H11" i="74"/>
  <c r="I11" i="74"/>
  <c r="J11" i="74"/>
  <c r="F12" i="74"/>
  <c r="G12" i="74"/>
  <c r="G20" i="74" s="1"/>
  <c r="H12" i="74"/>
  <c r="I12" i="74"/>
  <c r="J12" i="74"/>
  <c r="F13" i="74"/>
  <c r="G13" i="74"/>
  <c r="H13" i="74"/>
  <c r="I13" i="74"/>
  <c r="J13" i="74"/>
  <c r="F20" i="74" l="1"/>
  <c r="J20" i="74"/>
  <c r="I20" i="74"/>
  <c r="H20" i="74"/>
  <c r="L105" i="23"/>
  <c r="H105" i="23"/>
  <c r="J105" i="23"/>
  <c r="F105" i="23"/>
  <c r="D105" i="23"/>
  <c r="K105" i="23"/>
  <c r="G105" i="23"/>
  <c r="M105" i="23"/>
  <c r="I105" i="23"/>
  <c r="E105" i="23"/>
  <c r="M24" i="46" l="1"/>
  <c r="L24" i="46"/>
  <c r="L22" i="46"/>
  <c r="M21" i="46"/>
  <c r="L21" i="46"/>
  <c r="M20" i="46"/>
  <c r="L20" i="46"/>
  <c r="L19" i="46"/>
  <c r="M18" i="46"/>
  <c r="L18" i="46"/>
  <c r="M17" i="46"/>
  <c r="L17" i="46"/>
  <c r="M16" i="46"/>
  <c r="L16" i="46"/>
  <c r="M15" i="46"/>
  <c r="L15" i="46"/>
  <c r="M13" i="46"/>
  <c r="L13" i="46"/>
  <c r="L12" i="46"/>
  <c r="L11" i="46"/>
  <c r="M10" i="46"/>
  <c r="L10" i="46"/>
  <c r="M9" i="46"/>
  <c r="L9" i="46"/>
  <c r="J24" i="46"/>
  <c r="J22" i="46"/>
  <c r="J21" i="46"/>
  <c r="J20" i="46"/>
  <c r="J19" i="46"/>
  <c r="J18" i="46"/>
  <c r="J17" i="46"/>
  <c r="J16" i="46"/>
  <c r="J15" i="46"/>
  <c r="J13" i="46"/>
  <c r="J12" i="46"/>
  <c r="J11" i="46"/>
  <c r="J10" i="46"/>
  <c r="J9" i="46"/>
  <c r="K24" i="46"/>
  <c r="K22" i="46"/>
  <c r="K21" i="46"/>
  <c r="K20" i="46"/>
  <c r="K19" i="46"/>
  <c r="K18" i="46"/>
  <c r="K17" i="46"/>
  <c r="K16" i="46"/>
  <c r="K15" i="46"/>
  <c r="K13" i="46"/>
  <c r="K10" i="46"/>
  <c r="K9" i="46"/>
  <c r="I24" i="46"/>
  <c r="H24" i="46"/>
  <c r="I22" i="46"/>
  <c r="H22" i="46"/>
  <c r="I21" i="46"/>
  <c r="H21" i="46"/>
  <c r="H20" i="46"/>
  <c r="H19" i="46"/>
  <c r="H18" i="46"/>
  <c r="I17" i="46"/>
  <c r="H17" i="46"/>
  <c r="I16" i="46"/>
  <c r="H16" i="46"/>
  <c r="H15" i="46"/>
  <c r="H13" i="46"/>
  <c r="H12" i="46"/>
  <c r="H11" i="46"/>
  <c r="I10" i="46"/>
  <c r="H10" i="46"/>
  <c r="H9" i="46"/>
  <c r="F24" i="46"/>
  <c r="G22" i="46"/>
  <c r="F22" i="46"/>
  <c r="F21" i="46"/>
  <c r="F20" i="46"/>
  <c r="F19" i="46"/>
  <c r="F18" i="46"/>
  <c r="G17" i="46"/>
  <c r="F17" i="46"/>
  <c r="F16" i="46"/>
  <c r="F15" i="46"/>
  <c r="G13" i="46"/>
  <c r="F13" i="46"/>
  <c r="F12" i="46"/>
  <c r="F11" i="46"/>
  <c r="F10" i="46"/>
  <c r="G9" i="46"/>
  <c r="F9" i="46"/>
  <c r="K24" i="45"/>
  <c r="I25" i="45"/>
  <c r="H25" i="45"/>
  <c r="I23" i="45"/>
  <c r="H23" i="45"/>
  <c r="I18" i="45"/>
  <c r="H18" i="45"/>
  <c r="I11" i="45"/>
  <c r="H11" i="45"/>
  <c r="Q84" i="23" l="1"/>
  <c r="N19" i="46" s="1"/>
  <c r="Q89" i="23"/>
  <c r="N24" i="46" s="1"/>
  <c r="P89" i="23"/>
  <c r="G67" i="23" s="1"/>
  <c r="J67" i="23" s="1"/>
  <c r="M22" i="46"/>
  <c r="N79" i="23"/>
  <c r="L14" i="46" l="1"/>
  <c r="L23" i="46" s="1"/>
  <c r="L25" i="46" s="1"/>
  <c r="S125" i="70"/>
  <c r="R89" i="23"/>
  <c r="O24" i="46" s="1"/>
  <c r="H60" i="23"/>
  <c r="H67" i="23"/>
  <c r="K67" i="23" s="1"/>
  <c r="K79" i="23"/>
  <c r="J88" i="23"/>
  <c r="J90" i="23" s="1"/>
  <c r="I20" i="46"/>
  <c r="H79" i="23"/>
  <c r="G90" i="23"/>
  <c r="K68" i="23"/>
  <c r="J68" i="23"/>
  <c r="J24" i="45"/>
  <c r="K66" i="23"/>
  <c r="J66" i="23"/>
  <c r="F85" i="23"/>
  <c r="G20" i="46" s="1"/>
  <c r="G21" i="46"/>
  <c r="F81" i="23"/>
  <c r="G16" i="46" s="1"/>
  <c r="F89" i="23"/>
  <c r="G24" i="46" s="1"/>
  <c r="E79" i="23"/>
  <c r="F25" i="45"/>
  <c r="F24" i="45"/>
  <c r="F23" i="45"/>
  <c r="G21" i="45"/>
  <c r="F21" i="45"/>
  <c r="F20" i="45"/>
  <c r="F19" i="45"/>
  <c r="F18" i="45"/>
  <c r="F17" i="45"/>
  <c r="F16" i="45"/>
  <c r="G15" i="45"/>
  <c r="F15" i="45"/>
  <c r="G13" i="45"/>
  <c r="F13" i="45"/>
  <c r="F12" i="45"/>
  <c r="F11" i="45"/>
  <c r="G10" i="45"/>
  <c r="F10" i="45"/>
  <c r="G25" i="45"/>
  <c r="G24" i="45"/>
  <c r="G23" i="45"/>
  <c r="D65" i="23"/>
  <c r="D69" i="23" s="1"/>
  <c r="G18" i="45"/>
  <c r="G17" i="45"/>
  <c r="G16" i="45"/>
  <c r="G14" i="45"/>
  <c r="G12" i="45"/>
  <c r="G11" i="45"/>
  <c r="Q74" i="23"/>
  <c r="I74" i="23"/>
  <c r="I9" i="46" s="1"/>
  <c r="F75" i="23"/>
  <c r="G10" i="46" s="1"/>
  <c r="F76" i="23"/>
  <c r="G11" i="46" s="1"/>
  <c r="I76" i="23"/>
  <c r="I11" i="46" s="1"/>
  <c r="L76" i="23"/>
  <c r="K11" i="46" s="1"/>
  <c r="O76" i="23"/>
  <c r="M11" i="46" s="1"/>
  <c r="F77" i="23"/>
  <c r="G12" i="46" s="1"/>
  <c r="I77" i="23"/>
  <c r="I12" i="46" s="1"/>
  <c r="L77" i="23"/>
  <c r="K12" i="46" s="1"/>
  <c r="O77" i="23"/>
  <c r="M12" i="46" s="1"/>
  <c r="P78" i="23"/>
  <c r="I78" i="23"/>
  <c r="I13" i="46" s="1"/>
  <c r="F80" i="23"/>
  <c r="G15" i="46" s="1"/>
  <c r="I80" i="23"/>
  <c r="I15" i="46" s="1"/>
  <c r="P83" i="23"/>
  <c r="G59" i="23" s="1"/>
  <c r="J59" i="23" s="1"/>
  <c r="F83" i="23"/>
  <c r="G18" i="46" s="1"/>
  <c r="I83" i="23"/>
  <c r="I18" i="46" s="1"/>
  <c r="F84" i="23"/>
  <c r="G19" i="46" s="1"/>
  <c r="I84" i="23"/>
  <c r="I19" i="46" s="1"/>
  <c r="O84" i="23"/>
  <c r="M19" i="46" s="1"/>
  <c r="Q85" i="23"/>
  <c r="P85" i="23"/>
  <c r="G62" i="23" s="1"/>
  <c r="J62" i="23" s="1"/>
  <c r="Q87" i="23"/>
  <c r="K61" i="23"/>
  <c r="J18" i="45" s="1"/>
  <c r="J61" i="23"/>
  <c r="K54" i="23"/>
  <c r="J11" i="45" s="1"/>
  <c r="J54" i="23"/>
  <c r="P87" i="23"/>
  <c r="G64" i="23" s="1"/>
  <c r="J64" i="23" s="1"/>
  <c r="Q86" i="23"/>
  <c r="P86" i="23"/>
  <c r="G63" i="23" s="1"/>
  <c r="J63" i="23" s="1"/>
  <c r="Q82" i="23"/>
  <c r="P82" i="23"/>
  <c r="G58" i="23" s="1"/>
  <c r="J58" i="23" s="1"/>
  <c r="Q81" i="23"/>
  <c r="P81" i="23"/>
  <c r="Q80" i="23"/>
  <c r="P80" i="23"/>
  <c r="G57" i="23" s="1"/>
  <c r="J57" i="23" s="1"/>
  <c r="Q75" i="23"/>
  <c r="P75" i="23"/>
  <c r="G55" i="23" s="1"/>
  <c r="J55" i="23" s="1"/>
  <c r="P74" i="23"/>
  <c r="G53" i="23" s="1"/>
  <c r="E88" i="23" l="1"/>
  <c r="G125" i="70"/>
  <c r="J14" i="46"/>
  <c r="J23" i="46" s="1"/>
  <c r="J25" i="46" s="1"/>
  <c r="N125" i="70"/>
  <c r="S143" i="70"/>
  <c r="S135" i="70"/>
  <c r="K31" i="59"/>
  <c r="K40" i="59" s="1"/>
  <c r="K43" i="59" s="1"/>
  <c r="K45" i="59" s="1"/>
  <c r="H14" i="46"/>
  <c r="H23" i="46" s="1"/>
  <c r="H25" i="46" s="1"/>
  <c r="I125" i="70"/>
  <c r="L68" i="23"/>
  <c r="K25" i="45" s="1"/>
  <c r="R86" i="23"/>
  <c r="O21" i="46" s="1"/>
  <c r="N20" i="46"/>
  <c r="H62" i="23"/>
  <c r="I62" i="23" s="1"/>
  <c r="R85" i="23"/>
  <c r="O20" i="46" s="1"/>
  <c r="J23" i="45"/>
  <c r="L66" i="23"/>
  <c r="K23" i="45" s="1"/>
  <c r="J25" i="45"/>
  <c r="N15" i="46"/>
  <c r="H57" i="23"/>
  <c r="R80" i="23"/>
  <c r="O15" i="46" s="1"/>
  <c r="N17" i="46"/>
  <c r="H58" i="23"/>
  <c r="I58" i="23" s="1"/>
  <c r="I15" i="45" s="1"/>
  <c r="J53" i="23"/>
  <c r="N22" i="46"/>
  <c r="H64" i="23"/>
  <c r="I64" i="23" s="1"/>
  <c r="I21" i="45" s="1"/>
  <c r="L79" i="23"/>
  <c r="K14" i="46" s="1"/>
  <c r="H24" i="45"/>
  <c r="I67" i="23"/>
  <c r="I24" i="45" s="1"/>
  <c r="N10" i="46"/>
  <c r="H55" i="23"/>
  <c r="R75" i="23"/>
  <c r="O10" i="46" s="1"/>
  <c r="N16" i="46"/>
  <c r="R81" i="23"/>
  <c r="O16" i="46" s="1"/>
  <c r="N21" i="46"/>
  <c r="H63" i="23"/>
  <c r="I63" i="23" s="1"/>
  <c r="N9" i="46"/>
  <c r="H53" i="23"/>
  <c r="K53" i="23" s="1"/>
  <c r="F22" i="45"/>
  <c r="F26" i="45" s="1"/>
  <c r="E90" i="23"/>
  <c r="F14" i="46"/>
  <c r="F23" i="46" s="1"/>
  <c r="F25" i="46" s="1"/>
  <c r="H17" i="45"/>
  <c r="K60" i="23"/>
  <c r="J17" i="45" s="1"/>
  <c r="L61" i="23"/>
  <c r="K18" i="45" s="1"/>
  <c r="I79" i="23"/>
  <c r="I14" i="46" s="1"/>
  <c r="L54" i="23"/>
  <c r="K11" i="45" s="1"/>
  <c r="R74" i="23"/>
  <c r="O9" i="46" s="1"/>
  <c r="P77" i="23"/>
  <c r="P84" i="23"/>
  <c r="M88" i="23"/>
  <c r="M90" i="23" s="1"/>
  <c r="F79" i="23"/>
  <c r="G14" i="46" s="1"/>
  <c r="Q78" i="23"/>
  <c r="Q83" i="23"/>
  <c r="P76" i="23"/>
  <c r="Q77" i="23"/>
  <c r="Q76" i="23"/>
  <c r="E65" i="23"/>
  <c r="F65" i="23" s="1"/>
  <c r="G27" i="23"/>
  <c r="J27" i="23" s="1"/>
  <c r="N143" i="70" l="1"/>
  <c r="F31" i="59"/>
  <c r="F40" i="59" s="1"/>
  <c r="F43" i="59" s="1"/>
  <c r="F45" i="59" s="1"/>
  <c r="N135" i="70"/>
  <c r="G143" i="70"/>
  <c r="I11" i="59"/>
  <c r="G135" i="70"/>
  <c r="W125" i="70"/>
  <c r="I143" i="70"/>
  <c r="K11" i="59"/>
  <c r="K20" i="59" s="1"/>
  <c r="K23" i="59" s="1"/>
  <c r="K25" i="59" s="1"/>
  <c r="I135" i="70"/>
  <c r="S138" i="70"/>
  <c r="S139" i="70" s="1"/>
  <c r="S148" i="70"/>
  <c r="S147" i="70"/>
  <c r="N12" i="46"/>
  <c r="R77" i="23"/>
  <c r="O12" i="46" s="1"/>
  <c r="N13" i="46"/>
  <c r="R78" i="23"/>
  <c r="O13" i="46" s="1"/>
  <c r="H21" i="45"/>
  <c r="K64" i="23"/>
  <c r="H20" i="45"/>
  <c r="I20" i="45"/>
  <c r="K63" i="23"/>
  <c r="L63" i="23" s="1"/>
  <c r="H19" i="45"/>
  <c r="I19" i="45"/>
  <c r="K62" i="23"/>
  <c r="L62" i="23" s="1"/>
  <c r="G22" i="45"/>
  <c r="E69" i="23"/>
  <c r="F69" i="23" s="1"/>
  <c r="G26" i="45" s="1"/>
  <c r="F90" i="23"/>
  <c r="G25" i="46" s="1"/>
  <c r="H14" i="45"/>
  <c r="I57" i="23"/>
  <c r="I14" i="45" s="1"/>
  <c r="K57" i="23"/>
  <c r="N11" i="46"/>
  <c r="R76" i="23"/>
  <c r="O11" i="46" s="1"/>
  <c r="N18" i="46"/>
  <c r="R83" i="23"/>
  <c r="O18" i="46" s="1"/>
  <c r="H59" i="23"/>
  <c r="G60" i="23"/>
  <c r="R84" i="23"/>
  <c r="O19" i="46" s="1"/>
  <c r="H10" i="45"/>
  <c r="I53" i="23"/>
  <c r="I10" i="45" s="1"/>
  <c r="H12" i="45"/>
  <c r="I55" i="23"/>
  <c r="I12" i="45" s="1"/>
  <c r="K55" i="23"/>
  <c r="H15" i="45"/>
  <c r="K58" i="23"/>
  <c r="O79" i="23"/>
  <c r="M14" i="46" s="1"/>
  <c r="P79" i="23"/>
  <c r="H88" i="23"/>
  <c r="Q79" i="23"/>
  <c r="F88" i="23"/>
  <c r="G23" i="46" s="1"/>
  <c r="N88" i="23"/>
  <c r="K88" i="23"/>
  <c r="O16" i="44"/>
  <c r="M21" i="44"/>
  <c r="L21" i="44"/>
  <c r="M20" i="44"/>
  <c r="L20" i="44"/>
  <c r="M18" i="44"/>
  <c r="L18" i="44"/>
  <c r="M17" i="44"/>
  <c r="L17" i="44"/>
  <c r="M16" i="44"/>
  <c r="L16" i="44"/>
  <c r="M15" i="44"/>
  <c r="L15" i="44"/>
  <c r="M13" i="44"/>
  <c r="L13" i="44"/>
  <c r="M10" i="44"/>
  <c r="L10" i="44"/>
  <c r="M9" i="44"/>
  <c r="L9" i="44"/>
  <c r="K22" i="44"/>
  <c r="J22" i="44"/>
  <c r="K21" i="44"/>
  <c r="J21" i="44"/>
  <c r="K20" i="44"/>
  <c r="J20" i="44"/>
  <c r="K19" i="44"/>
  <c r="J19" i="44"/>
  <c r="K18" i="44"/>
  <c r="J18" i="44"/>
  <c r="K17" i="44"/>
  <c r="J17" i="44"/>
  <c r="K16" i="44"/>
  <c r="J16" i="44"/>
  <c r="K15" i="44"/>
  <c r="J15" i="44"/>
  <c r="K13" i="44"/>
  <c r="J13" i="44"/>
  <c r="K10" i="44"/>
  <c r="J10" i="44"/>
  <c r="K9" i="44"/>
  <c r="J9" i="44"/>
  <c r="I22" i="44"/>
  <c r="I16" i="44"/>
  <c r="H16" i="44"/>
  <c r="I10" i="44"/>
  <c r="H10" i="44"/>
  <c r="G22" i="44"/>
  <c r="G17" i="44"/>
  <c r="F17" i="44"/>
  <c r="G16" i="44"/>
  <c r="F16" i="44"/>
  <c r="G13" i="44"/>
  <c r="F13" i="44"/>
  <c r="G9" i="44"/>
  <c r="F9" i="44"/>
  <c r="I148" i="70" l="1"/>
  <c r="O31" i="59"/>
  <c r="O40" i="59" s="1"/>
  <c r="I20" i="59"/>
  <c r="I23" i="59" s="1"/>
  <c r="I25" i="59" s="1"/>
  <c r="I138" i="70"/>
  <c r="I139" i="70" s="1"/>
  <c r="W135" i="70"/>
  <c r="W143" i="70"/>
  <c r="W140" i="70"/>
  <c r="G147" i="70"/>
  <c r="G148" i="70"/>
  <c r="G138" i="70"/>
  <c r="G139" i="70" s="1"/>
  <c r="N138" i="70"/>
  <c r="N139" i="70" s="1"/>
  <c r="N147" i="70"/>
  <c r="N148" i="70"/>
  <c r="J15" i="45"/>
  <c r="L58" i="23"/>
  <c r="K15" i="45" s="1"/>
  <c r="J21" i="45"/>
  <c r="L64" i="23"/>
  <c r="K21" i="45" s="1"/>
  <c r="G56" i="23"/>
  <c r="H16" i="45"/>
  <c r="I59" i="23"/>
  <c r="I16" i="45" s="1"/>
  <c r="K59" i="23"/>
  <c r="J14" i="45"/>
  <c r="L57" i="23"/>
  <c r="K14" i="45" s="1"/>
  <c r="N14" i="46"/>
  <c r="N23" i="46" s="1"/>
  <c r="N25" i="46" s="1"/>
  <c r="H56" i="23"/>
  <c r="R79" i="23"/>
  <c r="O14" i="46" s="1"/>
  <c r="J12" i="45"/>
  <c r="L55" i="23"/>
  <c r="K12" i="45" s="1"/>
  <c r="J20" i="45"/>
  <c r="K20" i="45"/>
  <c r="J10" i="45"/>
  <c r="L53" i="23"/>
  <c r="K10" i="45" s="1"/>
  <c r="J60" i="23"/>
  <c r="L60" i="23" s="1"/>
  <c r="K17" i="45" s="1"/>
  <c r="I60" i="23"/>
  <c r="I17" i="45" s="1"/>
  <c r="J19" i="45"/>
  <c r="K19" i="45"/>
  <c r="O88" i="23"/>
  <c r="M23" i="46" s="1"/>
  <c r="N90" i="23"/>
  <c r="O90" i="23" s="1"/>
  <c r="M25" i="46" s="1"/>
  <c r="L88" i="23"/>
  <c r="K23" i="46" s="1"/>
  <c r="K90" i="23"/>
  <c r="L90" i="23" s="1"/>
  <c r="K25" i="46" s="1"/>
  <c r="I88" i="23"/>
  <c r="I23" i="46" s="1"/>
  <c r="H90" i="23"/>
  <c r="I90" i="23" s="1"/>
  <c r="I25" i="46" s="1"/>
  <c r="Q88" i="23"/>
  <c r="I18" i="43"/>
  <c r="I11" i="43"/>
  <c r="H11" i="43"/>
  <c r="H18" i="43"/>
  <c r="G15" i="43"/>
  <c r="G21" i="43"/>
  <c r="F15" i="43"/>
  <c r="L22" i="44"/>
  <c r="L19" i="44"/>
  <c r="O43" i="59" l="1"/>
  <c r="O45" i="59" s="1"/>
  <c r="AS115" i="70"/>
  <c r="W148" i="70"/>
  <c r="W147" i="70"/>
  <c r="W138" i="70"/>
  <c r="O23" i="46"/>
  <c r="H13" i="45"/>
  <c r="H22" i="45" s="1"/>
  <c r="H26" i="45" s="1"/>
  <c r="I56" i="23"/>
  <c r="I13" i="45" s="1"/>
  <c r="K56" i="23"/>
  <c r="H65" i="23"/>
  <c r="J16" i="45"/>
  <c r="L59" i="23"/>
  <c r="K16" i="45" s="1"/>
  <c r="J56" i="23"/>
  <c r="J65" i="23" s="1"/>
  <c r="J69" i="23" s="1"/>
  <c r="G69" i="23"/>
  <c r="Q90" i="23"/>
  <c r="R90" i="23" s="1"/>
  <c r="O25" i="46" s="1"/>
  <c r="O43" i="23"/>
  <c r="M19" i="44" s="1"/>
  <c r="J13" i="45" l="1"/>
  <c r="J22" i="45" s="1"/>
  <c r="J26" i="45" s="1"/>
  <c r="L56" i="23"/>
  <c r="K13" i="45" s="1"/>
  <c r="K65" i="23"/>
  <c r="H69" i="23"/>
  <c r="I69" i="23" s="1"/>
  <c r="I26" i="45" s="1"/>
  <c r="I22" i="45"/>
  <c r="L11" i="44"/>
  <c r="L12" i="44"/>
  <c r="N38" i="23"/>
  <c r="N47" i="23" s="1"/>
  <c r="K69" i="23" l="1"/>
  <c r="L69" i="23" s="1"/>
  <c r="K26" i="45" s="1"/>
  <c r="L65" i="23"/>
  <c r="K22" i="45" s="1"/>
  <c r="L14" i="44"/>
  <c r="O36" i="23" l="1"/>
  <c r="M12" i="44" s="1"/>
  <c r="O35" i="23"/>
  <c r="M11" i="44" s="1"/>
  <c r="M38" i="23" l="1"/>
  <c r="M47" i="23" s="1"/>
  <c r="J38" i="23" l="1"/>
  <c r="J47" i="23" s="1"/>
  <c r="O38" i="23"/>
  <c r="M14" i="44" s="1"/>
  <c r="J12" i="44"/>
  <c r="L36" i="23"/>
  <c r="K12" i="44" s="1"/>
  <c r="K38" i="23"/>
  <c r="K47" i="23" s="1"/>
  <c r="J11" i="44"/>
  <c r="L35" i="23"/>
  <c r="K11" i="44" s="1"/>
  <c r="J14" i="44" l="1"/>
  <c r="J23" i="44" s="1"/>
  <c r="L38" i="23"/>
  <c r="K14" i="44" s="1"/>
  <c r="N16" i="44"/>
  <c r="H22" i="44" l="1"/>
  <c r="H19" i="44"/>
  <c r="H18" i="44"/>
  <c r="H21" i="44" l="1"/>
  <c r="H20" i="44"/>
  <c r="H9" i="44"/>
  <c r="I21" i="44"/>
  <c r="I20" i="44"/>
  <c r="I19" i="44"/>
  <c r="I18" i="44"/>
  <c r="G21" i="23" l="1"/>
  <c r="J21" i="23" s="1"/>
  <c r="H16" i="23"/>
  <c r="N9" i="44"/>
  <c r="H17" i="44"/>
  <c r="I41" i="23"/>
  <c r="I17" i="44" s="1"/>
  <c r="I33" i="23"/>
  <c r="I9" i="44" s="1"/>
  <c r="R41" i="23" l="1"/>
  <c r="O17" i="44" s="1"/>
  <c r="G16" i="23"/>
  <c r="R33" i="23"/>
  <c r="O9" i="44" s="1"/>
  <c r="H10" i="43"/>
  <c r="H21" i="23"/>
  <c r="N17" i="44"/>
  <c r="H38" i="23"/>
  <c r="H47" i="23" s="1"/>
  <c r="H11" i="44"/>
  <c r="I35" i="23"/>
  <c r="I11" i="44" s="1"/>
  <c r="G38" i="23"/>
  <c r="G47" i="23" s="1"/>
  <c r="H13" i="44"/>
  <c r="R37" i="23"/>
  <c r="I37" i="23"/>
  <c r="I13" i="44" s="1"/>
  <c r="H15" i="44"/>
  <c r="I39" i="23"/>
  <c r="I15" i="44" s="1"/>
  <c r="H12" i="44"/>
  <c r="I36" i="23"/>
  <c r="I12" i="44" s="1"/>
  <c r="G26" i="23"/>
  <c r="G25" i="23"/>
  <c r="G23" i="23"/>
  <c r="G22" i="23"/>
  <c r="G20" i="23"/>
  <c r="I21" i="23" l="1"/>
  <c r="I15" i="43" s="1"/>
  <c r="I16" i="23"/>
  <c r="I10" i="43" s="1"/>
  <c r="D38" i="23"/>
  <c r="P38" i="23" s="1"/>
  <c r="H15" i="43"/>
  <c r="N13" i="44"/>
  <c r="O13" i="44"/>
  <c r="H14" i="44"/>
  <c r="I38" i="23"/>
  <c r="I14" i="44" s="1"/>
  <c r="O47" i="23"/>
  <c r="M23" i="44" s="1"/>
  <c r="G18" i="23" l="1"/>
  <c r="G19" i="23"/>
  <c r="D47" i="23"/>
  <c r="F45" i="23"/>
  <c r="G21" i="44" s="1"/>
  <c r="F44" i="23"/>
  <c r="G20" i="44" s="1"/>
  <c r="F19" i="44"/>
  <c r="F18" i="44"/>
  <c r="G28" i="23" l="1"/>
  <c r="P47" i="23"/>
  <c r="F11" i="44"/>
  <c r="F35" i="23"/>
  <c r="G11" i="44" s="1"/>
  <c r="R35" i="23"/>
  <c r="F12" i="44"/>
  <c r="F36" i="23"/>
  <c r="G12" i="44" s="1"/>
  <c r="R36" i="23"/>
  <c r="R44" i="23"/>
  <c r="O20" i="44" s="1"/>
  <c r="F20" i="44"/>
  <c r="F15" i="44"/>
  <c r="F39" i="23"/>
  <c r="G15" i="44" s="1"/>
  <c r="R39" i="23"/>
  <c r="R45" i="23"/>
  <c r="O21" i="44" s="1"/>
  <c r="F21" i="44"/>
  <c r="F10" i="44"/>
  <c r="F34" i="23"/>
  <c r="G10" i="44" s="1"/>
  <c r="R46" i="23"/>
  <c r="O22" i="44" s="1"/>
  <c r="F22" i="44"/>
  <c r="R42" i="23"/>
  <c r="F42" i="23"/>
  <c r="G18" i="44" s="1"/>
  <c r="R43" i="23"/>
  <c r="F43" i="23"/>
  <c r="G19" i="44" s="1"/>
  <c r="E38" i="23"/>
  <c r="J26" i="23"/>
  <c r="J25" i="23"/>
  <c r="J24" i="23"/>
  <c r="J23" i="23"/>
  <c r="J22" i="23"/>
  <c r="J20" i="23"/>
  <c r="J19" i="23"/>
  <c r="J18" i="23"/>
  <c r="J17" i="23"/>
  <c r="J16" i="23"/>
  <c r="K21" i="23"/>
  <c r="F20" i="23"/>
  <c r="E47" i="23" l="1"/>
  <c r="Q38" i="23"/>
  <c r="R38" i="23" s="1"/>
  <c r="R34" i="23"/>
  <c r="O10" i="44" s="1"/>
  <c r="F17" i="23"/>
  <c r="G11" i="43" s="1"/>
  <c r="F20" i="43"/>
  <c r="F26" i="23"/>
  <c r="G20" i="43" s="1"/>
  <c r="F19" i="43"/>
  <c r="F25" i="23"/>
  <c r="G19" i="43" s="1"/>
  <c r="F16" i="23"/>
  <c r="G10" i="43" s="1"/>
  <c r="K16" i="23"/>
  <c r="J28" i="23"/>
  <c r="F13" i="43"/>
  <c r="G13" i="43"/>
  <c r="F17" i="43"/>
  <c r="F23" i="23"/>
  <c r="G17" i="43" s="1"/>
  <c r="F24" i="23"/>
  <c r="G18" i="43" s="1"/>
  <c r="F12" i="43"/>
  <c r="F18" i="23"/>
  <c r="G12" i="43" s="1"/>
  <c r="F16" i="43"/>
  <c r="F22" i="23"/>
  <c r="G16" i="43" s="1"/>
  <c r="D28" i="23"/>
  <c r="F14" i="44"/>
  <c r="F38" i="23"/>
  <c r="G14" i="44" s="1"/>
  <c r="H22" i="23"/>
  <c r="N18" i="44"/>
  <c r="O18" i="44"/>
  <c r="H27" i="23"/>
  <c r="N22" i="44"/>
  <c r="F21" i="43"/>
  <c r="H26" i="23"/>
  <c r="N21" i="44"/>
  <c r="F10" i="43"/>
  <c r="G14" i="43"/>
  <c r="F14" i="43"/>
  <c r="K24" i="23"/>
  <c r="F18" i="43"/>
  <c r="I23" i="23"/>
  <c r="N19" i="44"/>
  <c r="O19" i="44"/>
  <c r="H18" i="23"/>
  <c r="N10" i="44"/>
  <c r="H20" i="23"/>
  <c r="N15" i="44"/>
  <c r="O15" i="44"/>
  <c r="H25" i="23"/>
  <c r="N20" i="44"/>
  <c r="N11" i="44"/>
  <c r="O11" i="44"/>
  <c r="F11" i="43"/>
  <c r="K17" i="23"/>
  <c r="L21" i="23"/>
  <c r="K15" i="43" s="1"/>
  <c r="J15" i="43"/>
  <c r="O12" i="44"/>
  <c r="N12" i="44"/>
  <c r="E28" i="23"/>
  <c r="I47" i="23"/>
  <c r="I23" i="44" s="1"/>
  <c r="H23" i="44"/>
  <c r="I18" i="23" l="1"/>
  <c r="K22" i="23"/>
  <c r="I20" i="23"/>
  <c r="I14" i="43" s="1"/>
  <c r="J18" i="43"/>
  <c r="L16" i="23"/>
  <c r="K10" i="43" s="1"/>
  <c r="L17" i="23"/>
  <c r="K11" i="43" s="1"/>
  <c r="Q47" i="23"/>
  <c r="R47" i="23" s="1"/>
  <c r="H21" i="43"/>
  <c r="I27" i="23"/>
  <c r="I21" i="43" s="1"/>
  <c r="H19" i="43"/>
  <c r="I25" i="23"/>
  <c r="I19" i="43" s="1"/>
  <c r="H20" i="43"/>
  <c r="I26" i="23"/>
  <c r="I20" i="43" s="1"/>
  <c r="F28" i="23"/>
  <c r="G22" i="43" s="1"/>
  <c r="L23" i="23"/>
  <c r="K17" i="43" s="1"/>
  <c r="J10" i="43"/>
  <c r="K20" i="23"/>
  <c r="H16" i="43"/>
  <c r="I22" i="23"/>
  <c r="I16" i="43" s="1"/>
  <c r="K18" i="23"/>
  <c r="K27" i="23"/>
  <c r="H14" i="43"/>
  <c r="L24" i="23"/>
  <c r="K18" i="43" s="1"/>
  <c r="I17" i="43"/>
  <c r="H17" i="43"/>
  <c r="N14" i="44"/>
  <c r="O14" i="44"/>
  <c r="H19" i="23"/>
  <c r="K25" i="23"/>
  <c r="K26" i="23"/>
  <c r="J11" i="43"/>
  <c r="H12" i="43"/>
  <c r="I12" i="43"/>
  <c r="F22" i="43"/>
  <c r="L23" i="44"/>
  <c r="L47" i="23"/>
  <c r="K23" i="44" s="1"/>
  <c r="F47" i="23"/>
  <c r="G23" i="44" s="1"/>
  <c r="F23" i="44"/>
  <c r="J16" i="43" l="1"/>
  <c r="I19" i="23"/>
  <c r="I13" i="43" s="1"/>
  <c r="L22" i="23"/>
  <c r="K16" i="43" s="1"/>
  <c r="J21" i="43"/>
  <c r="L27" i="23"/>
  <c r="K21" i="43" s="1"/>
  <c r="L20" i="23"/>
  <c r="K14" i="43" s="1"/>
  <c r="J19" i="43"/>
  <c r="L25" i="23"/>
  <c r="K19" i="43" s="1"/>
  <c r="J20" i="43"/>
  <c r="L26" i="23"/>
  <c r="K20" i="43" s="1"/>
  <c r="J17" i="43"/>
  <c r="J14" i="43"/>
  <c r="J12" i="43"/>
  <c r="L18" i="23"/>
  <c r="K12" i="43" s="1"/>
  <c r="H13" i="43"/>
  <c r="H22" i="43" s="1"/>
  <c r="K19" i="23"/>
  <c r="H28" i="23"/>
  <c r="N23" i="44"/>
  <c r="L19" i="23" l="1"/>
  <c r="K13" i="43" s="1"/>
  <c r="O23" i="44"/>
  <c r="K28" i="23"/>
  <c r="I28" i="23"/>
  <c r="I22" i="43" s="1"/>
  <c r="J13" i="43"/>
  <c r="J22" i="43" s="1"/>
  <c r="M10" i="28"/>
  <c r="I10" i="28" s="1"/>
  <c r="M11" i="28"/>
  <c r="M12" i="28"/>
  <c r="M13" i="28"/>
  <c r="M14" i="28"/>
  <c r="M15" i="28"/>
  <c r="M16" i="28"/>
  <c r="M17" i="28"/>
  <c r="M18" i="28"/>
  <c r="M19" i="28"/>
  <c r="M20" i="28"/>
  <c r="M21" i="28"/>
  <c r="M22" i="28"/>
  <c r="M23" i="28"/>
  <c r="M24" i="28"/>
  <c r="M25" i="28"/>
  <c r="M26" i="28"/>
  <c r="M27" i="28"/>
  <c r="M28" i="28"/>
  <c r="M29" i="28"/>
  <c r="M30" i="28"/>
  <c r="M31" i="28"/>
  <c r="M32" i="28"/>
  <c r="M33" i="28"/>
  <c r="M34" i="28"/>
  <c r="M35" i="28"/>
  <c r="M36" i="28"/>
  <c r="M37" i="28"/>
  <c r="M38" i="28"/>
  <c r="M39" i="28"/>
  <c r="M40" i="28"/>
  <c r="M41" i="28"/>
  <c r="M42" i="28"/>
  <c r="M43" i="28"/>
  <c r="M44" i="28"/>
  <c r="M45" i="28"/>
  <c r="M46" i="28"/>
  <c r="M47" i="28"/>
  <c r="M48" i="28"/>
  <c r="M49" i="28"/>
  <c r="M50" i="28"/>
  <c r="M51" i="28"/>
  <c r="M52" i="28"/>
  <c r="M53" i="28"/>
  <c r="M54" i="28"/>
  <c r="M55" i="28"/>
  <c r="M56" i="28"/>
  <c r="M57" i="28"/>
  <c r="M58" i="28"/>
  <c r="M59" i="28"/>
  <c r="M60" i="28"/>
  <c r="I60" i="28" s="1"/>
  <c r="F61" i="28"/>
  <c r="G61" i="28"/>
  <c r="I61" i="28" s="1"/>
  <c r="H61" i="28"/>
  <c r="M61" i="28"/>
  <c r="M69" i="28"/>
  <c r="M70" i="28"/>
  <c r="M71" i="28"/>
  <c r="M72" i="28"/>
  <c r="M73" i="28"/>
  <c r="M74" i="28"/>
  <c r="M75" i="28"/>
  <c r="M76" i="28"/>
  <c r="M77" i="28"/>
  <c r="M78" i="28"/>
  <c r="M79" i="28"/>
  <c r="M80" i="28"/>
  <c r="M81" i="28"/>
  <c r="M82" i="28"/>
  <c r="M83" i="28"/>
  <c r="M84" i="28"/>
  <c r="M85" i="28"/>
  <c r="M86" i="28"/>
  <c r="M87" i="28"/>
  <c r="M88" i="28"/>
  <c r="M89" i="28"/>
  <c r="M90" i="28"/>
  <c r="M91" i="28"/>
  <c r="M92" i="28"/>
  <c r="M93" i="28"/>
  <c r="M94" i="28"/>
  <c r="M95" i="28"/>
  <c r="M96" i="28"/>
  <c r="M97" i="28"/>
  <c r="M98" i="28"/>
  <c r="M99" i="28"/>
  <c r="M100" i="28"/>
  <c r="M101" i="28"/>
  <c r="M102" i="28"/>
  <c r="M103" i="28"/>
  <c r="M104" i="28"/>
  <c r="M105" i="28"/>
  <c r="M106" i="28"/>
  <c r="M107" i="28"/>
  <c r="M108" i="28"/>
  <c r="M109" i="28"/>
  <c r="M110" i="28"/>
  <c r="M111" i="28"/>
  <c r="M112" i="28"/>
  <c r="M113" i="28"/>
  <c r="M114" i="28"/>
  <c r="M115" i="28"/>
  <c r="M116" i="28"/>
  <c r="M117" i="28"/>
  <c r="M118" i="28"/>
  <c r="M119" i="28"/>
  <c r="I119" i="28" s="1"/>
  <c r="F120" i="28"/>
  <c r="G120" i="28"/>
  <c r="I10" i="66" s="1"/>
  <c r="M120" i="28"/>
  <c r="F9" i="27"/>
  <c r="G9" i="27"/>
  <c r="I9" i="27"/>
  <c r="F10" i="27"/>
  <c r="G10" i="27"/>
  <c r="I10" i="27"/>
  <c r="K10" i="27" s="1"/>
  <c r="F11" i="27"/>
  <c r="G11" i="27"/>
  <c r="I11" i="27"/>
  <c r="K11" i="27" s="1"/>
  <c r="F12" i="27"/>
  <c r="G12" i="27"/>
  <c r="I12" i="27"/>
  <c r="K12" i="27" s="1"/>
  <c r="F13" i="27"/>
  <c r="G13" i="27"/>
  <c r="I13" i="27"/>
  <c r="F14" i="27"/>
  <c r="G14" i="27"/>
  <c r="I14" i="27"/>
  <c r="F15" i="27"/>
  <c r="G15" i="27"/>
  <c r="I15" i="27"/>
  <c r="K15" i="27" s="1"/>
  <c r="F16" i="27"/>
  <c r="G16" i="27"/>
  <c r="I16" i="27"/>
  <c r="F17" i="27"/>
  <c r="G17" i="27"/>
  <c r="I17" i="27"/>
  <c r="K17" i="27" s="1"/>
  <c r="F18" i="27"/>
  <c r="G18" i="27"/>
  <c r="I18" i="27"/>
  <c r="K18" i="27" s="1"/>
  <c r="F19" i="27"/>
  <c r="G19" i="27"/>
  <c r="I19" i="27"/>
  <c r="K19" i="27" s="1"/>
  <c r="F20" i="27"/>
  <c r="G20" i="27"/>
  <c r="I20" i="27"/>
  <c r="K20" i="27" s="1"/>
  <c r="F21" i="27"/>
  <c r="G21" i="27"/>
  <c r="I21" i="27"/>
  <c r="K21" i="27" s="1"/>
  <c r="F22" i="27"/>
  <c r="G22" i="27"/>
  <c r="I22" i="27"/>
  <c r="F23" i="27"/>
  <c r="G23" i="27"/>
  <c r="I23" i="27"/>
  <c r="F24" i="27"/>
  <c r="G24" i="27"/>
  <c r="I24" i="27"/>
  <c r="K24" i="27" s="1"/>
  <c r="F25" i="27"/>
  <c r="G25" i="27"/>
  <c r="I25" i="27"/>
  <c r="K25" i="27" s="1"/>
  <c r="F26" i="27"/>
  <c r="G26" i="27"/>
  <c r="I26" i="27"/>
  <c r="K26" i="27" s="1"/>
  <c r="F27" i="27"/>
  <c r="G27" i="27"/>
  <c r="I27" i="27"/>
  <c r="K27" i="27" s="1"/>
  <c r="F28" i="27"/>
  <c r="G28" i="27"/>
  <c r="I28" i="27"/>
  <c r="F29" i="27"/>
  <c r="G29" i="27"/>
  <c r="I29" i="27"/>
  <c r="K29" i="27" s="1"/>
  <c r="F30" i="27"/>
  <c r="G30" i="27"/>
  <c r="I30" i="27"/>
  <c r="K30" i="27" s="1"/>
  <c r="F31" i="27"/>
  <c r="G31" i="27"/>
  <c r="I31" i="27"/>
  <c r="K31" i="27" s="1"/>
  <c r="F32" i="27"/>
  <c r="G32" i="27"/>
  <c r="I32" i="27"/>
  <c r="K32" i="27" s="1"/>
  <c r="F33" i="27"/>
  <c r="G33" i="27"/>
  <c r="I33" i="27"/>
  <c r="K33" i="27" s="1"/>
  <c r="F34" i="27"/>
  <c r="G34" i="27"/>
  <c r="I34" i="27"/>
  <c r="K34" i="27" s="1"/>
  <c r="F35" i="27"/>
  <c r="G35" i="27"/>
  <c r="I35" i="27"/>
  <c r="F36" i="27"/>
  <c r="G36" i="27"/>
  <c r="I36" i="27"/>
  <c r="K36" i="27" s="1"/>
  <c r="F37" i="27"/>
  <c r="G37" i="27"/>
  <c r="I37" i="27"/>
  <c r="K37" i="27" s="1"/>
  <c r="F38" i="27"/>
  <c r="G38" i="27"/>
  <c r="I38" i="27"/>
  <c r="K38" i="27" s="1"/>
  <c r="F39" i="27"/>
  <c r="G39" i="27"/>
  <c r="I39" i="27"/>
  <c r="F40" i="27"/>
  <c r="G40" i="27"/>
  <c r="I40" i="27"/>
  <c r="K40" i="27" s="1"/>
  <c r="F41" i="27"/>
  <c r="G41" i="27"/>
  <c r="I41" i="27"/>
  <c r="K41" i="27" s="1"/>
  <c r="F42" i="27"/>
  <c r="G42" i="27"/>
  <c r="I42" i="27"/>
  <c r="K42" i="27" s="1"/>
  <c r="F43" i="27"/>
  <c r="G43" i="27"/>
  <c r="I43" i="27"/>
  <c r="F44" i="27"/>
  <c r="G44" i="27"/>
  <c r="I44" i="27"/>
  <c r="K44" i="27" s="1"/>
  <c r="F45" i="27"/>
  <c r="G45" i="27"/>
  <c r="I45" i="27"/>
  <c r="K45" i="27" s="1"/>
  <c r="F46" i="27"/>
  <c r="G46" i="27"/>
  <c r="I46" i="27"/>
  <c r="K46" i="27" s="1"/>
  <c r="F47" i="27"/>
  <c r="G47" i="27"/>
  <c r="I47" i="27"/>
  <c r="K47" i="27" s="1"/>
  <c r="F48" i="27"/>
  <c r="G48" i="27"/>
  <c r="I48" i="27"/>
  <c r="K48" i="27" s="1"/>
  <c r="F49" i="27"/>
  <c r="G49" i="27"/>
  <c r="I49" i="27"/>
  <c r="K49" i="27" s="1"/>
  <c r="F50" i="27"/>
  <c r="G50" i="27"/>
  <c r="I50" i="27"/>
  <c r="K50" i="27" s="1"/>
  <c r="F51" i="27"/>
  <c r="G51" i="27"/>
  <c r="I51" i="27"/>
  <c r="K51" i="27" s="1"/>
  <c r="F52" i="27"/>
  <c r="G52" i="27"/>
  <c r="I52" i="27"/>
  <c r="K52" i="27" s="1"/>
  <c r="F53" i="27"/>
  <c r="G53" i="27"/>
  <c r="I53" i="27"/>
  <c r="K53" i="27" s="1"/>
  <c r="F54" i="27"/>
  <c r="G54" i="27"/>
  <c r="I54" i="27"/>
  <c r="K54" i="27" s="1"/>
  <c r="F55" i="27"/>
  <c r="G55" i="27"/>
  <c r="I55" i="27"/>
  <c r="F56" i="27"/>
  <c r="G56" i="27"/>
  <c r="I56" i="27"/>
  <c r="K56" i="27" s="1"/>
  <c r="F57" i="27"/>
  <c r="G57" i="27"/>
  <c r="I57" i="27"/>
  <c r="K57" i="27" s="1"/>
  <c r="F58" i="27"/>
  <c r="G58" i="27"/>
  <c r="I58" i="27"/>
  <c r="K58" i="27" s="1"/>
  <c r="F59" i="27"/>
  <c r="G59" i="27"/>
  <c r="I59" i="27"/>
  <c r="M10" i="15"/>
  <c r="J11" i="15"/>
  <c r="M11" i="15"/>
  <c r="I11" i="15" s="1"/>
  <c r="M12" i="15"/>
  <c r="I12" i="15" s="1"/>
  <c r="M13" i="15"/>
  <c r="M14" i="15"/>
  <c r="I14" i="15" s="1"/>
  <c r="M15" i="15"/>
  <c r="I15" i="15" s="1"/>
  <c r="M16" i="15"/>
  <c r="I16" i="15" s="1"/>
  <c r="M17" i="15"/>
  <c r="M18" i="15"/>
  <c r="I18" i="15" s="1"/>
  <c r="M19" i="15"/>
  <c r="I19" i="15" s="1"/>
  <c r="M20" i="15"/>
  <c r="I20" i="15" s="1"/>
  <c r="M21" i="15"/>
  <c r="I21" i="15" s="1"/>
  <c r="M22" i="15"/>
  <c r="I22" i="15" s="1"/>
  <c r="M23" i="15"/>
  <c r="I23" i="15" s="1"/>
  <c r="M24" i="15"/>
  <c r="I24" i="15" s="1"/>
  <c r="M25" i="15"/>
  <c r="I25" i="15" s="1"/>
  <c r="M26" i="15"/>
  <c r="I26" i="15" s="1"/>
  <c r="M27" i="15"/>
  <c r="M28" i="15"/>
  <c r="I28" i="15" s="1"/>
  <c r="M29" i="15"/>
  <c r="I29" i="15" s="1"/>
  <c r="M30" i="15"/>
  <c r="I30" i="15" s="1"/>
  <c r="M31" i="15"/>
  <c r="I31" i="15" s="1"/>
  <c r="M32" i="15"/>
  <c r="I32" i="15" s="1"/>
  <c r="M33" i="15"/>
  <c r="I33" i="15" s="1"/>
  <c r="M34" i="15"/>
  <c r="I34" i="15" s="1"/>
  <c r="M35" i="15"/>
  <c r="M36" i="15"/>
  <c r="J37" i="15"/>
  <c r="M37" i="15"/>
  <c r="I37" i="15" s="1"/>
  <c r="J38" i="15"/>
  <c r="M38" i="15"/>
  <c r="I38" i="15" s="1"/>
  <c r="J39" i="15"/>
  <c r="M39" i="15"/>
  <c r="I39" i="15" s="1"/>
  <c r="J40" i="15"/>
  <c r="M40" i="15"/>
  <c r="I40" i="15" s="1"/>
  <c r="F41" i="15"/>
  <c r="G41" i="15"/>
  <c r="G10" i="66" s="1"/>
  <c r="M41" i="15"/>
  <c r="I9" i="14"/>
  <c r="F10" i="14"/>
  <c r="I10" i="14"/>
  <c r="F11" i="14"/>
  <c r="I11" i="14"/>
  <c r="F12" i="14"/>
  <c r="I12" i="14"/>
  <c r="F13" i="14"/>
  <c r="I13" i="14"/>
  <c r="K13" i="14" s="1"/>
  <c r="F14" i="14"/>
  <c r="I14" i="14"/>
  <c r="K14" i="14" s="1"/>
  <c r="F15" i="14"/>
  <c r="I15" i="14"/>
  <c r="K15" i="14" s="1"/>
  <c r="F16" i="14"/>
  <c r="I16" i="14"/>
  <c r="K16" i="14" s="1"/>
  <c r="F17" i="14"/>
  <c r="I17" i="14"/>
  <c r="K17" i="14" s="1"/>
  <c r="F18" i="14"/>
  <c r="I18" i="14"/>
  <c r="K18" i="14" s="1"/>
  <c r="F19" i="14"/>
  <c r="I19" i="14"/>
  <c r="K19" i="14" s="1"/>
  <c r="F20" i="14"/>
  <c r="I20" i="14"/>
  <c r="K20" i="14" s="1"/>
  <c r="F21" i="14"/>
  <c r="I21" i="14"/>
  <c r="K21" i="14" s="1"/>
  <c r="F22" i="14"/>
  <c r="I22" i="14"/>
  <c r="F23" i="14"/>
  <c r="I23" i="14"/>
  <c r="K23" i="14" s="1"/>
  <c r="F24" i="14"/>
  <c r="I24" i="14"/>
  <c r="F183" i="23"/>
  <c r="F184" i="23"/>
  <c r="F185" i="23"/>
  <c r="F186" i="23"/>
  <c r="F187" i="23"/>
  <c r="F188" i="23"/>
  <c r="F189" i="23"/>
  <c r="F190" i="23"/>
  <c r="F191" i="23"/>
  <c r="F192" i="23"/>
  <c r="F193" i="23"/>
  <c r="F194" i="23"/>
  <c r="F195" i="23"/>
  <c r="F196" i="23"/>
  <c r="F197" i="23"/>
  <c r="F198" i="23"/>
  <c r="F199" i="23"/>
  <c r="F200" i="23"/>
  <c r="F201" i="23"/>
  <c r="F202" i="23"/>
  <c r="F203" i="23"/>
  <c r="F204" i="23"/>
  <c r="F205" i="23"/>
  <c r="F206" i="23"/>
  <c r="F207" i="23"/>
  <c r="F208" i="23"/>
  <c r="F209" i="23"/>
  <c r="F210" i="23"/>
  <c r="F211" i="23"/>
  <c r="F212" i="23"/>
  <c r="F213" i="23"/>
  <c r="F214" i="23"/>
  <c r="F215" i="23"/>
  <c r="F216" i="23"/>
  <c r="F217" i="23"/>
  <c r="F218" i="23"/>
  <c r="F219" i="23"/>
  <c r="F220" i="23"/>
  <c r="F221" i="23"/>
  <c r="F222" i="23"/>
  <c r="F223" i="23"/>
  <c r="F224" i="23"/>
  <c r="F225" i="23"/>
  <c r="F226" i="23"/>
  <c r="F227" i="23"/>
  <c r="F228" i="23"/>
  <c r="F229" i="23"/>
  <c r="F230" i="23"/>
  <c r="F231" i="23"/>
  <c r="F232" i="23"/>
  <c r="F233" i="23"/>
  <c r="F234" i="23"/>
  <c r="F235" i="23"/>
  <c r="F236" i="23"/>
  <c r="F237" i="23"/>
  <c r="F238" i="23"/>
  <c r="F239" i="23"/>
  <c r="F240" i="23"/>
  <c r="F241" i="23"/>
  <c r="F242" i="23"/>
  <c r="F243" i="23"/>
  <c r="F244" i="23"/>
  <c r="F245" i="23"/>
  <c r="F246" i="23"/>
  <c r="F247" i="23"/>
  <c r="F248" i="23"/>
  <c r="F249" i="23"/>
  <c r="F250" i="23"/>
  <c r="F251" i="23"/>
  <c r="F252" i="23"/>
  <c r="F253" i="23"/>
  <c r="F254" i="23"/>
  <c r="F255" i="23"/>
  <c r="F256" i="23"/>
  <c r="F257" i="23"/>
  <c r="F258" i="23"/>
  <c r="F259" i="23"/>
  <c r="F260" i="23"/>
  <c r="F261" i="23"/>
  <c r="F262" i="23"/>
  <c r="F263" i="23"/>
  <c r="F264" i="23"/>
  <c r="F265" i="23"/>
  <c r="F266" i="23"/>
  <c r="F267" i="23"/>
  <c r="F268" i="23"/>
  <c r="F269" i="23"/>
  <c r="F270" i="23"/>
  <c r="F271" i="23"/>
  <c r="F272" i="23"/>
  <c r="F273" i="23"/>
  <c r="F274" i="23"/>
  <c r="F275" i="23"/>
  <c r="F276" i="23"/>
  <c r="F277" i="23"/>
  <c r="F278" i="23"/>
  <c r="F279" i="23"/>
  <c r="F280" i="23"/>
  <c r="F281" i="23"/>
  <c r="F282" i="23"/>
  <c r="F283" i="23"/>
  <c r="F284" i="23"/>
  <c r="F285" i="23"/>
  <c r="F286" i="23"/>
  <c r="F287" i="23"/>
  <c r="F288" i="23"/>
  <c r="F289" i="23"/>
  <c r="F290" i="23"/>
  <c r="F291" i="23"/>
  <c r="F292" i="23"/>
  <c r="F293" i="23"/>
  <c r="F294" i="23"/>
  <c r="F295" i="23"/>
  <c r="F296" i="23"/>
  <c r="F297" i="23"/>
  <c r="F298" i="23"/>
  <c r="F299" i="23"/>
  <c r="F300" i="23"/>
  <c r="F301" i="23"/>
  <c r="F302" i="23"/>
  <c r="F303" i="23"/>
  <c r="F304" i="23"/>
  <c r="F305" i="23"/>
  <c r="F306" i="23"/>
  <c r="F307" i="23"/>
  <c r="F308" i="23"/>
  <c r="F309" i="23"/>
  <c r="F310" i="23"/>
  <c r="F311" i="23"/>
  <c r="F312" i="23"/>
  <c r="F313" i="23"/>
  <c r="F314" i="23"/>
  <c r="F315" i="23"/>
  <c r="F316" i="23"/>
  <c r="F317" i="23"/>
  <c r="F318" i="23"/>
  <c r="F319" i="23"/>
  <c r="F320" i="23"/>
  <c r="F321" i="23"/>
  <c r="F322" i="23"/>
  <c r="F323" i="23"/>
  <c r="F324" i="23"/>
  <c r="F325" i="23"/>
  <c r="F326" i="23"/>
  <c r="F327" i="23"/>
  <c r="F328" i="23"/>
  <c r="F329" i="23"/>
  <c r="F330" i="23"/>
  <c r="F331" i="23"/>
  <c r="F332" i="23"/>
  <c r="F333" i="23"/>
  <c r="F334" i="23"/>
  <c r="F335" i="23"/>
  <c r="F336" i="23"/>
  <c r="F337" i="23"/>
  <c r="F338" i="23"/>
  <c r="F339" i="23"/>
  <c r="F340" i="23"/>
  <c r="F341" i="23"/>
  <c r="F342" i="23"/>
  <c r="F343" i="23"/>
  <c r="F344" i="23"/>
  <c r="F345" i="23"/>
  <c r="F346" i="23"/>
  <c r="F347" i="23"/>
  <c r="F348" i="23"/>
  <c r="F349" i="23"/>
  <c r="F350" i="23"/>
  <c r="F351" i="23"/>
  <c r="F352" i="23"/>
  <c r="F353" i="23"/>
  <c r="F354" i="23"/>
  <c r="F355" i="23"/>
  <c r="F356" i="23"/>
  <c r="F357" i="23"/>
  <c r="F358" i="23"/>
  <c r="F359" i="23"/>
  <c r="F360" i="23"/>
  <c r="F361" i="23"/>
  <c r="F362" i="23"/>
  <c r="F363" i="23"/>
  <c r="F364" i="23"/>
  <c r="F365" i="23"/>
  <c r="F366" i="23"/>
  <c r="F367" i="23"/>
  <c r="F368" i="23"/>
  <c r="F369" i="23"/>
  <c r="F370" i="23"/>
  <c r="F371" i="23"/>
  <c r="F372" i="23"/>
  <c r="F373" i="23"/>
  <c r="F374" i="23"/>
  <c r="F375" i="23"/>
  <c r="F376" i="23"/>
  <c r="F377" i="23"/>
  <c r="F378" i="23"/>
  <c r="F379" i="23"/>
  <c r="F380" i="23"/>
  <c r="F381" i="23"/>
  <c r="F382" i="23"/>
  <c r="F383" i="23"/>
  <c r="F384" i="23"/>
  <c r="F385" i="23"/>
  <c r="F386" i="23"/>
  <c r="F387" i="23"/>
  <c r="F388" i="23"/>
  <c r="F389" i="23"/>
  <c r="F390" i="23"/>
  <c r="F391" i="23"/>
  <c r="F392" i="23"/>
  <c r="F393" i="23"/>
  <c r="F394" i="23"/>
  <c r="F395" i="23"/>
  <c r="F396" i="23"/>
  <c r="F397" i="23"/>
  <c r="F398" i="23"/>
  <c r="F399" i="23"/>
  <c r="F400" i="23"/>
  <c r="F401" i="23"/>
  <c r="F402" i="23"/>
  <c r="F403" i="23"/>
  <c r="F404" i="23"/>
  <c r="F405" i="23"/>
  <c r="F406" i="23"/>
  <c r="F407" i="23"/>
  <c r="F408" i="23"/>
  <c r="F409" i="23"/>
  <c r="F410" i="23"/>
  <c r="F411" i="23"/>
  <c r="F412" i="23"/>
  <c r="F413" i="23"/>
  <c r="F414" i="23"/>
  <c r="F415" i="23"/>
  <c r="F416" i="23"/>
  <c r="F417" i="23"/>
  <c r="F418" i="23"/>
  <c r="F419" i="23"/>
  <c r="F420" i="23"/>
  <c r="F421" i="23"/>
  <c r="F422" i="23"/>
  <c r="F423" i="23"/>
  <c r="F424" i="23"/>
  <c r="F425" i="23"/>
  <c r="F426" i="23"/>
  <c r="F427" i="23"/>
  <c r="F428" i="23"/>
  <c r="F429" i="23"/>
  <c r="F430" i="23"/>
  <c r="F431" i="23"/>
  <c r="F432" i="23"/>
  <c r="F433" i="23"/>
  <c r="F434" i="23"/>
  <c r="F435" i="23"/>
  <c r="F436" i="23"/>
  <c r="F437" i="23"/>
  <c r="F438" i="23"/>
  <c r="F439" i="23"/>
  <c r="F440" i="23"/>
  <c r="F441" i="23"/>
  <c r="F442" i="23"/>
  <c r="F443" i="23"/>
  <c r="F444" i="23"/>
  <c r="F445" i="23"/>
  <c r="F446" i="23"/>
  <c r="F447" i="23"/>
  <c r="F448" i="23"/>
  <c r="F449" i="23"/>
  <c r="F450" i="23"/>
  <c r="F451" i="23"/>
  <c r="F452" i="23"/>
  <c r="F453" i="23"/>
  <c r="F454" i="23"/>
  <c r="F455" i="23"/>
  <c r="F456" i="23"/>
  <c r="F457" i="23"/>
  <c r="F458" i="23"/>
  <c r="F459" i="23"/>
  <c r="F460" i="23"/>
  <c r="F461" i="23"/>
  <c r="F462" i="23"/>
  <c r="F463" i="23"/>
  <c r="F464" i="23"/>
  <c r="F465" i="23"/>
  <c r="F466" i="23"/>
  <c r="F467" i="23"/>
  <c r="F468" i="23"/>
  <c r="F469" i="23"/>
  <c r="F470" i="23"/>
  <c r="F471" i="23"/>
  <c r="F472" i="23"/>
  <c r="F473" i="23"/>
  <c r="F474" i="23"/>
  <c r="F475" i="23"/>
  <c r="F476" i="23"/>
  <c r="F477" i="23"/>
  <c r="F478" i="23"/>
  <c r="F479" i="23"/>
  <c r="F480" i="23"/>
  <c r="F481" i="23"/>
  <c r="F482" i="23"/>
  <c r="F483" i="23"/>
  <c r="F484" i="23"/>
  <c r="F485" i="23"/>
  <c r="F486" i="23"/>
  <c r="F487" i="23"/>
  <c r="F488" i="23"/>
  <c r="F489" i="23"/>
  <c r="F490" i="23"/>
  <c r="F491" i="23"/>
  <c r="F492" i="23"/>
  <c r="F493" i="23"/>
  <c r="F494" i="23"/>
  <c r="F495" i="23"/>
  <c r="F496" i="23"/>
  <c r="F497" i="23"/>
  <c r="F498" i="23"/>
  <c r="F499" i="23"/>
  <c r="F500" i="23"/>
  <c r="F501" i="23"/>
  <c r="F502" i="23"/>
  <c r="F503" i="23"/>
  <c r="F504" i="23"/>
  <c r="F505" i="23"/>
  <c r="F506" i="23"/>
  <c r="F507" i="23"/>
  <c r="F508" i="23"/>
  <c r="F509" i="23"/>
  <c r="F510" i="23"/>
  <c r="F511" i="23"/>
  <c r="F512" i="23"/>
  <c r="F513" i="23"/>
  <c r="F514" i="23"/>
  <c r="F515" i="23"/>
  <c r="F516" i="23"/>
  <c r="F517" i="23"/>
  <c r="F518" i="23"/>
  <c r="F519" i="23"/>
  <c r="F520" i="23"/>
  <c r="F521" i="23"/>
  <c r="F522" i="23"/>
  <c r="F523" i="23"/>
  <c r="F524" i="23"/>
  <c r="F525" i="23"/>
  <c r="F526" i="23"/>
  <c r="F527" i="23"/>
  <c r="F528" i="23"/>
  <c r="F529" i="23"/>
  <c r="F530" i="23"/>
  <c r="F531" i="23"/>
  <c r="F532" i="23"/>
  <c r="F533" i="23"/>
  <c r="F534" i="23"/>
  <c r="F535" i="23"/>
  <c r="F536" i="23"/>
  <c r="F537" i="23"/>
  <c r="F538" i="23"/>
  <c r="F539" i="23"/>
  <c r="F540" i="23"/>
  <c r="F541" i="23"/>
  <c r="F542" i="23"/>
  <c r="F543" i="23"/>
  <c r="F544" i="23"/>
  <c r="F545" i="23"/>
  <c r="K10" i="33"/>
  <c r="K11" i="33"/>
  <c r="K12" i="33"/>
  <c r="K13" i="33"/>
  <c r="K14" i="33"/>
  <c r="K15" i="33"/>
  <c r="K16" i="33"/>
  <c r="K17" i="33"/>
  <c r="K18" i="33"/>
  <c r="K19" i="33"/>
  <c r="K20" i="33"/>
  <c r="K21" i="33"/>
  <c r="Q10" i="33"/>
  <c r="Q11" i="33"/>
  <c r="Q12" i="33"/>
  <c r="Q13" i="33"/>
  <c r="Q14" i="33"/>
  <c r="Q15" i="33"/>
  <c r="Q16" i="33"/>
  <c r="Q17" i="33"/>
  <c r="Q18" i="33"/>
  <c r="Q19" i="33"/>
  <c r="Q20" i="33"/>
  <c r="Q21" i="33"/>
  <c r="G10" i="33"/>
  <c r="G11" i="33"/>
  <c r="G12" i="33"/>
  <c r="G13" i="33"/>
  <c r="G14" i="33"/>
  <c r="G15" i="33"/>
  <c r="G16" i="33"/>
  <c r="G17" i="33"/>
  <c r="G18" i="33"/>
  <c r="G19" i="33"/>
  <c r="G20" i="33"/>
  <c r="G21" i="33"/>
  <c r="M10" i="33"/>
  <c r="M11" i="33"/>
  <c r="M12" i="33"/>
  <c r="M13" i="33"/>
  <c r="M14" i="33"/>
  <c r="M15" i="33"/>
  <c r="M16" i="33"/>
  <c r="M17" i="33"/>
  <c r="M18" i="33"/>
  <c r="M19" i="33"/>
  <c r="M20" i="33"/>
  <c r="M21" i="33"/>
  <c r="I10" i="33"/>
  <c r="I11" i="33"/>
  <c r="I12" i="33"/>
  <c r="I13" i="33"/>
  <c r="I14" i="33"/>
  <c r="I15" i="33"/>
  <c r="I16" i="33"/>
  <c r="I17" i="33"/>
  <c r="I18" i="33"/>
  <c r="I19" i="33"/>
  <c r="I20" i="33"/>
  <c r="I21" i="33"/>
  <c r="O10" i="33"/>
  <c r="O11" i="33"/>
  <c r="O12" i="33"/>
  <c r="O13" i="33"/>
  <c r="O14" i="33"/>
  <c r="O15" i="33"/>
  <c r="O16" i="33"/>
  <c r="O17" i="33"/>
  <c r="O18" i="33"/>
  <c r="O19" i="33"/>
  <c r="O20" i="33"/>
  <c r="O21" i="33"/>
  <c r="F10" i="33"/>
  <c r="H10" i="33"/>
  <c r="J10" i="33"/>
  <c r="L10" i="33"/>
  <c r="N10" i="33"/>
  <c r="P10" i="33"/>
  <c r="F11" i="33"/>
  <c r="H11" i="33"/>
  <c r="J11" i="33"/>
  <c r="L11" i="33"/>
  <c r="N11" i="33"/>
  <c r="P11" i="33"/>
  <c r="F12" i="33"/>
  <c r="H12" i="33"/>
  <c r="J12" i="33"/>
  <c r="L12" i="33"/>
  <c r="N12" i="33"/>
  <c r="P12" i="33"/>
  <c r="F13" i="33"/>
  <c r="H13" i="33"/>
  <c r="J13" i="33"/>
  <c r="L13" i="33"/>
  <c r="N13" i="33"/>
  <c r="P13" i="33"/>
  <c r="F14" i="33"/>
  <c r="H14" i="33"/>
  <c r="J14" i="33"/>
  <c r="L14" i="33"/>
  <c r="N14" i="33"/>
  <c r="P14" i="33"/>
  <c r="F15" i="33"/>
  <c r="H15" i="33"/>
  <c r="J15" i="33"/>
  <c r="L15" i="33"/>
  <c r="N15" i="33"/>
  <c r="P15" i="33"/>
  <c r="F16" i="33"/>
  <c r="H16" i="33"/>
  <c r="J16" i="33"/>
  <c r="L16" i="33"/>
  <c r="N16" i="33"/>
  <c r="P16" i="33"/>
  <c r="F17" i="33"/>
  <c r="H17" i="33"/>
  <c r="J17" i="33"/>
  <c r="L17" i="33"/>
  <c r="N17" i="33"/>
  <c r="P17" i="33"/>
  <c r="F18" i="33"/>
  <c r="H18" i="33"/>
  <c r="J18" i="33"/>
  <c r="L18" i="33"/>
  <c r="N18" i="33"/>
  <c r="P18" i="33"/>
  <c r="F19" i="33"/>
  <c r="H19" i="33"/>
  <c r="J19" i="33"/>
  <c r="L19" i="33"/>
  <c r="N19" i="33"/>
  <c r="P19" i="33"/>
  <c r="F20" i="33"/>
  <c r="H20" i="33"/>
  <c r="J20" i="33"/>
  <c r="L20" i="33"/>
  <c r="N20" i="33"/>
  <c r="P20" i="33"/>
  <c r="F21" i="33"/>
  <c r="H21" i="33"/>
  <c r="J21" i="33"/>
  <c r="L21" i="33"/>
  <c r="N21" i="33"/>
  <c r="P21" i="33"/>
  <c r="I9" i="30"/>
  <c r="L9" i="30"/>
  <c r="I10" i="30"/>
  <c r="L10" i="30"/>
  <c r="I11" i="30"/>
  <c r="L11" i="30"/>
  <c r="I12" i="30"/>
  <c r="L12" i="30"/>
  <c r="I13" i="30"/>
  <c r="L13" i="30"/>
  <c r="I14" i="30"/>
  <c r="L14" i="30"/>
  <c r="F15" i="30"/>
  <c r="G15" i="30"/>
  <c r="H15" i="30"/>
  <c r="J15" i="30"/>
  <c r="K15" i="30"/>
  <c r="K9" i="27" l="1"/>
  <c r="J10" i="66"/>
  <c r="J9" i="66"/>
  <c r="J11" i="66"/>
  <c r="I9" i="66"/>
  <c r="G18" i="66"/>
  <c r="I41" i="15"/>
  <c r="I15" i="30"/>
  <c r="L28" i="23"/>
  <c r="K22" i="43" s="1"/>
  <c r="G9" i="66"/>
  <c r="J18" i="66"/>
  <c r="I18" i="66"/>
  <c r="F60" i="27"/>
  <c r="J120" i="28"/>
  <c r="J61" i="28"/>
  <c r="K59" i="27"/>
  <c r="I120" i="28"/>
  <c r="I60" i="27"/>
  <c r="J54" i="27" s="1"/>
  <c r="L15" i="30"/>
  <c r="F25" i="14"/>
  <c r="I25" i="14"/>
  <c r="J15" i="14" s="1"/>
  <c r="K24" i="14"/>
  <c r="K11" i="14"/>
  <c r="K10" i="14"/>
  <c r="K9" i="14"/>
  <c r="G60" i="27"/>
  <c r="H53" i="27" s="1"/>
  <c r="J57" i="27" l="1"/>
  <c r="J35" i="27"/>
  <c r="J58" i="27"/>
  <c r="J42" i="27"/>
  <c r="J32" i="27"/>
  <c r="J45" i="27"/>
  <c r="J48" i="27"/>
  <c r="J37" i="27"/>
  <c r="J16" i="27"/>
  <c r="J27" i="27"/>
  <c r="J29" i="27"/>
  <c r="J24" i="27"/>
  <c r="J19" i="27"/>
  <c r="J13" i="27"/>
  <c r="J14" i="66"/>
  <c r="H45" i="27"/>
  <c r="I14" i="66"/>
  <c r="H9" i="14"/>
  <c r="G14" i="66"/>
  <c r="J13" i="66"/>
  <c r="G13" i="66"/>
  <c r="I13" i="66"/>
  <c r="H59" i="27"/>
  <c r="H19" i="14"/>
  <c r="H11" i="14"/>
  <c r="H22" i="14"/>
  <c r="H18" i="14"/>
  <c r="H14" i="14"/>
  <c r="J50" i="27"/>
  <c r="J40" i="27"/>
  <c r="J53" i="27"/>
  <c r="J11" i="27"/>
  <c r="J21" i="27"/>
  <c r="J56" i="27"/>
  <c r="J47" i="27"/>
  <c r="H31" i="27"/>
  <c r="H13" i="27"/>
  <c r="H23" i="27"/>
  <c r="J10" i="27"/>
  <c r="J18" i="27"/>
  <c r="J26" i="27"/>
  <c r="J34" i="27"/>
  <c r="J46" i="27"/>
  <c r="H37" i="27"/>
  <c r="J20" i="27"/>
  <c r="J36" i="27"/>
  <c r="J52" i="27"/>
  <c r="J55" i="27"/>
  <c r="J31" i="27"/>
  <c r="J15" i="27"/>
  <c r="J41" i="27"/>
  <c r="J25" i="27"/>
  <c r="J9" i="27"/>
  <c r="J43" i="27"/>
  <c r="J14" i="27"/>
  <c r="J22" i="27"/>
  <c r="J30" i="27"/>
  <c r="J38" i="27"/>
  <c r="J12" i="27"/>
  <c r="J28" i="27"/>
  <c r="J44" i="27"/>
  <c r="J59" i="27"/>
  <c r="J51" i="27"/>
  <c r="J23" i="27"/>
  <c r="J49" i="27"/>
  <c r="J33" i="27"/>
  <c r="J17" i="27"/>
  <c r="J39" i="27"/>
  <c r="H39" i="27"/>
  <c r="H21" i="27"/>
  <c r="H15" i="27"/>
  <c r="H47" i="27"/>
  <c r="H29" i="27"/>
  <c r="H15" i="14"/>
  <c r="H23" i="14"/>
  <c r="H12" i="14"/>
  <c r="H16" i="14"/>
  <c r="H20" i="14"/>
  <c r="H24" i="14"/>
  <c r="H10" i="14"/>
  <c r="H13" i="14"/>
  <c r="H17" i="14"/>
  <c r="H21" i="14"/>
  <c r="J13" i="14"/>
  <c r="J9" i="14"/>
  <c r="J21" i="14"/>
  <c r="J19" i="14"/>
  <c r="J10" i="14"/>
  <c r="J14" i="14"/>
  <c r="J20" i="14"/>
  <c r="J23" i="14"/>
  <c r="H48" i="27"/>
  <c r="H11" i="27"/>
  <c r="H27" i="27"/>
  <c r="H43" i="27"/>
  <c r="H9" i="27"/>
  <c r="H25" i="27"/>
  <c r="H41" i="27"/>
  <c r="H57" i="27"/>
  <c r="H55" i="27"/>
  <c r="H40" i="27"/>
  <c r="J16" i="14"/>
  <c r="J17" i="14"/>
  <c r="J18" i="14"/>
  <c r="H10" i="27"/>
  <c r="H14" i="27"/>
  <c r="H18" i="27"/>
  <c r="H22" i="27"/>
  <c r="H26" i="27"/>
  <c r="H30" i="27"/>
  <c r="H34" i="27"/>
  <c r="H38" i="27"/>
  <c r="H42" i="27"/>
  <c r="H46" i="27"/>
  <c r="H50" i="27"/>
  <c r="H12" i="27"/>
  <c r="H16" i="27"/>
  <c r="H20" i="27"/>
  <c r="H24" i="27"/>
  <c r="H28" i="27"/>
  <c r="H32" i="27"/>
  <c r="H36" i="27"/>
  <c r="K60" i="27"/>
  <c r="H52" i="27"/>
  <c r="H54" i="27"/>
  <c r="H56" i="27"/>
  <c r="H58" i="27"/>
  <c r="H19" i="27"/>
  <c r="H35" i="27"/>
  <c r="H17" i="27"/>
  <c r="H33" i="27"/>
  <c r="H49" i="27"/>
  <c r="H44" i="27"/>
  <c r="K25" i="14"/>
  <c r="H51" i="27"/>
  <c r="J11" i="14"/>
  <c r="J24" i="14"/>
  <c r="J22" i="14"/>
  <c r="J12" i="14"/>
  <c r="H25" i="14" l="1"/>
  <c r="J60" i="27"/>
  <c r="J25" i="14"/>
  <c r="H60" i="27"/>
  <c r="J28" i="73" l="1"/>
</calcChain>
</file>

<file path=xl/sharedStrings.xml><?xml version="1.0" encoding="utf-8"?>
<sst xmlns="http://schemas.openxmlformats.org/spreadsheetml/2006/main" count="3271" uniqueCount="672">
  <si>
    <t>Total</t>
  </si>
  <si>
    <t>(%)</t>
  </si>
  <si>
    <t>Potencia (MW)</t>
  </si>
  <si>
    <t>Nuclear</t>
  </si>
  <si>
    <t>Carbón</t>
  </si>
  <si>
    <t xml:space="preserve">• </t>
  </si>
  <si>
    <t>Tipo</t>
  </si>
  <si>
    <t>Fecha</t>
  </si>
  <si>
    <t>GWh</t>
  </si>
  <si>
    <t>%</t>
  </si>
  <si>
    <t>MW</t>
  </si>
  <si>
    <t>Grupos</t>
  </si>
  <si>
    <t>Trillo I</t>
  </si>
  <si>
    <t xml:space="preserve"> </t>
  </si>
  <si>
    <t>Potencia</t>
  </si>
  <si>
    <t>Centrales</t>
  </si>
  <si>
    <t>Cofrentes</t>
  </si>
  <si>
    <t xml:space="preserve">   Potencia</t>
  </si>
  <si>
    <t>Horas</t>
  </si>
  <si>
    <t>En horas de</t>
  </si>
  <si>
    <t xml:space="preserve"> Indisponibilidad (%)</t>
  </si>
  <si>
    <t>Disponibilidad</t>
  </si>
  <si>
    <t>Almaraz I</t>
  </si>
  <si>
    <t>Almaraz II</t>
  </si>
  <si>
    <t>Ascó II</t>
  </si>
  <si>
    <t xml:space="preserve">Vandellós II  </t>
  </si>
  <si>
    <t xml:space="preserve">Total </t>
  </si>
  <si>
    <t>Vandellós II</t>
  </si>
  <si>
    <t>Coeficientes utilización (%)</t>
  </si>
  <si>
    <t>Ascó I</t>
  </si>
  <si>
    <t xml:space="preserve">   MW</t>
  </si>
  <si>
    <t xml:space="preserve"> Producción</t>
  </si>
  <si>
    <t xml:space="preserve">%    </t>
  </si>
  <si>
    <t xml:space="preserve">%      </t>
  </si>
  <si>
    <t xml:space="preserve">%   </t>
  </si>
  <si>
    <t>Demanda (b.c.)</t>
  </si>
  <si>
    <t>El Sistema Eléctrico Español</t>
  </si>
  <si>
    <t>Total ciclo combinado</t>
  </si>
  <si>
    <t>Castejón 1</t>
  </si>
  <si>
    <t>Castellón 3</t>
  </si>
  <si>
    <t>Besós 3</t>
  </si>
  <si>
    <t>Besós 4</t>
  </si>
  <si>
    <t>San Roque 1</t>
  </si>
  <si>
    <t>San Roque 2</t>
  </si>
  <si>
    <t>-</t>
  </si>
  <si>
    <t>Castejón 2</t>
  </si>
  <si>
    <t>Arcos 1</t>
  </si>
  <si>
    <t>Arcos 2</t>
  </si>
  <si>
    <t>Campo de Gibraltar 1</t>
  </si>
  <si>
    <t>Campo de Gibraltar 2</t>
  </si>
  <si>
    <t>Palos 1</t>
  </si>
  <si>
    <t>Palos 2</t>
  </si>
  <si>
    <t>Santurce 4</t>
  </si>
  <si>
    <t>Tarragona Power</t>
  </si>
  <si>
    <t>Bahia Bizcaya</t>
  </si>
  <si>
    <t>Aceca 3</t>
  </si>
  <si>
    <t>Aceca 4</t>
  </si>
  <si>
    <t>Amorebieta</t>
  </si>
  <si>
    <t>Arcos 3</t>
  </si>
  <si>
    <t>Bahía de Bizkaia</t>
  </si>
  <si>
    <t>Campo Gibraltar 1</t>
  </si>
  <si>
    <t>Campo Gibraltar 2</t>
  </si>
  <si>
    <t>Cartagena 1</t>
  </si>
  <si>
    <t>Cartagena 2</t>
  </si>
  <si>
    <t>Cartagena 3</t>
  </si>
  <si>
    <t>Palos 3</t>
  </si>
  <si>
    <t>Fuel/gas</t>
  </si>
  <si>
    <t>Ciclo combinado</t>
  </si>
  <si>
    <t>Castelnou</t>
  </si>
  <si>
    <t>Colón 4</t>
  </si>
  <si>
    <t>El Fangal 1</t>
  </si>
  <si>
    <t>El Fangal 2</t>
  </si>
  <si>
    <t>El Fangal 3</t>
  </si>
  <si>
    <t>Escombreras 6</t>
  </si>
  <si>
    <t>Aboño</t>
  </si>
  <si>
    <t>Anllares</t>
  </si>
  <si>
    <t>Guardo</t>
  </si>
  <si>
    <t>La Robla</t>
  </si>
  <si>
    <t>Puentenuevo 3 </t>
  </si>
  <si>
    <t>Litoral de Almería</t>
  </si>
  <si>
    <t>Los Barrios</t>
  </si>
  <si>
    <t>Teruel</t>
  </si>
  <si>
    <t>Meirama</t>
  </si>
  <si>
    <t>Puentes García Rodríguez</t>
  </si>
  <si>
    <t>Aboño 1 </t>
  </si>
  <si>
    <t>Aboño 2 </t>
  </si>
  <si>
    <t>Anllares </t>
  </si>
  <si>
    <t>Compostilla 2 </t>
  </si>
  <si>
    <t>Compostilla 3 </t>
  </si>
  <si>
    <t>Compostilla 4 </t>
  </si>
  <si>
    <t>Compostilla 5 </t>
  </si>
  <si>
    <t>Guardo 1 </t>
  </si>
  <si>
    <t>Guardo 2 </t>
  </si>
  <si>
    <t>Lada 4 </t>
  </si>
  <si>
    <t>Narcea 1 </t>
  </si>
  <si>
    <t>Narcea 2 </t>
  </si>
  <si>
    <t>Narcea 3 </t>
  </si>
  <si>
    <t>La Robla 1 </t>
  </si>
  <si>
    <t>La Robla 2 </t>
  </si>
  <si>
    <t>Soto de la Ribera 2 </t>
  </si>
  <si>
    <t>Soto de la Ribera 3 </t>
  </si>
  <si>
    <t>Litoral de Almería 1 </t>
  </si>
  <si>
    <t>Litoral de Almería 2 </t>
  </si>
  <si>
    <t>Teruel 1 </t>
  </si>
  <si>
    <t>Teruel 2 </t>
  </si>
  <si>
    <t>Teruel 3 </t>
  </si>
  <si>
    <t>Meirama </t>
  </si>
  <si>
    <t>Puentes 1 </t>
  </si>
  <si>
    <t>Puentes 2 </t>
  </si>
  <si>
    <t>Puentes 3 </t>
  </si>
  <si>
    <t>Puentes 4 </t>
  </si>
  <si>
    <t>func.</t>
  </si>
  <si>
    <t>Arrúbal 1</t>
  </si>
  <si>
    <t>Arrúbal 2</t>
  </si>
  <si>
    <t>Plana del Vent 1</t>
  </si>
  <si>
    <t>Plana del Vent 2</t>
  </si>
  <si>
    <t>Sagunto 1</t>
  </si>
  <si>
    <t>Sagunto 2</t>
  </si>
  <si>
    <t>Sagunto 3</t>
  </si>
  <si>
    <t>Castejón 3</t>
  </si>
  <si>
    <t>Castellón 4</t>
  </si>
  <si>
    <t>Escatrón 3</t>
  </si>
  <si>
    <t>Escatrón Peaker</t>
  </si>
  <si>
    <t>Puentes García Rodriguez 5</t>
  </si>
  <si>
    <t>Sabón 3</t>
  </si>
  <si>
    <t>Soto de la Ribera 4</t>
  </si>
  <si>
    <t>Producción (GWh)</t>
  </si>
  <si>
    <t>Puentes García Rodríguez 5</t>
  </si>
  <si>
    <t>Besós 5</t>
  </si>
  <si>
    <t>Puerto de Barcelona 1</t>
  </si>
  <si>
    <t>Puerto de Barcelona 2</t>
  </si>
  <si>
    <t>Soto de la Ribera 5</t>
  </si>
  <si>
    <t>Málaga 1 CC</t>
  </si>
  <si>
    <t>Algeciras 3 CC</t>
  </si>
  <si>
    <t>Horas funcionamiento</t>
  </si>
  <si>
    <t>Coeficiente de Utilización (%)</t>
  </si>
  <si>
    <t>Indisponibilidad (%)</t>
  </si>
  <si>
    <t>GICC-PL ELCOGAS</t>
  </si>
  <si>
    <t>Lada</t>
  </si>
  <si>
    <t>No prevista</t>
  </si>
  <si>
    <t>Prevista</t>
  </si>
  <si>
    <t>Disponibilidad (%)</t>
  </si>
  <si>
    <t>Tarragona</t>
  </si>
  <si>
    <t>Hidráulico</t>
  </si>
  <si>
    <t>Madrid</t>
  </si>
  <si>
    <t>Producible (GWh)</t>
  </si>
  <si>
    <t>Cuenca</t>
  </si>
  <si>
    <t xml:space="preserve">MW </t>
  </si>
  <si>
    <t>Norte</t>
  </si>
  <si>
    <t>Duero</t>
  </si>
  <si>
    <t>Tajo-Júcar-Segura</t>
  </si>
  <si>
    <t>Guadiana</t>
  </si>
  <si>
    <t>Guadalquivir-Sur</t>
  </si>
  <si>
    <t>Ebro-Pirineo</t>
  </si>
  <si>
    <t>2. Producción de energía eléctrica</t>
  </si>
  <si>
    <t>Producible</t>
  </si>
  <si>
    <t xml:space="preserve">medio  </t>
  </si>
  <si>
    <t>histórico</t>
  </si>
  <si>
    <t>Índice</t>
  </si>
  <si>
    <t xml:space="preserve">   Mensual</t>
  </si>
  <si>
    <t xml:space="preserve"> Acumul.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</si>
  <si>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</si>
  <si>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</si>
  <si>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</si>
  <si>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</si>
  <si>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</si>
  <si>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</si>
  <si>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</si>
  <si>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</si>
  <si>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</si>
  <si>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</si>
  <si>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</si>
  <si>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</si>
  <si>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Anuales</t>
  </si>
  <si>
    <t>Hiperanuales</t>
  </si>
  <si>
    <t>Conjunto</t>
  </si>
  <si>
    <t xml:space="preserve">  GWh</t>
  </si>
  <si>
    <t xml:space="preserve">  %</t>
  </si>
  <si>
    <t xml:space="preserve">Capacidad </t>
  </si>
  <si>
    <t>Estadístico</t>
  </si>
  <si>
    <t>% Reservas / Capacidad</t>
  </si>
  <si>
    <t>Reservas</t>
  </si>
  <si>
    <t xml:space="preserve">máxima </t>
  </si>
  <si>
    <t>Máximo</t>
  </si>
  <si>
    <t>Mínimo</t>
  </si>
  <si>
    <t>Medio</t>
  </si>
  <si>
    <t>2010 Diciembre</t>
  </si>
  <si>
    <t>2012 Enero</t>
  </si>
  <si>
    <t>2012 Febrero</t>
  </si>
  <si>
    <t>2012 Marzo</t>
  </si>
  <si>
    <t>2012 Abril</t>
  </si>
  <si>
    <t>2012 Mayo</t>
  </si>
  <si>
    <t>2012 Junio</t>
  </si>
  <si>
    <t>2012 Julio</t>
  </si>
  <si>
    <t>2012 Agosto</t>
  </si>
  <si>
    <t>2012 Septiembre</t>
  </si>
  <si>
    <t>2012 Octubre</t>
  </si>
  <si>
    <t>2012 Noviembre</t>
  </si>
  <si>
    <t>2012 Diciembre</t>
  </si>
  <si>
    <t>2013 Enero</t>
  </si>
  <si>
    <t>2013 Febrero</t>
  </si>
  <si>
    <t>2013 Marzo</t>
  </si>
  <si>
    <t>2013 Abril</t>
  </si>
  <si>
    <t>2013 Mayo</t>
  </si>
  <si>
    <t>2013 Junio</t>
  </si>
  <si>
    <t>2013 Julio</t>
  </si>
  <si>
    <t>2013 Agosto</t>
  </si>
  <si>
    <t>2013 Septiembre</t>
  </si>
  <si>
    <t>2013 Octubre</t>
  </si>
  <si>
    <t>2013 Noviembre</t>
  </si>
  <si>
    <t>2013 Diciembre</t>
  </si>
  <si>
    <t>2014 Enero</t>
  </si>
  <si>
    <t>2014 Febrero</t>
  </si>
  <si>
    <t>2014 Marzo</t>
  </si>
  <si>
    <t>2014 Abril</t>
  </si>
  <si>
    <t>2014 Mayo</t>
  </si>
  <si>
    <t>2014 Junio</t>
  </si>
  <si>
    <t>2014 Julio</t>
  </si>
  <si>
    <t>2014 Agosto</t>
  </si>
  <si>
    <t>2014 Septiembre</t>
  </si>
  <si>
    <t>2014 Octubre</t>
  </si>
  <si>
    <t>2014 Noviembre</t>
  </si>
  <si>
    <t>2014 Diciembre</t>
  </si>
  <si>
    <t>2015 Enero</t>
  </si>
  <si>
    <t>2015 Febrero</t>
  </si>
  <si>
    <t>2015 Marzo</t>
  </si>
  <si>
    <t>2015 Abril</t>
  </si>
  <si>
    <t>2015 Mayo</t>
  </si>
  <si>
    <t>2015 Junio</t>
  </si>
  <si>
    <t>2015 Julio</t>
  </si>
  <si>
    <t>2015 Agosto</t>
  </si>
  <si>
    <t>2015 Septiembre</t>
  </si>
  <si>
    <t>2015 Octubre</t>
  </si>
  <si>
    <t>2015 Noviembre</t>
  </si>
  <si>
    <t>2015 Diciembre</t>
  </si>
  <si>
    <t xml:space="preserve">        Valores históricos</t>
  </si>
  <si>
    <t xml:space="preserve">   GWh</t>
  </si>
  <si>
    <t xml:space="preserve">           Fecha</t>
  </si>
  <si>
    <t xml:space="preserve">    %</t>
  </si>
  <si>
    <t xml:space="preserve">             Fecha</t>
  </si>
  <si>
    <t>Máximos</t>
  </si>
  <si>
    <t>mayo de 1969</t>
  </si>
  <si>
    <t>abril de 1979</t>
  </si>
  <si>
    <t>Mínimos</t>
  </si>
  <si>
    <t>enero de 1976</t>
  </si>
  <si>
    <t>noviembre de 1983</t>
  </si>
  <si>
    <t>octubre de 1995</t>
  </si>
  <si>
    <t>Evolución anual de la producción hidráulica (GWh)</t>
  </si>
  <si>
    <t>Probabilidad</t>
  </si>
  <si>
    <t>Año</t>
  </si>
  <si>
    <t>de ser superado</t>
  </si>
  <si>
    <t>Anual</t>
  </si>
  <si>
    <t>Hiperanual</t>
  </si>
  <si>
    <t>% Llenado</t>
  </si>
  <si>
    <t>Total </t>
  </si>
  <si>
    <t>Tajo + Júcar +Segura</t>
  </si>
  <si>
    <t>Guadalquivir</t>
  </si>
  <si>
    <t>Ebro</t>
  </si>
  <si>
    <t>Máximo y mínimo estadístico: media de los valores máximos y mínimos de los últimos 20 años.</t>
  </si>
  <si>
    <t>Sistema</t>
  </si>
  <si>
    <t>Sistemas</t>
  </si>
  <si>
    <t xml:space="preserve">    Total </t>
  </si>
  <si>
    <t xml:space="preserve"> peninsular</t>
  </si>
  <si>
    <t>no peninsulares</t>
  </si>
  <si>
    <t>nacional</t>
  </si>
  <si>
    <t>Hidráulica</t>
  </si>
  <si>
    <t>Hidroeólica</t>
  </si>
  <si>
    <t>Eólica</t>
  </si>
  <si>
    <t>Solar fotovoltaica</t>
  </si>
  <si>
    <t>Solar térmica</t>
  </si>
  <si>
    <r>
      <t xml:space="preserve">Ciclo combinado </t>
    </r>
    <r>
      <rPr>
        <vertAlign val="superscript"/>
        <sz val="8"/>
        <color indexed="8"/>
        <rFont val="Arial"/>
        <family val="2"/>
      </rPr>
      <t>(1)</t>
    </r>
  </si>
  <si>
    <r>
      <t xml:space="preserve">Residuos </t>
    </r>
    <r>
      <rPr>
        <vertAlign val="superscript"/>
        <sz val="8"/>
        <color indexed="8"/>
        <rFont val="Arial"/>
        <family val="2"/>
      </rPr>
      <t>(4)</t>
    </r>
  </si>
  <si>
    <t>Islas Baleares</t>
  </si>
  <si>
    <t>Islas Canarias</t>
  </si>
  <si>
    <t xml:space="preserve">Ceuta </t>
  </si>
  <si>
    <t>Melilla</t>
  </si>
  <si>
    <t>Motores diesel</t>
  </si>
  <si>
    <t>Turbina de gas</t>
  </si>
  <si>
    <t>Turbina de vapor</t>
  </si>
  <si>
    <t>Fuel / gas</t>
  </si>
  <si>
    <t>Cogeneración</t>
  </si>
  <si>
    <t>Residuos</t>
  </si>
  <si>
    <t>Generación auxiliar</t>
  </si>
  <si>
    <r>
      <t xml:space="preserve">Generación auxiliar </t>
    </r>
    <r>
      <rPr>
        <vertAlign val="superscript"/>
        <sz val="8"/>
        <color indexed="8"/>
        <rFont val="Arial"/>
        <family val="2"/>
      </rPr>
      <t>(2)</t>
    </r>
  </si>
  <si>
    <r>
      <t xml:space="preserve">Residuos </t>
    </r>
    <r>
      <rPr>
        <vertAlign val="superscript"/>
        <sz val="8"/>
        <color indexed="8"/>
        <rFont val="Arial"/>
        <family val="2"/>
      </rPr>
      <t>(5)</t>
    </r>
  </si>
  <si>
    <t>Consumos en bombeo</t>
  </si>
  <si>
    <t>Balance de potencia a 31 diciembre. Sistema eléctrico nacional (MW)</t>
  </si>
  <si>
    <t>Balance de potencia a 31 diciembre. Sistemas no peninsulares (MW)</t>
  </si>
  <si>
    <t>Balance de energía eléctrica nacional (GWh)</t>
  </si>
  <si>
    <t>Balance de energía eléctrica sistemas no peninsulares (GWh)</t>
  </si>
  <si>
    <t>Generación</t>
  </si>
  <si>
    <t>Enlace Península-Baleares</t>
  </si>
  <si>
    <t>Saldo intercambios internacionales</t>
  </si>
  <si>
    <r>
      <t xml:space="preserve">Ciclo combinado </t>
    </r>
    <r>
      <rPr>
        <vertAlign val="superscript"/>
        <sz val="8"/>
        <color indexed="8"/>
        <rFont val="Arial"/>
        <family val="2"/>
      </rPr>
      <t>(3)</t>
    </r>
  </si>
  <si>
    <r>
      <t xml:space="preserve">Fuel/gas </t>
    </r>
    <r>
      <rPr>
        <vertAlign val="superscript"/>
        <sz val="8"/>
        <color indexed="8"/>
        <rFont val="Arial"/>
        <family val="2"/>
      </rPr>
      <t>(2)</t>
    </r>
  </si>
  <si>
    <r>
      <t xml:space="preserve">Otras renovables </t>
    </r>
    <r>
      <rPr>
        <vertAlign val="superscript"/>
        <sz val="8"/>
        <color indexed="8"/>
        <rFont val="Arial"/>
        <family val="2"/>
      </rPr>
      <t>(4)</t>
    </r>
  </si>
  <si>
    <r>
      <t xml:space="preserve">Balance de energía eléctrica nacional </t>
    </r>
    <r>
      <rPr>
        <b/>
        <vertAlign val="superscript"/>
        <sz val="8"/>
        <color indexed="8"/>
        <rFont val="Arial"/>
        <family val="2"/>
      </rPr>
      <t>(1)</t>
    </r>
  </si>
  <si>
    <r>
      <rPr>
        <vertAlign val="superscript"/>
        <sz val="8"/>
        <color indexed="8"/>
        <rFont val="Arial"/>
        <family val="2"/>
      </rPr>
      <t>(1)</t>
    </r>
    <r>
      <rPr>
        <sz val="8"/>
        <color indexed="8"/>
        <rFont val="Arial"/>
        <family val="2"/>
      </rPr>
      <t xml:space="preserve"> Asignación de unidades de producción según combustible principal.</t>
    </r>
  </si>
  <si>
    <r>
      <rPr>
        <vertAlign val="superscript"/>
        <sz val="8"/>
        <color indexed="8"/>
        <rFont val="Arial"/>
        <family val="2"/>
      </rPr>
      <t>(2)</t>
    </r>
    <r>
      <rPr>
        <sz val="8"/>
        <color indexed="8"/>
        <rFont val="Arial"/>
        <family val="2"/>
      </rPr>
      <t xml:space="preserve"> En el sistema eléctrico de Baleares se incluye la generación con grupos auxiliares.</t>
    </r>
  </si>
  <si>
    <t>Ceuta</t>
  </si>
  <si>
    <t>Demanda (b.c)</t>
  </si>
  <si>
    <r>
      <t xml:space="preserve">Balance anual de energía eléctrica sistemas no peninsulares </t>
    </r>
    <r>
      <rPr>
        <b/>
        <vertAlign val="superscript"/>
        <sz val="8"/>
        <color indexed="8"/>
        <rFont val="Arial"/>
        <family val="2"/>
      </rPr>
      <t>(1)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</si>
  <si>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Asignación de unidades de producción según combustible principal.</t>
    </r>
  </si>
  <si>
    <r>
      <rPr>
        <vertAlign val="superscript"/>
        <sz val="8"/>
        <color rgb="FF004563"/>
        <rFont val="Arial"/>
        <family val="2"/>
      </rPr>
      <t>(3)</t>
    </r>
    <r>
      <rPr>
        <sz val="8"/>
        <color rgb="FF004563"/>
        <rFont val="Arial"/>
        <family val="2"/>
      </rPr>
      <t xml:space="preserve"> Grupos de emergencia que se instalan de forma transitoria en determinadas zonas para cubrir un déficit de generación.</t>
    </r>
  </si>
  <si>
    <t>Evolución de la generación renovable y no renovable peninsular (%)</t>
  </si>
  <si>
    <t>Renovables</t>
  </si>
  <si>
    <t>No renovables</t>
  </si>
  <si>
    <t>No renovables: nuclear, carbón, fuel/gas, ciclo combinado, cogeneración y residuos.</t>
  </si>
  <si>
    <t>Evolución de la potencia instalada peninsular (MW)</t>
  </si>
  <si>
    <r>
      <rPr>
        <vertAlign val="superscript"/>
        <sz val="8"/>
        <color indexed="8"/>
        <rFont val="Arial"/>
        <family val="2"/>
      </rPr>
      <t>(1)</t>
    </r>
    <r>
      <rPr>
        <sz val="8"/>
        <color indexed="8"/>
        <rFont val="Arial"/>
        <family val="2"/>
      </rPr>
      <t xml:space="preserve"> Incluye la potencia de bombeo puro.</t>
    </r>
  </si>
  <si>
    <t>Evolución del índice de cobertura mínimo peninsular</t>
  </si>
  <si>
    <t>Fecha índice de cobertura mínimo</t>
  </si>
  <si>
    <t>Índice de cobertura mínimo</t>
  </si>
  <si>
    <t>12 diciembre</t>
  </si>
  <si>
    <t>27 noviembre</t>
  </si>
  <si>
    <t>15 enero</t>
  </si>
  <si>
    <t>11 enero</t>
  </si>
  <si>
    <t>9 noviembre</t>
  </si>
  <si>
    <t>2 diciembre</t>
  </si>
  <si>
    <t>20 octubre</t>
  </si>
  <si>
    <t>ICmin = Min (Pd/Ps)</t>
  </si>
  <si>
    <r>
      <rPr>
        <b/>
        <sz val="8"/>
        <color indexed="8"/>
        <rFont val="Arial"/>
        <family val="2"/>
      </rPr>
      <t>ICmin</t>
    </r>
    <r>
      <rPr>
        <sz val="8"/>
        <color indexed="8"/>
        <rFont val="Arial"/>
        <family val="2"/>
      </rPr>
      <t>: Índice de cobertura mínimo.</t>
    </r>
  </si>
  <si>
    <r>
      <rPr>
        <b/>
        <sz val="8"/>
        <color indexed="8"/>
        <rFont val="Arial"/>
        <family val="2"/>
      </rPr>
      <t>Pd</t>
    </r>
    <r>
      <rPr>
        <sz val="8"/>
        <color indexed="8"/>
        <rFont val="Arial"/>
        <family val="2"/>
      </rPr>
      <t>: Potencia disponible en el sistema.</t>
    </r>
  </si>
  <si>
    <r>
      <rPr>
        <b/>
        <sz val="8"/>
        <color indexed="8"/>
        <rFont val="Arial"/>
        <family val="2"/>
      </rPr>
      <t>Ps</t>
    </r>
    <r>
      <rPr>
        <sz val="8"/>
        <color indexed="8"/>
        <rFont val="Arial"/>
        <family val="2"/>
      </rPr>
      <t>: Punta de potencia demandada al sistema.</t>
    </r>
  </si>
  <si>
    <t>23 noviembre</t>
  </si>
  <si>
    <r>
      <rPr>
        <vertAlign val="superscript"/>
        <sz val="8"/>
        <color indexed="8"/>
        <rFont val="Arial"/>
        <family val="2"/>
      </rPr>
      <t>(1)</t>
    </r>
    <r>
      <rPr>
        <sz val="8"/>
        <color indexed="8"/>
        <rFont val="Arial"/>
        <family val="2"/>
      </rPr>
      <t xml:space="preserve"> No incluye la generación bombeo.</t>
    </r>
  </si>
  <si>
    <t>E</t>
  </si>
  <si>
    <t>F</t>
  </si>
  <si>
    <t>M</t>
  </si>
  <si>
    <t>A</t>
  </si>
  <si>
    <t>J</t>
  </si>
  <si>
    <t>S</t>
  </si>
  <si>
    <t>O</t>
  </si>
  <si>
    <t>N</t>
  </si>
  <si>
    <t>D</t>
  </si>
  <si>
    <t>Generación hidráulica en 2015</t>
  </si>
  <si>
    <t>Generación hidráulica mensual comparada con la generación media histórica (GWh)</t>
  </si>
  <si>
    <t>Hidráulica (1)</t>
  </si>
  <si>
    <t>Otras renovables</t>
  </si>
  <si>
    <t>peninsular</t>
  </si>
  <si>
    <r>
      <t xml:space="preserve">Hidráulica </t>
    </r>
    <r>
      <rPr>
        <vertAlign val="superscript"/>
        <sz val="8"/>
        <color indexed="8"/>
        <rFont val="Arial"/>
        <family val="2"/>
      </rPr>
      <t>(1)</t>
    </r>
  </si>
  <si>
    <t>Estructura de la generación anual de energía renovable peninsular</t>
  </si>
  <si>
    <r>
      <t xml:space="preserve">Generación hidráulica media histórica </t>
    </r>
    <r>
      <rPr>
        <b/>
        <vertAlign val="superscript"/>
        <sz val="8"/>
        <color indexed="8"/>
        <rFont val="Arial"/>
        <family val="2"/>
      </rPr>
      <t>(1)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</si>
  <si>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No incluye la generación de bombeo.</t>
    </r>
  </si>
  <si>
    <t>Estructura de generacion anual de energía eléctrica peninsular 2015</t>
  </si>
  <si>
    <t>Térmica renovable</t>
  </si>
  <si>
    <r>
      <t xml:space="preserve">s/Disponible </t>
    </r>
    <r>
      <rPr>
        <b/>
        <vertAlign val="superscript"/>
        <sz val="8"/>
        <color indexed="9"/>
        <rFont val="Arial"/>
        <family val="2"/>
      </rPr>
      <t>(1)</t>
    </r>
  </si>
  <si>
    <r>
      <t xml:space="preserve">acoplamiento </t>
    </r>
    <r>
      <rPr>
        <b/>
        <vertAlign val="superscript"/>
        <sz val="8"/>
        <color indexed="9"/>
        <rFont val="Arial"/>
        <family val="2"/>
      </rPr>
      <t>(2)</t>
    </r>
  </si>
  <si>
    <r>
      <t xml:space="preserve">Coeficiente de utilización </t>
    </r>
    <r>
      <rPr>
        <b/>
        <vertAlign val="superscript"/>
        <sz val="8"/>
        <color indexed="8"/>
        <rFont val="Arial"/>
        <family val="2"/>
      </rPr>
      <t>(1)</t>
    </r>
    <r>
      <rPr>
        <b/>
        <sz val="8"/>
        <color indexed="8"/>
        <rFont val="Arial"/>
        <family val="2"/>
      </rPr>
      <t xml:space="preserve"> de las centrales térmicas (%)</t>
    </r>
  </si>
  <si>
    <r>
      <rPr>
        <vertAlign val="superscript"/>
        <sz val="8"/>
        <color rgb="FF005463"/>
        <rFont val="Geneva"/>
      </rPr>
      <t>(1)</t>
    </r>
    <r>
      <rPr>
        <sz val="8"/>
        <color rgb="FF005463"/>
        <rFont val="Geneva"/>
      </rPr>
      <t xml:space="preserve"> Es el cociente entre la producción real y la producción disponible o máxima producción que podría alcanzar la central funcionando a la potencia nominal durante las horas en la que está disponible.</t>
    </r>
  </si>
  <si>
    <t>Evolución de la cobertura de la demanda de las Islas Baleares (GWh)</t>
  </si>
  <si>
    <r>
      <rPr>
        <vertAlign val="superscript"/>
        <sz val="8"/>
        <color indexed="8"/>
        <rFont val="Arial"/>
        <family val="2"/>
      </rPr>
      <t>(2)</t>
    </r>
    <r>
      <rPr>
        <sz val="8"/>
        <color indexed="8"/>
        <rFont val="Arial"/>
        <family val="2"/>
      </rPr>
      <t xml:space="preserve"> Grupos de emergencia que se instalan de forma transitoria en determinadas zonas para cubrir el déficit de generación.</t>
    </r>
  </si>
  <si>
    <t>Evolución de la estructura de generación de las Islas Canarias (GWh)</t>
  </si>
  <si>
    <t>Carbon</t>
  </si>
  <si>
    <t>Total Emisiones (tCO2)</t>
  </si>
  <si>
    <t>Factor emisión (tCO2/MWh)</t>
  </si>
  <si>
    <r>
      <t>Emisiones y factor de emisión de CO</t>
    </r>
    <r>
      <rPr>
        <b/>
        <vertAlign val="subscript"/>
        <sz val="8"/>
        <color indexed="8"/>
        <rFont val="Arial"/>
        <family val="2"/>
      </rPr>
      <t>2</t>
    </r>
    <r>
      <rPr>
        <b/>
        <sz val="8"/>
        <color indexed="8"/>
        <rFont val="Arial"/>
        <family val="2"/>
      </rPr>
      <t xml:space="preserve"> asociado a la generación de energía eléctrica nacional</t>
    </r>
  </si>
  <si>
    <r>
      <rPr>
        <vertAlign val="superscript"/>
        <sz val="8"/>
        <color indexed="8"/>
        <rFont val="Arial"/>
        <family val="2"/>
      </rPr>
      <t>(1)</t>
    </r>
    <r>
      <rPr>
        <sz val="8"/>
        <color indexed="8"/>
        <rFont val="Arial"/>
        <family val="2"/>
      </rPr>
      <t xml:space="preserve"> Incluye Península, Islas Baleares, Islas Canarias, Ceuta y Melilla.</t>
    </r>
  </si>
  <si>
    <t>Consumos en bombeo </t>
  </si>
  <si>
    <t>Demanda (b.c.) 2015</t>
  </si>
  <si>
    <t>Andalucía</t>
  </si>
  <si>
    <t>Aragón</t>
  </si>
  <si>
    <t>Asturias</t>
  </si>
  <si>
    <t>Baleares</t>
  </si>
  <si>
    <t>C. Valenciana</t>
  </si>
  <si>
    <t>Canarias</t>
  </si>
  <si>
    <t>Cantabria</t>
  </si>
  <si>
    <t>Castilla-La Mancha</t>
  </si>
  <si>
    <t>Castilla y León</t>
  </si>
  <si>
    <t>Cataluña</t>
  </si>
  <si>
    <t>Extremadura</t>
  </si>
  <si>
    <t>Galicia</t>
  </si>
  <si>
    <t>La Rioja</t>
  </si>
  <si>
    <t>Murcia</t>
  </si>
  <si>
    <t>Navarra</t>
  </si>
  <si>
    <t>País Vasco</t>
  </si>
  <si>
    <t>TOTAL</t>
  </si>
  <si>
    <t>Hidráulica </t>
  </si>
  <si>
    <t>Nuclear </t>
  </si>
  <si>
    <t>Ciclo combinado </t>
  </si>
  <si>
    <t>Consumos bombeo </t>
  </si>
  <si>
    <t>Saldo Intercambio </t>
  </si>
  <si>
    <t>Carbón </t>
  </si>
  <si>
    <t>Fuel/gas </t>
  </si>
  <si>
    <t>Total 2015</t>
  </si>
  <si>
    <t>Comunidad Valenciana</t>
  </si>
  <si>
    <t>Castilla La-Mancha</t>
  </si>
  <si>
    <t>Castilla León</t>
  </si>
  <si>
    <t>&lt;  50 %</t>
  </si>
  <si>
    <t>Generación neta (GWh)</t>
  </si>
  <si>
    <t>Generación/demanda (%)</t>
  </si>
  <si>
    <r>
      <rPr>
        <vertAlign val="superscript"/>
        <sz val="8"/>
        <color indexed="8"/>
        <rFont val="Arial"/>
        <family val="2"/>
      </rPr>
      <t>(4)</t>
    </r>
    <r>
      <rPr>
        <sz val="8"/>
        <color indexed="8"/>
        <rFont val="Arial"/>
        <family val="2"/>
      </rPr>
      <t xml:space="preserve"> Incluye biogás, biomasa, hidráulica marina y geotérmica.</t>
    </r>
  </si>
  <si>
    <r>
      <rPr>
        <vertAlign val="superscript"/>
        <sz val="8"/>
        <color indexed="8"/>
        <rFont val="Arial"/>
        <family val="2"/>
      </rPr>
      <t>(5)</t>
    </r>
    <r>
      <rPr>
        <sz val="8"/>
        <color indexed="8"/>
        <rFont val="Arial"/>
        <family val="2"/>
      </rPr>
      <t xml:space="preserve"> Generación incluida en otras renovables y en cogeneración hasta el 31/12/2014.</t>
    </r>
  </si>
  <si>
    <t>Evolución de la generación renovable y no renovable peninsular</t>
  </si>
  <si>
    <t>Fuente Comisión Nacional de los Mercados y la Competencia (CNMC) en: hidráulica no UGH, eólica, solar fotovoltaica, solar térmica, otras renovables, cogeneración y residuos.</t>
  </si>
  <si>
    <t>Evolución mensual de las reservas hidroeléctricas peninsulares</t>
  </si>
  <si>
    <t>Valores extremos de las reservas peninsulares</t>
  </si>
  <si>
    <t>Producción de los grupos nucleares peninsulares</t>
  </si>
  <si>
    <t>Producción de las centrales de ciclo combinado peninsulares</t>
  </si>
  <si>
    <t>Producción de las centrales de carbón peninsulares</t>
  </si>
  <si>
    <t>Energía (GWh)</t>
  </si>
  <si>
    <t>Central</t>
  </si>
  <si>
    <t>C.Valenciana</t>
  </si>
  <si>
    <r>
      <t xml:space="preserve">s/Disponible </t>
    </r>
    <r>
      <rPr>
        <vertAlign val="superscript"/>
        <sz val="8"/>
        <color indexed="8"/>
        <rFont val="Arial"/>
        <family val="2"/>
      </rPr>
      <t>(1)</t>
    </r>
  </si>
  <si>
    <r>
      <t xml:space="preserve">En horas de acoplamiento </t>
    </r>
    <r>
      <rPr>
        <vertAlign val="superscript"/>
        <sz val="8"/>
        <color indexed="8"/>
        <rFont val="Arial"/>
        <family val="2"/>
      </rPr>
      <t>(2)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</si>
  <si>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Es el cociente entre la producción real y la producción total que hubiese podido alcanzar la central funcionando a potencia nominal en el conjunto de horas en las que ha estado acoplada (produciendo).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</si>
  <si>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Es el cociente entre la producción real y la producción disponible o máxima producción que podría alcanzar la central funcionando a la potencia nominal durante las horas en la que está disponible.</t>
    </r>
  </si>
  <si>
    <r>
      <t xml:space="preserve">Garoña </t>
    </r>
    <r>
      <rPr>
        <vertAlign val="superscript"/>
        <sz val="8"/>
        <color indexed="8"/>
        <rFont val="Arial"/>
        <family val="2"/>
      </rPr>
      <t>(1)</t>
    </r>
  </si>
  <si>
    <r>
      <rPr>
        <vertAlign val="superscript"/>
        <sz val="8"/>
        <color indexed="8"/>
        <rFont val="Arial"/>
        <family val="2"/>
      </rPr>
      <t>(2)</t>
    </r>
    <r>
      <rPr>
        <sz val="8"/>
        <color indexed="8"/>
        <rFont val="Arial"/>
        <family val="2"/>
      </rPr>
      <t xml:space="preserve"> Es el cociente entre la producción real y la producción total que hubiese podido alcanzar la central funcionando a potencia nominal en el conjunto de horas en las que ha estado acoplada (produciendo).</t>
    </r>
  </si>
  <si>
    <r>
      <rPr>
        <vertAlign val="superscript"/>
        <sz val="8"/>
        <color indexed="8"/>
        <rFont val="Arial"/>
        <family val="2"/>
      </rPr>
      <t>(1)</t>
    </r>
    <r>
      <rPr>
        <sz val="8"/>
        <color indexed="8"/>
        <rFont val="Arial"/>
        <family val="2"/>
      </rPr>
      <t xml:space="preserve"> Es el cociente entre la producción real y la producción disponible o máxima producción que podría alcanzar la central funcionando a la potencia nominal durante las horas en la que está disponible.</t>
    </r>
  </si>
  <si>
    <t>50 % a 99 %</t>
  </si>
  <si>
    <t>100 % a 199 %</t>
  </si>
  <si>
    <r>
      <rPr>
        <sz val="8"/>
        <color rgb="FF215968"/>
        <rFont val="Calibri"/>
        <family val="2"/>
      </rPr>
      <t xml:space="preserve">≥ </t>
    </r>
    <r>
      <rPr>
        <sz val="8"/>
        <color rgb="FF215968"/>
        <rFont val="Arial"/>
        <family val="2"/>
      </rPr>
      <t>200 %</t>
    </r>
  </si>
  <si>
    <r>
      <t xml:space="preserve">Garoña </t>
    </r>
    <r>
      <rPr>
        <vertAlign val="superscript"/>
        <sz val="8"/>
        <color indexed="8"/>
        <rFont val="Arial"/>
        <family val="2"/>
      </rPr>
      <t>(3)</t>
    </r>
  </si>
  <si>
    <r>
      <rPr>
        <vertAlign val="superscript"/>
        <sz val="8"/>
        <color rgb="FF005463"/>
        <rFont val="Arial"/>
        <family val="2"/>
      </rPr>
      <t>(3)</t>
    </r>
    <r>
      <rPr>
        <sz val="8"/>
        <color rgb="FF005463"/>
        <rFont val="Arial"/>
        <family val="2"/>
      </rPr>
      <t xml:space="preserve"> Grupo con indisponibilidad permanente del 100 % por parada de larga duración. Inactivo desde noviembre 2013.</t>
    </r>
  </si>
  <si>
    <r>
      <rPr>
        <vertAlign val="superscript"/>
        <sz val="8"/>
        <color rgb="FF005463"/>
        <rFont val="Arial"/>
        <family val="2"/>
      </rPr>
      <t>(1)</t>
    </r>
    <r>
      <rPr>
        <sz val="8"/>
        <color rgb="FF005463"/>
        <rFont val="Arial"/>
        <family val="2"/>
      </rPr>
      <t xml:space="preserve"> Inactivo desde diciembre 2012.</t>
    </r>
  </si>
  <si>
    <t>Comparación de la demanda diaria en b.c. con la indisponibilidad diaria equipo térmico (GWh)</t>
  </si>
  <si>
    <r>
      <t xml:space="preserve">Prevista </t>
    </r>
    <r>
      <rPr>
        <b/>
        <vertAlign val="superscript"/>
        <sz val="8"/>
        <color indexed="8"/>
        <rFont val="Arial"/>
        <family val="2"/>
      </rPr>
      <t>(1)</t>
    </r>
  </si>
  <si>
    <t>Fuente Comisión Nacional de los Mercados y la Competencia (CNMC).</t>
  </si>
  <si>
    <t>Eólica </t>
  </si>
  <si>
    <r>
      <rPr>
        <vertAlign val="superscript"/>
        <sz val="8"/>
        <color rgb="FF005463"/>
        <rFont val="Arial"/>
        <family val="2"/>
      </rPr>
      <t>(1)</t>
    </r>
    <r>
      <rPr>
        <sz val="8"/>
        <color rgb="FF005463"/>
        <rFont val="Arial"/>
        <family val="2"/>
      </rPr>
      <t xml:space="preserve"> Incluye la indisponibilidad permanente de Puertollano y Garoña.</t>
    </r>
  </si>
  <si>
    <r>
      <t>Hidráulica </t>
    </r>
    <r>
      <rPr>
        <vertAlign val="superscript"/>
        <sz val="8"/>
        <color indexed="8"/>
        <rFont val="Arial"/>
        <family val="2"/>
      </rPr>
      <t>(1)</t>
    </r>
  </si>
  <si>
    <t>Renovable</t>
  </si>
  <si>
    <t>No renovable</t>
  </si>
  <si>
    <t>Motores diésel</t>
  </si>
  <si>
    <t>(GWh)</t>
  </si>
  <si>
    <t>(MW)</t>
  </si>
  <si>
    <t xml:space="preserve">Evolución de la potencia instalada peninsular
</t>
  </si>
  <si>
    <t xml:space="preserve">(MW) </t>
  </si>
  <si>
    <t xml:space="preserve">Evolución de la producción de energía renovable y no renovable peninsular 
</t>
  </si>
  <si>
    <r>
      <t xml:space="preserve">Coeficiente de utilización de las centrales térmicas peninsulares </t>
    </r>
    <r>
      <rPr>
        <b/>
        <vertAlign val="superscript"/>
        <sz val="8"/>
        <color indexed="8"/>
        <rFont val="Arial"/>
        <family val="2"/>
      </rPr>
      <t>(1)</t>
    </r>
    <r>
      <rPr>
        <b/>
        <sz val="8"/>
        <color indexed="8"/>
        <rFont val="Arial"/>
        <family val="2"/>
      </rPr>
      <t xml:space="preserve">
</t>
    </r>
  </si>
  <si>
    <t xml:space="preserve">Evolución de la cobertura de la demanda de las Islas Baleares
</t>
  </si>
  <si>
    <t xml:space="preserve">Evolución de la estructura de generación de las Islas Canarias
</t>
  </si>
  <si>
    <t xml:space="preserve">Evolución anual de la producción hidráulica peninsular
</t>
  </si>
  <si>
    <t>Evolución de las reservas hidroeléctricas peninsulares</t>
  </si>
  <si>
    <t>Evolución de las reservas hidroeléctricas peninsulares anuales</t>
  </si>
  <si>
    <t>Evolución de las reservas hidroeléctricas peninsulares hiperanuales</t>
  </si>
  <si>
    <t xml:space="preserve">Utilización y disponibilidad de las centrales térmicas peninsulares
</t>
  </si>
  <si>
    <t>13 febrero</t>
  </si>
  <si>
    <t>27 febrero</t>
  </si>
  <si>
    <t>4 febrero</t>
  </si>
  <si>
    <t>20-21h</t>
  </si>
  <si>
    <t xml:space="preserve">Saldo Andorra </t>
  </si>
  <si>
    <t>Saldo Francia</t>
  </si>
  <si>
    <t>Saldo Portugal</t>
  </si>
  <si>
    <t>Saldo Marruecos</t>
  </si>
  <si>
    <t>Diferencias por regulación</t>
  </si>
  <si>
    <t>(MWh)</t>
  </si>
  <si>
    <r>
      <t xml:space="preserve">Residuos </t>
    </r>
    <r>
      <rPr>
        <vertAlign val="superscript"/>
        <sz val="8"/>
        <color indexed="8"/>
        <rFont val="Arial"/>
        <family val="2"/>
      </rPr>
      <t>(3)</t>
    </r>
  </si>
  <si>
    <r>
      <rPr>
        <vertAlign val="superscript"/>
        <sz val="8"/>
        <color indexed="8"/>
        <rFont val="Arial"/>
        <family val="2"/>
      </rPr>
      <t>(3)</t>
    </r>
    <r>
      <rPr>
        <sz val="8"/>
        <color indexed="8"/>
        <rFont val="Arial"/>
        <family val="2"/>
      </rPr>
      <t xml:space="preserve"> Incluye funcionamiento en ciclo abierto. En el sistema eléctrico de Canarias utiliza gasoil como combustible principal.</t>
    </r>
  </si>
  <si>
    <r>
      <rPr>
        <vertAlign val="superscript"/>
        <sz val="8"/>
        <color indexed="8"/>
        <rFont val="Arial"/>
        <family val="2"/>
      </rPr>
      <t>(1)</t>
    </r>
    <r>
      <rPr>
        <sz val="8"/>
        <color indexed="8"/>
        <rFont val="Arial"/>
        <family val="2"/>
      </rPr>
      <t xml:space="preserve"> Incluye funcionamiento en ciclo abierto. Utiliza gasoil como combustible principal.</t>
    </r>
  </si>
  <si>
    <r>
      <t xml:space="preserve">Generación auxiliar </t>
    </r>
    <r>
      <rPr>
        <vertAlign val="superscript"/>
        <sz val="8"/>
        <color indexed="8"/>
        <rFont val="Arial"/>
        <family val="2"/>
      </rPr>
      <t>(1)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</si>
  <si>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Grupos de emergencia que se instalan de forma transitoria en determinadas zonas para cubrir un déficit de generación.</t>
    </r>
  </si>
  <si>
    <t>Producción hidroeléctrica peninsular por cuencas</t>
  </si>
  <si>
    <t>Potencia instalada a 31 de diciembre</t>
  </si>
  <si>
    <t xml:space="preserve">                                                                                                                                                                </t>
  </si>
  <si>
    <t xml:space="preserve">Cobertura de la demanda máxima horaria peninsular
</t>
  </si>
  <si>
    <t xml:space="preserve">Evolución anual de la potencia instalada peninsular
</t>
  </si>
  <si>
    <r>
      <t xml:space="preserve">Evolución anual de la cobertura de la demanda de energía eléctrica peninsular </t>
    </r>
    <r>
      <rPr>
        <b/>
        <vertAlign val="superscript"/>
        <sz val="8"/>
        <color indexed="8"/>
        <rFont val="Arial"/>
        <family val="2"/>
      </rPr>
      <t>(1)</t>
    </r>
  </si>
  <si>
    <r>
      <t xml:space="preserve">Ciclo combinado </t>
    </r>
    <r>
      <rPr>
        <vertAlign val="superscript"/>
        <sz val="8"/>
        <color indexed="8"/>
        <rFont val="Arial"/>
        <family val="2"/>
      </rPr>
      <t>(2)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</si>
  <si>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Incluye funcionamiento en ciclo abierto.</t>
    </r>
  </si>
  <si>
    <r>
      <rPr>
        <vertAlign val="superscript"/>
        <sz val="8"/>
        <color rgb="FF004563"/>
        <rFont val="Arial"/>
        <family val="2"/>
      </rPr>
      <t>(3)</t>
    </r>
    <r>
      <rPr>
        <sz val="8"/>
        <color rgb="FF004563"/>
        <rFont val="Arial"/>
        <family val="2"/>
      </rPr>
      <t xml:space="preserve"> Incluye biogás, biomasa, hidráulica marina y geotérmica.</t>
    </r>
  </si>
  <si>
    <r>
      <t xml:space="preserve">Otras renovables </t>
    </r>
    <r>
      <rPr>
        <vertAlign val="superscript"/>
        <sz val="8"/>
        <color indexed="8"/>
        <rFont val="Arial"/>
        <family val="2"/>
      </rPr>
      <t>(1)</t>
    </r>
  </si>
  <si>
    <t>Residuos (2)</t>
  </si>
  <si>
    <r>
      <t xml:space="preserve">Residuos </t>
    </r>
    <r>
      <rPr>
        <vertAlign val="superscript"/>
        <sz val="8"/>
        <color indexed="8"/>
        <rFont val="Arial"/>
        <family val="2"/>
      </rPr>
      <t>(2)</t>
    </r>
  </si>
  <si>
    <r>
      <rPr>
        <vertAlign val="superscript"/>
        <sz val="8"/>
        <color indexed="8"/>
        <rFont val="Arial"/>
        <family val="2"/>
      </rPr>
      <t>(1)</t>
    </r>
    <r>
      <rPr>
        <sz val="8"/>
        <color indexed="8"/>
        <rFont val="Arial"/>
        <family val="2"/>
      </rPr>
      <t xml:space="preserve"> Incluye biogás, biomasa, hidráulica marina y geotérmica.</t>
    </r>
  </si>
  <si>
    <r>
      <rPr>
        <vertAlign val="superscript"/>
        <sz val="8"/>
        <color indexed="8"/>
        <rFont val="Arial"/>
        <family val="2"/>
      </rPr>
      <t>(2)</t>
    </r>
    <r>
      <rPr>
        <sz val="8"/>
        <color indexed="8"/>
        <rFont val="Arial"/>
        <family val="2"/>
      </rPr>
      <t xml:space="preserve"> Potencia incluida en otras renovables y en cogeneración hasta el 31/12/2014.</t>
    </r>
  </si>
  <si>
    <r>
      <rPr>
        <vertAlign val="superscript"/>
        <sz val="8"/>
        <color rgb="FF004563"/>
        <rFont val="Arial"/>
        <family val="2"/>
      </rPr>
      <t>(4)</t>
    </r>
    <r>
      <rPr>
        <sz val="8"/>
        <color rgb="FF004563"/>
        <rFont val="Arial"/>
        <family val="2"/>
      </rPr>
      <t xml:space="preserve"> Generación incluida en otras renovables y en cogeneración hasta el 31/12/2014.</t>
    </r>
  </si>
  <si>
    <r>
      <rPr>
        <vertAlign val="superscript"/>
        <sz val="8"/>
        <color indexed="8"/>
        <rFont val="Arial"/>
        <family val="2"/>
      </rPr>
      <t>(5)</t>
    </r>
    <r>
      <rPr>
        <sz val="8"/>
        <color indexed="8"/>
        <rFont val="Arial"/>
        <family val="2"/>
      </rPr>
      <t xml:space="preserve"> Valor positivo: entrada de energía en el sistema; valor negativo: salida de energía del sistema. Enlace Península-Baleares funcionando al mínimo técnico de seguridad hasta el 13/08/2012.</t>
    </r>
  </si>
  <si>
    <r>
      <t xml:space="preserve">Otras renovables </t>
    </r>
    <r>
      <rPr>
        <vertAlign val="superscript"/>
        <sz val="8"/>
        <color indexed="8"/>
        <rFont val="Arial"/>
        <family val="2"/>
      </rPr>
      <t>(3)</t>
    </r>
  </si>
  <si>
    <r>
      <t xml:space="preserve">Enlace Península-Baleares </t>
    </r>
    <r>
      <rPr>
        <vertAlign val="superscript"/>
        <sz val="8"/>
        <color indexed="8"/>
        <rFont val="Arial"/>
        <family val="2"/>
      </rPr>
      <t>(5)</t>
    </r>
  </si>
  <si>
    <r>
      <t xml:space="preserve">Saldo intercambios internacionales </t>
    </r>
    <r>
      <rPr>
        <vertAlign val="superscript"/>
        <sz val="8"/>
        <color indexed="8"/>
        <rFont val="Arial"/>
        <family val="2"/>
      </rPr>
      <t>(6)</t>
    </r>
  </si>
  <si>
    <t>Ene</t>
  </si>
  <si>
    <t>Feb</t>
  </si>
  <si>
    <t>Mar</t>
  </si>
  <si>
    <t>Abr</t>
  </si>
  <si>
    <t>May</t>
  </si>
  <si>
    <t>Jun</t>
  </si>
  <si>
    <t>(sigue..)</t>
  </si>
  <si>
    <t>Jul</t>
  </si>
  <si>
    <t>Ago</t>
  </si>
  <si>
    <t>Sep</t>
  </si>
  <si>
    <t>Oct</t>
  </si>
  <si>
    <t>Nov</t>
  </si>
  <si>
    <t>Dic</t>
  </si>
  <si>
    <r>
      <t xml:space="preserve">Evolución mensual de la cobertura de la demanda de energía eléctrica peninsular </t>
    </r>
    <r>
      <rPr>
        <b/>
        <vertAlign val="superscript"/>
        <sz val="8"/>
        <color indexed="8"/>
        <rFont val="Arial"/>
        <family val="2"/>
      </rPr>
      <t>(1)</t>
    </r>
  </si>
  <si>
    <r>
      <rPr>
        <vertAlign val="superscript"/>
        <sz val="8"/>
        <color indexed="8"/>
        <rFont val="Arial"/>
        <family val="2"/>
      </rPr>
      <t>(4)</t>
    </r>
    <r>
      <rPr>
        <sz val="8"/>
        <color indexed="8"/>
        <rFont val="Arial"/>
        <family val="2"/>
      </rPr>
      <t xml:space="preserve"> Enlace Península-Baleares funcionando al mínimo técnico de seguridad hasta el 31/08/2012.</t>
    </r>
  </si>
  <si>
    <r>
      <t xml:space="preserve">Enlace Península-Baleares </t>
    </r>
    <r>
      <rPr>
        <vertAlign val="superscript"/>
        <sz val="8"/>
        <color indexed="8"/>
        <rFont val="Arial"/>
        <family val="2"/>
      </rPr>
      <t>(4)</t>
    </r>
  </si>
  <si>
    <t>Térmica no renovable</t>
  </si>
  <si>
    <t xml:space="preserve">     Enlace Península-Baleares</t>
  </si>
  <si>
    <t xml:space="preserve">Evolución de la potencia instalada renovable peninsular
</t>
  </si>
  <si>
    <t xml:space="preserve">Evolución de la producción de energía renovable peninsular
</t>
  </si>
  <si>
    <t xml:space="preserve">Fuel/gas </t>
  </si>
  <si>
    <r>
      <t xml:space="preserve">Evolución anual de la cobertura de la demanda de energía eléctrica en los sistemas no peninsulares </t>
    </r>
    <r>
      <rPr>
        <b/>
        <vertAlign val="superscript"/>
        <sz val="8"/>
        <color indexed="8"/>
        <rFont val="Arial"/>
        <family val="2"/>
      </rPr>
      <t>(1)</t>
    </r>
  </si>
  <si>
    <r>
      <rPr>
        <vertAlign val="superscript"/>
        <sz val="8"/>
        <color indexed="8"/>
        <rFont val="Arial"/>
        <family val="2"/>
      </rPr>
      <t>(2)</t>
    </r>
    <r>
      <rPr>
        <sz val="8"/>
        <color indexed="8"/>
        <rFont val="Arial"/>
        <family val="2"/>
      </rPr>
      <t xml:space="preserve"> Incluye funcionamiento en ciclo abierto. En el sistema eléctrico de Canarias utiliza gasoil como combustible principal.</t>
    </r>
  </si>
  <si>
    <r>
      <rPr>
        <vertAlign val="superscript"/>
        <sz val="8"/>
        <color rgb="FF004563"/>
        <rFont val="Arial"/>
        <family val="2"/>
      </rPr>
      <t>(4)</t>
    </r>
    <r>
      <rPr>
        <sz val="8"/>
        <color rgb="FF004563"/>
        <rFont val="Arial"/>
        <family val="2"/>
      </rPr>
      <t xml:space="preserve"> Incluye biogás y biomasa.</t>
    </r>
  </si>
  <si>
    <t>Balance anual de energía eléctrica sistemas no peninsulares 2012 (GWh)</t>
  </si>
  <si>
    <t>Balance anual de energía eléctrica sistemas no peninsulares 2013 (GWh)</t>
  </si>
  <si>
    <t>Balance anual de energía eléctrica sistemas no peninsulares 2015 (GWh)</t>
  </si>
  <si>
    <t>Balance anual de energía eléctrica sistemas no peninsulares 2014 (GWh)</t>
  </si>
  <si>
    <r>
      <t xml:space="preserve">Generación auxiliar </t>
    </r>
    <r>
      <rPr>
        <vertAlign val="superscript"/>
        <sz val="8"/>
        <color indexed="8"/>
        <rFont val="Arial"/>
        <family val="2"/>
      </rPr>
      <t>(3)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</si>
  <si>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Incluye funcionamiento en ciclo abierto. En el sistema eléctrico de Canarias utiliza gasoil como combustible principal.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</si>
  <si>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Incluye biogás y biomasa.</t>
    </r>
  </si>
  <si>
    <t>Fuente Comisión Nacional de los Mercados y la Competencia (CNMC) en: hidráulica no UGH, eólica, solar fotovoltaica, otras renovables, cogeneración y residuos.</t>
  </si>
  <si>
    <t>Generación hidráulica peninsular comparada con la generación media histórica</t>
  </si>
  <si>
    <t>Comparación de la demanda diaria en b.c. con la indisponibilidad diaria del equipo térmico peninsular</t>
  </si>
  <si>
    <t xml:space="preserve">Producción de las centrales térmicas peninsulares
</t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</si>
  <si>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Incluye biogás, biomasa, hidráulica marina y geotérmica.</t>
    </r>
  </si>
  <si>
    <t>Porcentaje de producción renovable y no renovable por CC.AA.</t>
  </si>
  <si>
    <t xml:space="preserve">Estructura de la producción no renovable por tipo de central por CC.AA.
</t>
  </si>
  <si>
    <t>Porcentaje de producción renovable y no renovable por CC.AA. (%)</t>
  </si>
  <si>
    <t>Total nacional</t>
  </si>
  <si>
    <t>Estructura de la producción no renovable por tipo de central por CC.AA. (%)</t>
  </si>
  <si>
    <t>Producción renovable y no renovable por CC.AA. (GWh)</t>
  </si>
  <si>
    <t>Estructura de la producción renovable por tipo de central por CC.AA.</t>
  </si>
  <si>
    <t>Estructura de la producción renovable por tipo de central por CC.AA. (%)</t>
  </si>
  <si>
    <r>
      <t xml:space="preserve">Balance de energía eléctrica nacional por CC.AA. </t>
    </r>
    <r>
      <rPr>
        <b/>
        <vertAlign val="superscript"/>
        <sz val="8"/>
        <color indexed="8"/>
        <rFont val="Arial"/>
        <family val="2"/>
      </rPr>
      <t>(1)</t>
    </r>
  </si>
  <si>
    <t>Estructura de la potencia instalada no renovable por tipo de central por CC.AA.</t>
  </si>
  <si>
    <t>Bombeo puro</t>
  </si>
  <si>
    <t>Hidráulica convencional, bombeo mixto y hidráulica no UGH</t>
  </si>
  <si>
    <t>Desglose de potencia instalada a 31.12.2015. Sistema eléctrico nacional por CC.AA. (MW)</t>
  </si>
  <si>
    <t>Estructura de la potencia instalada no renovable por tipo de central por CC.AA. (%)</t>
  </si>
  <si>
    <t>Estructura de la potencia instalada renovable por tipo de central por CC.AA. (%)</t>
  </si>
  <si>
    <t xml:space="preserve">Estructura de la potencia instalada renovable por tipo de central por CC.AA.
</t>
  </si>
  <si>
    <t>Datos provisionales. Fuente: Comisión Nacional de los Mercados y de la Competencia (CNMC).</t>
  </si>
  <si>
    <t>Hidráulica (1)</t>
  </si>
  <si>
    <t>Total altas peninsular</t>
  </si>
  <si>
    <t>Total bajas peninsular</t>
  </si>
  <si>
    <t>Saldo peninsular</t>
  </si>
  <si>
    <t>Total bajas Islas Baleares</t>
  </si>
  <si>
    <t>Total altas Islas Baleares</t>
  </si>
  <si>
    <t>Saldo no peninsular</t>
  </si>
  <si>
    <t>Saldo nacional</t>
  </si>
  <si>
    <t>Variaciones de potencia en el equipo generador convencional</t>
  </si>
  <si>
    <r>
      <rPr>
        <vertAlign val="superscript"/>
        <sz val="8"/>
        <color indexed="8"/>
        <rFont val="Arial"/>
        <family val="2"/>
      </rPr>
      <t>(1)</t>
    </r>
    <r>
      <rPr>
        <sz val="8"/>
        <color indexed="8"/>
        <rFont val="Arial"/>
        <family val="2"/>
      </rPr>
      <t xml:space="preserve"> Incluye hidráulica convencional, bombeo mixto e hidráulica no UGH.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</si>
  <si>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Generación incluida en otras renovables y en cogeneración hasta el 31/12/2014.</t>
    </r>
  </si>
  <si>
    <r>
      <rPr>
        <vertAlign val="superscript"/>
        <sz val="8"/>
        <color indexed="8"/>
        <rFont val="Arial"/>
        <family val="2"/>
      </rPr>
      <t>(2)</t>
    </r>
    <r>
      <rPr>
        <sz val="8"/>
        <color indexed="8"/>
        <rFont val="Arial"/>
        <family val="2"/>
      </rPr>
      <t xml:space="preserve"> Valor positivo: entrada de energía en el sistema; valor negativo: salida de energía del sistema. Enlace Península-Baleares funcionando al mínimo técnico de seguridad hasta el 13/08/2012.</t>
    </r>
  </si>
  <si>
    <r>
      <rPr>
        <vertAlign val="superscript"/>
        <sz val="8"/>
        <color indexed="8"/>
        <rFont val="Arial"/>
        <family val="2"/>
      </rPr>
      <t>(3)</t>
    </r>
    <r>
      <rPr>
        <sz val="8"/>
        <color indexed="8"/>
        <rFont val="Arial"/>
        <family val="2"/>
      </rPr>
      <t xml:space="preserve"> Valor positivo: saldo importador; Valor negativo: saldo exportador.</t>
    </r>
  </si>
  <si>
    <r>
      <t xml:space="preserve">Residuos </t>
    </r>
    <r>
      <rPr>
        <vertAlign val="superscript"/>
        <sz val="8"/>
        <color indexed="8"/>
        <rFont val="Arial"/>
        <family val="2"/>
      </rPr>
      <t>(1)</t>
    </r>
  </si>
  <si>
    <r>
      <t xml:space="preserve">Enlace Península-Baleares </t>
    </r>
    <r>
      <rPr>
        <vertAlign val="superscript"/>
        <sz val="8"/>
        <color indexed="8"/>
        <rFont val="Arial"/>
        <family val="2"/>
      </rPr>
      <t>(2)</t>
    </r>
  </si>
  <si>
    <r>
      <t xml:space="preserve">Saldo intercambios internacionales </t>
    </r>
    <r>
      <rPr>
        <vertAlign val="superscript"/>
        <sz val="8"/>
        <color indexed="8"/>
        <rFont val="Arial"/>
        <family val="2"/>
      </rPr>
      <t>(3)</t>
    </r>
  </si>
  <si>
    <r>
      <t>Emisiones y factor de emisión de CO</t>
    </r>
    <r>
      <rPr>
        <b/>
        <vertAlign val="subscript"/>
        <sz val="8"/>
        <color indexed="8"/>
        <rFont val="Arial"/>
        <family val="2"/>
      </rPr>
      <t>2</t>
    </r>
    <r>
      <rPr>
        <b/>
        <sz val="8"/>
        <color indexed="8"/>
        <rFont val="Arial"/>
        <family val="2"/>
      </rPr>
      <t xml:space="preserve"> asociado a la generación de energía eléctrica nacional </t>
    </r>
    <r>
      <rPr>
        <b/>
        <vertAlign val="superscript"/>
        <sz val="8"/>
        <color indexed="8"/>
        <rFont val="Arial"/>
        <family val="2"/>
      </rPr>
      <t>(1)</t>
    </r>
  </si>
  <si>
    <t>Utilización y disponibilidad de de los grupos de carbón peninsulares 2015</t>
  </si>
  <si>
    <t>Utilización y disponibilidad de de los grupos de ciclo combinado peninsulares 2015</t>
  </si>
  <si>
    <t>Utilización y disponibilidad de de los grupos de nucleares peninsulares 2015</t>
  </si>
  <si>
    <t>Informe 2016</t>
  </si>
  <si>
    <t>Renovables: hidráulica, eólica, solar fotovoltaica, solar térmica, otras renovables y el 50 % de los residuos sólidos urbanos. No incluye la generación bombeo.</t>
  </si>
  <si>
    <t>%16/15</t>
  </si>
  <si>
    <t>16 noviembre</t>
  </si>
  <si>
    <t>Evolución de la producción de energía renovable y no renovable peninsular (GWh)</t>
  </si>
  <si>
    <t>Desglose de potencia instalada a 31.12.2016. Sistema eléctrico nacional</t>
  </si>
  <si>
    <r>
      <rPr>
        <vertAlign val="superscript"/>
        <sz val="8"/>
        <color indexed="8"/>
        <rFont val="Arial"/>
        <family val="2"/>
      </rPr>
      <t>(5)</t>
    </r>
    <r>
      <rPr>
        <sz val="8"/>
        <color indexed="8"/>
        <rFont val="Arial"/>
        <family val="2"/>
      </rPr>
      <t xml:space="preserve"> Valor positivo: entrada de energía en el sistema; valor negativo: salida de energía del sistema.</t>
    </r>
  </si>
  <si>
    <r>
      <rPr>
        <vertAlign val="superscript"/>
        <sz val="8"/>
        <color indexed="8"/>
        <rFont val="Arial"/>
        <family val="2"/>
      </rPr>
      <t>(6)</t>
    </r>
    <r>
      <rPr>
        <sz val="8"/>
        <color indexed="8"/>
        <rFont val="Arial"/>
        <family val="2"/>
      </rPr>
      <t xml:space="preserve"> Valor positivo: saldo importador; valor negativo: saldo exportador. Los valores de incrementos no se calculan cuando los saldos de intercambios tienen distinto signo.</t>
    </r>
  </si>
  <si>
    <t>Estructura de la generación anual de energía renovable peninsular en 2016</t>
  </si>
  <si>
    <t>Generación hidráulica en 2016</t>
  </si>
  <si>
    <t>Energía producible hidráulica diaria durante 2016 comparada con el producible medio histórico (GWh)</t>
  </si>
  <si>
    <t>Estructura de generacion anual de energía eléctrica peninsular 2016</t>
  </si>
  <si>
    <r>
      <rPr>
        <vertAlign val="superscript"/>
        <sz val="8"/>
        <color indexed="8"/>
        <rFont val="Arial"/>
        <family val="2"/>
      </rPr>
      <t>(2)</t>
    </r>
    <r>
      <rPr>
        <sz val="8"/>
        <color indexed="8"/>
        <rFont val="Arial"/>
        <family val="2"/>
      </rPr>
      <t xml:space="preserve"> El 50 % de la generación procedente de residuos sólidos urbanos se considera renovable.</t>
    </r>
  </si>
  <si>
    <t>Energía producible hidráulica diaria durante 2016 comparada con el producible medio histórico</t>
  </si>
  <si>
    <t>Estructura de generación anual de energía eléctrica peninsular 2016</t>
  </si>
  <si>
    <t>Estructura de generación  anual de energía eléctrica peninsular 2015</t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</si>
  <si>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Incluye funcionamiento en ciclo abierto.</t>
    </r>
  </si>
  <si>
    <t>Ratio generación/demanda (%) y generación neta (GWh) en 2016 por CC.AA.</t>
  </si>
  <si>
    <t>Solar</t>
  </si>
  <si>
    <t>Ratio generación/
demanda y generación en 2016 por CC.AA.</t>
  </si>
  <si>
    <r>
      <rPr>
        <vertAlign val="superscript"/>
        <sz val="8"/>
        <color indexed="8"/>
        <rFont val="Arial"/>
        <family val="2"/>
      </rPr>
      <t>(2)</t>
    </r>
    <r>
      <rPr>
        <sz val="8"/>
        <color indexed="8"/>
        <rFont val="Arial"/>
        <family val="2"/>
      </rPr>
      <t xml:space="preserve"> Potencia incluida en otras renovables y cogeneración hasta el 31/12/2014.</t>
    </r>
  </si>
  <si>
    <r>
      <rPr>
        <vertAlign val="superscript"/>
        <sz val="8"/>
        <color indexed="8"/>
        <rFont val="Arial"/>
        <family val="2"/>
      </rPr>
      <t>(2)</t>
    </r>
    <r>
      <rPr>
        <sz val="8"/>
        <color indexed="8"/>
        <rFont val="Arial"/>
        <family val="2"/>
      </rPr>
      <t xml:space="preserve"> Generación incluida en otras renovables y cogeneración hasta el 31/12/2014. El 50 % de la generación procedente de residuos sólidos urbanos se considera renovable.</t>
    </r>
  </si>
  <si>
    <r>
      <rPr>
        <vertAlign val="superscript"/>
        <sz val="8"/>
        <color rgb="FF005463"/>
        <rFont val="Geneva"/>
      </rPr>
      <t>(1)</t>
    </r>
    <r>
      <rPr>
        <sz val="8"/>
        <color rgb="FF005463"/>
        <rFont val="Geneva"/>
      </rPr>
      <t xml:space="preserve"> Media de la generación hidráulica mensual en el período 1991-2014.</t>
    </r>
  </si>
  <si>
    <t>Utilización y disponibilidad de de los grupos de carbón peninsulares 2016</t>
  </si>
  <si>
    <r>
      <rPr>
        <vertAlign val="superscript"/>
        <sz val="8"/>
        <color indexed="8"/>
        <rFont val="Arial"/>
        <family val="2"/>
      </rPr>
      <t>(3)</t>
    </r>
    <r>
      <rPr>
        <sz val="8"/>
        <color indexed="8"/>
        <rFont val="Arial"/>
        <family val="2"/>
      </rPr>
      <t xml:space="preserve"> Generación incluida en otras renovables y cogeneración hasta el 31/12/2014.</t>
    </r>
  </si>
  <si>
    <t>Evolución anual de la energía producible hidroeléctrica peninsular</t>
  </si>
  <si>
    <t>Utilización y disponibilidad de de los grupos de nucleares peninsulares 2016</t>
  </si>
  <si>
    <t>Balance de energía eléctrica nacional por CC.AA. 2015(GWh)</t>
  </si>
  <si>
    <t>Balance de energía eléctrica nacional por CC.AA. 2016 (GWh)</t>
  </si>
  <si>
    <t>Residuos renovables</t>
  </si>
  <si>
    <t>Residuos no  renovables</t>
  </si>
  <si>
    <t>Desglose de potencia instalada a 31.12.2016. Sistema eléctrico nacional por CC.AA. (MW)</t>
  </si>
  <si>
    <t>Residuos no renovables</t>
  </si>
  <si>
    <t>Peninsular</t>
  </si>
  <si>
    <t>No peninsular</t>
  </si>
  <si>
    <t>6 septiembre</t>
  </si>
  <si>
    <t>13-14h</t>
  </si>
  <si>
    <t>Balance anual de energía eléctrica sistemas no peninsulares 2016 (GWh)</t>
  </si>
  <si>
    <r>
      <rPr>
        <vertAlign val="superscript"/>
        <sz val="8"/>
        <color indexed="8"/>
        <rFont val="Arial"/>
        <family val="2"/>
      </rPr>
      <t>(6)</t>
    </r>
    <r>
      <rPr>
        <sz val="8"/>
        <color indexed="8"/>
        <rFont val="Arial"/>
        <family val="2"/>
      </rPr>
      <t xml:space="preserve"> Valor positivo: saldo importador; Valor negativo: saldo exportador.  Los valores de incrementos no se calculan cuando los saldos de intercambios tienen distinto signo.</t>
    </r>
  </si>
  <si>
    <r>
      <rPr>
        <vertAlign val="superscript"/>
        <sz val="8"/>
        <color indexed="8"/>
        <rFont val="Arial"/>
        <family val="2"/>
      </rPr>
      <t>(4)</t>
    </r>
    <r>
      <rPr>
        <sz val="8"/>
        <color indexed="8"/>
        <rFont val="Arial"/>
        <family val="2"/>
      </rPr>
      <t xml:space="preserve"> Valor positivo: entrada de energía en el sistema; valor negativo: salida de energía del sistema.</t>
    </r>
  </si>
  <si>
    <r>
      <rPr>
        <vertAlign val="superscript"/>
        <sz val="8"/>
        <color indexed="8"/>
        <rFont val="Arial"/>
        <family val="2"/>
      </rPr>
      <t>(5)</t>
    </r>
    <r>
      <rPr>
        <sz val="8"/>
        <color indexed="8"/>
        <rFont val="Arial"/>
        <family val="2"/>
      </rPr>
      <t xml:space="preserve"> Valor positivo: saldo importador; Valor negativo: saldo exportador.</t>
    </r>
  </si>
  <si>
    <r>
      <t xml:space="preserve">Saldo intercambios internacionales </t>
    </r>
    <r>
      <rPr>
        <vertAlign val="superscript"/>
        <sz val="8"/>
        <color indexed="8"/>
        <rFont val="Arial"/>
        <family val="2"/>
      </rPr>
      <t>(5)</t>
    </r>
  </si>
  <si>
    <t>San Pedro II Grupo 1</t>
  </si>
  <si>
    <t>Energía producible hidroeléctrica mensual peninsular</t>
  </si>
  <si>
    <t>2016 Enero</t>
  </si>
  <si>
    <t>2016 Febrero</t>
  </si>
  <si>
    <t>2016 Marzo</t>
  </si>
  <si>
    <t>2016 Abril</t>
  </si>
  <si>
    <t>2016 Mayo</t>
  </si>
  <si>
    <t>2016 Junio</t>
  </si>
  <si>
    <t>2016 Julio</t>
  </si>
  <si>
    <t>2016 Agosto</t>
  </si>
  <si>
    <t>2016 Septiembre</t>
  </si>
  <si>
    <t>2016 Octubre</t>
  </si>
  <si>
    <t>2016 Noviembre</t>
  </si>
  <si>
    <t>2016 Diciembre</t>
  </si>
  <si>
    <t>Reservas hidroeléctricas. Evolución 2012-2016 (GWh)</t>
  </si>
  <si>
    <t>Reservas hidroeléctricas en régimen anual. Evolución 2012-2016 (GWh)</t>
  </si>
  <si>
    <t>Reservas hidroeléctricas en régimen hiperanual. Evolución 2012-2016 (GWh)</t>
  </si>
  <si>
    <t xml:space="preserve">Reservas hidroelectricas a 31 de diciembre de 2016 por cuencas </t>
  </si>
  <si>
    <r>
      <t>Residuos </t>
    </r>
    <r>
      <rPr>
        <vertAlign val="superscript"/>
        <sz val="8"/>
        <color indexed="8"/>
        <rFont val="Arial"/>
        <family val="2"/>
      </rPr>
      <t>(2)</t>
    </r>
  </si>
  <si>
    <r>
      <t xml:space="preserve">Puertollano </t>
    </r>
    <r>
      <rPr>
        <vertAlign val="superscript"/>
        <sz val="8"/>
        <color rgb="FF005463"/>
        <rFont val="Arial"/>
        <family val="2"/>
      </rPr>
      <t>(3)</t>
    </r>
  </si>
  <si>
    <r>
      <t xml:space="preserve">Compostilla 2 </t>
    </r>
    <r>
      <rPr>
        <vertAlign val="superscript"/>
        <sz val="8"/>
        <color rgb="FF005463"/>
        <rFont val="Arial"/>
        <family val="2"/>
      </rPr>
      <t>(3)</t>
    </r>
  </si>
  <si>
    <r>
      <t xml:space="preserve">GICC-PL ELCOGAS </t>
    </r>
    <r>
      <rPr>
        <vertAlign val="superscript"/>
        <sz val="8"/>
        <color rgb="FF005463"/>
        <rFont val="Arial"/>
        <family val="2"/>
      </rPr>
      <t>(3)</t>
    </r>
  </si>
  <si>
    <r>
      <t xml:space="preserve">Narcea 1 </t>
    </r>
    <r>
      <rPr>
        <vertAlign val="superscript"/>
        <sz val="8"/>
        <color rgb="FF005463"/>
        <rFont val="Arial"/>
        <family val="2"/>
      </rPr>
      <t>(4)</t>
    </r>
  </si>
  <si>
    <r>
      <t xml:space="preserve">Puertollano </t>
    </r>
    <r>
      <rPr>
        <vertAlign val="superscript"/>
        <sz val="8"/>
        <color rgb="FF005463"/>
        <rFont val="Arial"/>
        <family val="2"/>
      </rPr>
      <t>(5)</t>
    </r>
  </si>
  <si>
    <r>
      <t xml:space="preserve">Soto de la Ribera 2 </t>
    </r>
    <r>
      <rPr>
        <vertAlign val="superscript"/>
        <sz val="8"/>
        <color rgb="FF005463"/>
        <rFont val="Arial"/>
        <family val="2"/>
      </rPr>
      <t>(6)</t>
    </r>
  </si>
  <si>
    <r>
      <rPr>
        <vertAlign val="superscript"/>
        <sz val="8"/>
        <color rgb="FF005463"/>
        <rFont val="Arial"/>
        <family val="2"/>
      </rPr>
      <t>(3)</t>
    </r>
    <r>
      <rPr>
        <sz val="8"/>
        <color rgb="FF005463"/>
        <rFont val="Arial"/>
        <family val="2"/>
      </rPr>
      <t xml:space="preserve"> Baja en marzo 2016.</t>
    </r>
  </si>
  <si>
    <r>
      <rPr>
        <vertAlign val="superscript"/>
        <sz val="8"/>
        <color rgb="FF005463"/>
        <rFont val="Arial"/>
        <family val="2"/>
      </rPr>
      <t>(4)</t>
    </r>
    <r>
      <rPr>
        <sz val="8"/>
        <color rgb="FF005463"/>
        <rFont val="Arial"/>
        <family val="2"/>
      </rPr>
      <t xml:space="preserve"> Baja en mayo 2016.</t>
    </r>
  </si>
  <si>
    <r>
      <rPr>
        <vertAlign val="superscript"/>
        <sz val="8"/>
        <color rgb="FF005463"/>
        <rFont val="Arial"/>
        <family val="2"/>
      </rPr>
      <t>(5)</t>
    </r>
    <r>
      <rPr>
        <sz val="8"/>
        <color rgb="FF005463"/>
        <rFont val="Arial"/>
        <family val="2"/>
      </rPr>
      <t xml:space="preserve"> Grupo con indisponibilidad permanente por parada de larga duración. Inactivo desde noviembre 2013. Baja en febrero 2016.</t>
    </r>
  </si>
  <si>
    <r>
      <rPr>
        <vertAlign val="superscript"/>
        <sz val="8"/>
        <color rgb="FF005463"/>
        <rFont val="Arial"/>
        <family val="2"/>
      </rPr>
      <t>(6)</t>
    </r>
    <r>
      <rPr>
        <sz val="8"/>
        <color rgb="FF005463"/>
        <rFont val="Arial"/>
        <family val="2"/>
      </rPr>
      <t xml:space="preserve"> Baja en febrero 2016.</t>
    </r>
  </si>
  <si>
    <r>
      <rPr>
        <vertAlign val="superscript"/>
        <sz val="8"/>
        <color rgb="FF005463"/>
        <rFont val="Arial"/>
        <family val="2"/>
      </rPr>
      <t>(1)</t>
    </r>
    <r>
      <rPr>
        <sz val="8"/>
        <color rgb="FF005463"/>
        <rFont val="Arial"/>
        <family val="2"/>
      </rPr>
      <t xml:space="preserve"> Baja del grupo Comportilla 2 en marzo 2016.</t>
    </r>
  </si>
  <si>
    <r>
      <rPr>
        <vertAlign val="superscript"/>
        <sz val="8"/>
        <color rgb="FF005463"/>
        <rFont val="Arial"/>
        <family val="2"/>
      </rPr>
      <t>(2)</t>
    </r>
    <r>
      <rPr>
        <sz val="8"/>
        <color rgb="FF005463"/>
        <rFont val="Arial"/>
        <family val="2"/>
      </rPr>
      <t xml:space="preserve"> Baja en marzo 2016.</t>
    </r>
  </si>
  <si>
    <r>
      <rPr>
        <vertAlign val="superscript"/>
        <sz val="8"/>
        <color rgb="FF005463"/>
        <rFont val="Arial"/>
        <family val="2"/>
      </rPr>
      <t>(3)</t>
    </r>
    <r>
      <rPr>
        <sz val="8"/>
        <color rgb="FF005463"/>
        <rFont val="Arial"/>
        <family val="2"/>
      </rPr>
      <t xml:space="preserve"> Baja del grupo Narcea 1 en mayo 2016.</t>
    </r>
  </si>
  <si>
    <r>
      <t>Puertollano </t>
    </r>
    <r>
      <rPr>
        <vertAlign val="superscript"/>
        <sz val="8"/>
        <color indexed="8"/>
        <rFont val="Arial"/>
        <family val="2"/>
      </rPr>
      <t>(4)</t>
    </r>
  </si>
  <si>
    <r>
      <rPr>
        <vertAlign val="superscript"/>
        <sz val="8"/>
        <color rgb="FF005463"/>
        <rFont val="Arial"/>
        <family val="2"/>
      </rPr>
      <t>(4)</t>
    </r>
    <r>
      <rPr>
        <sz val="8"/>
        <color rgb="FF005463"/>
        <rFont val="Arial"/>
        <family val="2"/>
      </rPr>
      <t xml:space="preserve"> Baja en febrero 2016.</t>
    </r>
  </si>
  <si>
    <r>
      <rPr>
        <vertAlign val="superscript"/>
        <sz val="8"/>
        <color rgb="FF005463"/>
        <rFont val="Arial"/>
        <family val="2"/>
      </rPr>
      <t>(5)</t>
    </r>
    <r>
      <rPr>
        <sz val="8"/>
        <color rgb="FF005463"/>
        <rFont val="Arial"/>
        <family val="2"/>
      </rPr>
      <t xml:space="preserve"> Baja del grupo Soto de la Ribera 2 en febrero 2016.</t>
    </r>
  </si>
  <si>
    <r>
      <t xml:space="preserve">Compostilla II </t>
    </r>
    <r>
      <rPr>
        <vertAlign val="superscript"/>
        <sz val="8"/>
        <color indexed="8"/>
        <rFont val="Arial"/>
        <family val="2"/>
      </rPr>
      <t>(1)</t>
    </r>
  </si>
  <si>
    <r>
      <t xml:space="preserve">GICC-PL ELCOGAS </t>
    </r>
    <r>
      <rPr>
        <vertAlign val="superscript"/>
        <sz val="8"/>
        <color indexed="8"/>
        <rFont val="Arial"/>
        <family val="2"/>
      </rPr>
      <t>(2)</t>
    </r>
  </si>
  <si>
    <r>
      <t xml:space="preserve">Narcea </t>
    </r>
    <r>
      <rPr>
        <vertAlign val="superscript"/>
        <sz val="8"/>
        <color indexed="8"/>
        <rFont val="Arial"/>
        <family val="2"/>
      </rPr>
      <t>(3)</t>
    </r>
  </si>
  <si>
    <r>
      <t xml:space="preserve">Soto de la Ribera </t>
    </r>
    <r>
      <rPr>
        <vertAlign val="superscript"/>
        <sz val="8"/>
        <color indexed="8"/>
        <rFont val="Arial"/>
        <family val="2"/>
      </rPr>
      <t>(5)</t>
    </r>
  </si>
  <si>
    <t>Utilización y disponibilidad de de los grupos de ciclo combinado peninsulares 2016</t>
  </si>
  <si>
    <t xml:space="preserve">Cobertura diaria máxima y mínima con hidráulica, eólica y solar peninsular en 2016
</t>
  </si>
  <si>
    <r>
      <t xml:space="preserve">Saldo intercambios internacionales físicos </t>
    </r>
    <r>
      <rPr>
        <vertAlign val="superscript"/>
        <sz val="8"/>
        <color indexed="8"/>
        <rFont val="Arial"/>
        <family val="2"/>
      </rPr>
      <t>(6)</t>
    </r>
  </si>
  <si>
    <t>Cobertura diaria máxima y mínima con hidráulica, eólica y solar peninsular en 2016 (%)</t>
  </si>
  <si>
    <r>
      <rPr>
        <vertAlign val="superscript"/>
        <sz val="8"/>
        <color rgb="FF005463"/>
        <rFont val="Arial"/>
        <family val="2"/>
      </rPr>
      <t>(3)</t>
    </r>
    <r>
      <rPr>
        <sz val="8"/>
        <color rgb="FF005463"/>
        <rFont val="Arial"/>
        <family val="2"/>
      </rPr>
      <t xml:space="preserve"> Grupo con indisponibilidad permanente del 100 %. Inactivo desde diciembre 2012.</t>
    </r>
  </si>
  <si>
    <t>Capacidad maxima</t>
  </si>
  <si>
    <t>Evolución de la producción de energía renovable peninsular (GWh)</t>
  </si>
  <si>
    <t>Evolución de la potencia instalada renovable peninsular (MW)</t>
  </si>
  <si>
    <r>
      <rPr>
        <vertAlign val="superscript"/>
        <sz val="8"/>
        <color indexed="8"/>
        <rFont val="Arial"/>
        <family val="2"/>
      </rPr>
      <t>(2)</t>
    </r>
    <r>
      <rPr>
        <sz val="8"/>
        <color indexed="8"/>
        <rFont val="Arial"/>
        <family val="2"/>
      </rPr>
      <t xml:space="preserve"> Generación incluida en otras renovables hasta el 31/12/2014. El 50 % de la generación procedente de residuos sólidos urbanos se considera renovable.</t>
    </r>
  </si>
  <si>
    <r>
      <rPr>
        <vertAlign val="superscript"/>
        <sz val="8"/>
        <color indexed="8"/>
        <rFont val="Arial"/>
        <family val="2"/>
      </rPr>
      <t>(2)</t>
    </r>
    <r>
      <rPr>
        <sz val="8"/>
        <color indexed="8"/>
        <rFont val="Arial"/>
        <family val="2"/>
      </rPr>
      <t xml:space="preserve"> Potencia incluida en otras renovables hasta el 31/12/2014. El 50 % de la potencia procedente de residuos sólidos urbanos se considera renovable.</t>
    </r>
  </si>
  <si>
    <r>
      <rPr>
        <vertAlign val="superscript"/>
        <sz val="8"/>
        <color rgb="FF004563"/>
        <rFont val="Arial"/>
        <family val="2"/>
      </rPr>
      <t>(6)</t>
    </r>
    <r>
      <rPr>
        <sz val="8"/>
        <color rgb="FF004563"/>
        <rFont val="Arial"/>
        <family val="2"/>
      </rPr>
      <t xml:space="preserve"> Valor positivo: entrada de energía en el sistema; valor negativo: salida de energía del sistema. Enlace Península-Baleares funcionando al mínimo técnico de seguridad hasta el 13/08/2012.</t>
    </r>
  </si>
  <si>
    <r>
      <t xml:space="preserve">Enlace Península-Baleares </t>
    </r>
    <r>
      <rPr>
        <vertAlign val="superscript"/>
        <sz val="8"/>
        <color indexed="8"/>
        <rFont val="Arial"/>
        <family val="2"/>
      </rPr>
      <t>(6)</t>
    </r>
  </si>
  <si>
    <r>
      <rPr>
        <vertAlign val="superscript"/>
        <sz val="8"/>
        <color rgb="FF004563"/>
        <rFont val="Arial"/>
        <family val="2"/>
      </rPr>
      <t>(5)</t>
    </r>
    <r>
      <rPr>
        <sz val="8"/>
        <color rgb="FF004563"/>
        <rFont val="Arial"/>
        <family val="2"/>
      </rPr>
      <t xml:space="preserve"> Valor positivo: entrada de energía en el sistema; valor negativo: salida de energía del sistema.</t>
    </r>
  </si>
  <si>
    <t>Desglose de potencia instalada a 31.12.2016.
Sistemas no peninsulares</t>
  </si>
  <si>
    <r>
      <t xml:space="preserve">Otras renovables </t>
    </r>
    <r>
      <rPr>
        <vertAlign val="superscript"/>
        <sz val="8"/>
        <color indexed="8"/>
        <rFont val="Arial"/>
        <family val="2"/>
      </rPr>
      <t>(2)</t>
    </r>
  </si>
  <si>
    <t>Demanda (b.c.) 2016</t>
  </si>
  <si>
    <t>% 16/15</t>
  </si>
  <si>
    <r>
      <rPr>
        <vertAlign val="superscript"/>
        <sz val="8"/>
        <color indexed="8"/>
        <rFont val="Arial"/>
        <family val="2"/>
      </rPr>
      <t>(5)</t>
    </r>
    <r>
      <rPr>
        <sz val="8"/>
        <color indexed="8"/>
        <rFont val="Arial"/>
        <family val="2"/>
      </rPr>
      <t xml:space="preserve"> Valor positivo: saldo importador; valor negativo: saldo exportador.</t>
    </r>
  </si>
  <si>
    <r>
      <t xml:space="preserve">Saldo Intercambios </t>
    </r>
    <r>
      <rPr>
        <vertAlign val="superscript"/>
        <sz val="8"/>
        <color indexed="8"/>
        <rFont val="Arial"/>
        <family val="2"/>
      </rPr>
      <t>(5)</t>
    </r>
  </si>
  <si>
    <t>Residuos (1)</t>
  </si>
  <si>
    <t>Renovables: hidráulica, hidroeólica, eólica, solar fotovoltaica, solar térmica, otras renovables y el 50 % de los residuos sólidos urbanos. No incluye la generación bombeo.</t>
  </si>
  <si>
    <r>
      <rPr>
        <vertAlign val="superscript"/>
        <sz val="8"/>
        <color indexed="8"/>
        <rFont val="Arial"/>
        <family val="2"/>
      </rPr>
      <t>(1)</t>
    </r>
    <r>
      <rPr>
        <sz val="8"/>
        <color indexed="8"/>
        <rFont val="Arial"/>
        <family val="2"/>
      </rPr>
      <t xml:space="preserve"> El 50 % de la generación procedente de residuos sólidos urbanos se considera renovable.</t>
    </r>
  </si>
  <si>
    <r>
      <rPr>
        <vertAlign val="superscript"/>
        <sz val="8"/>
        <color indexed="8"/>
        <rFont val="Arial"/>
        <family val="2"/>
      </rPr>
      <t>(1)</t>
    </r>
    <r>
      <rPr>
        <sz val="8"/>
        <color indexed="8"/>
        <rFont val="Arial"/>
        <family val="2"/>
      </rPr>
      <t xml:space="preserve"> El 50 % de la potencia procedente de residuos sólidos urbanos se considera renovable.</t>
    </r>
  </si>
  <si>
    <t>Desglose de potencia instalada a 31.12.2016. Sistema eléctrico nacional por CC.AA.</t>
  </si>
  <si>
    <t>Total 2016</t>
  </si>
  <si>
    <r>
      <rPr>
        <vertAlign val="superscript"/>
        <sz val="8"/>
        <color rgb="FF005463"/>
        <rFont val="Arial"/>
        <family val="2"/>
      </rPr>
      <t>(1)</t>
    </r>
    <r>
      <rPr>
        <sz val="8"/>
        <color rgb="FF005463"/>
        <rFont val="Arial"/>
        <family val="2"/>
      </rPr>
      <t xml:space="preserve"> Baja en mayo 2016.</t>
    </r>
  </si>
  <si>
    <r>
      <t xml:space="preserve">Puertollano </t>
    </r>
    <r>
      <rPr>
        <vertAlign val="superscript"/>
        <sz val="8"/>
        <color indexed="8"/>
        <rFont val="Arial"/>
        <family val="2"/>
      </rPr>
      <t>(3)</t>
    </r>
  </si>
  <si>
    <r>
      <t xml:space="preserve">Garoña </t>
    </r>
    <r>
      <rPr>
        <vertAlign val="superscript"/>
        <sz val="8"/>
        <color indexed="8"/>
        <rFont val="Arial"/>
        <family val="2"/>
      </rPr>
      <t>(5)</t>
    </r>
  </si>
  <si>
    <r>
      <t xml:space="preserve">Compostilla II </t>
    </r>
    <r>
      <rPr>
        <vertAlign val="superscript"/>
        <sz val="8"/>
        <color indexed="8"/>
        <rFont val="Arial"/>
        <family val="2"/>
      </rPr>
      <t>(6)</t>
    </r>
  </si>
  <si>
    <r>
      <rPr>
        <vertAlign val="superscript"/>
        <sz val="8"/>
        <color rgb="FF005463"/>
        <rFont val="Arial"/>
        <family val="2"/>
      </rPr>
      <t>(2)</t>
    </r>
    <r>
      <rPr>
        <sz val="8"/>
        <color rgb="FF005463"/>
        <rFont val="Arial"/>
        <family val="2"/>
      </rPr>
      <t xml:space="preserve"> Baja en febrero 2016.</t>
    </r>
  </si>
  <si>
    <r>
      <rPr>
        <vertAlign val="superscript"/>
        <sz val="8"/>
        <color rgb="FF005463"/>
        <rFont val="Arial"/>
        <family val="2"/>
      </rPr>
      <t>(3)</t>
    </r>
    <r>
      <rPr>
        <sz val="8"/>
        <color rgb="FF005463"/>
        <rFont val="Arial"/>
        <family val="2"/>
      </rPr>
      <t xml:space="preserve"> Grupo con indisponibilidad permanente por parada de larga duración. Inactivo desde noviembre 2013. Baja en febrero 2016.</t>
    </r>
  </si>
  <si>
    <r>
      <rPr>
        <vertAlign val="superscript"/>
        <sz val="8"/>
        <color rgb="FF005463"/>
        <rFont val="Arial"/>
        <family val="2"/>
      </rPr>
      <t>(4)</t>
    </r>
    <r>
      <rPr>
        <sz val="8"/>
        <color rgb="FF005463"/>
        <rFont val="Arial"/>
        <family val="2"/>
      </rPr>
      <t xml:space="preserve"> Baja en marzo 2016.</t>
    </r>
  </si>
  <si>
    <r>
      <rPr>
        <vertAlign val="superscript"/>
        <sz val="8"/>
        <color rgb="FF005463"/>
        <rFont val="Arial"/>
        <family val="2"/>
      </rPr>
      <t>(6)</t>
    </r>
    <r>
      <rPr>
        <sz val="8"/>
        <color rgb="FF005463"/>
        <rFont val="Arial"/>
        <family val="2"/>
      </rPr>
      <t xml:space="preserve"> Baja del grupo Comportilla 2 en marzo 2016.</t>
    </r>
  </si>
  <si>
    <r>
      <rPr>
        <vertAlign val="superscript"/>
        <sz val="8"/>
        <color rgb="FF005463"/>
        <rFont val="Arial"/>
        <family val="2"/>
      </rPr>
      <t>(5)</t>
    </r>
    <r>
      <rPr>
        <sz val="8"/>
        <color rgb="FF005463"/>
        <rFont val="Arial"/>
        <family val="2"/>
      </rPr>
      <t xml:space="preserve"> Grupo con indisponibilidad permanente del 100 %. Inactivo desde diciembre 2012.</t>
    </r>
  </si>
  <si>
    <r>
      <t xml:space="preserve">Narcea </t>
    </r>
    <r>
      <rPr>
        <vertAlign val="superscript"/>
        <sz val="8"/>
        <color indexed="8"/>
        <rFont val="Arial"/>
        <family val="2"/>
      </rPr>
      <t>(1)</t>
    </r>
  </si>
  <si>
    <r>
      <t xml:space="preserve">Soto de la Ribera </t>
    </r>
    <r>
      <rPr>
        <vertAlign val="superscript"/>
        <sz val="8"/>
        <color indexed="8"/>
        <rFont val="Arial"/>
        <family val="2"/>
      </rPr>
      <t>(2)</t>
    </r>
  </si>
  <si>
    <r>
      <t xml:space="preserve">GICC-PL ELCOGAS </t>
    </r>
    <r>
      <rPr>
        <vertAlign val="superscript"/>
        <sz val="8"/>
        <color indexed="8"/>
        <rFont val="Arial"/>
        <family val="2"/>
      </rPr>
      <t>(4)</t>
    </r>
  </si>
  <si>
    <t>Compostilla 2</t>
  </si>
  <si>
    <t>Narcea 1</t>
  </si>
  <si>
    <t>Puertollano</t>
  </si>
  <si>
    <t>Soto de la Ribera 2</t>
  </si>
  <si>
    <t>Formentera auxiliares</t>
  </si>
  <si>
    <t>Grupos electrógenos</t>
  </si>
  <si>
    <t>Producción de energía eléctrica eléctrica</t>
  </si>
  <si>
    <t>Potencia instalada y reservas hidroeléctricas a 31 de diciembre por cuencas hidrográficas peninsulares</t>
  </si>
  <si>
    <t>Fecha de actualización 28/06/2017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</si>
</sst>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8">
    <numFmt numFmtId="164" formatCode="0.0"/>
    <numFmt numFmtId="165" formatCode="#,##0.0"/>
    <numFmt numFmtId="166" formatCode="#,##0\ _)"/>
    <numFmt numFmtId="167" formatCode="#,##0.0\ \ \ \ \ _)"/>
    <numFmt numFmtId="168" formatCode="0.0\ \ _)"/>
    <numFmt numFmtId="169" formatCode="0.0\ _)"/>
    <numFmt numFmtId="170" formatCode="0.0\ \ \ \ _)"/>
    <numFmt numFmtId="171" formatCode="0.0\ \ \ _)"/>
    <numFmt numFmtId="172" formatCode="#,##0_)"/>
    <numFmt numFmtId="173" formatCode="mmm\-yyyy"/>
    <numFmt numFmtId="174" formatCode="0.0\ \ \ \ \ \ \ \ _)"/>
    <numFmt numFmtId="175" formatCode="0.0\ \ \ \ \ \ \ \ \ _)"/>
    <numFmt numFmtId="176" formatCode="0.000"/>
    <numFmt numFmtId="177" formatCode="[$-C0A]mmmm\-yy;@"/>
    <numFmt numFmtId="178" formatCode="#,##0.00\ _)"/>
    <numFmt numFmtId="179" formatCode="#,##0.000"/>
    <numFmt numFmtId="180" formatCode="0\ \ \ _)"/>
    <numFmt numFmtId="181" formatCode="General_)"/>
    <numFmt numFmtId="182" formatCode="0\ \ \ \ _)"/>
    <numFmt numFmtId="183" formatCode="0E+00_)"/>
    <numFmt numFmtId="184" formatCode="0.00_)"/>
    <numFmt numFmtId="185" formatCode=";;;"/>
    <numFmt numFmtId="186" formatCode="d;"/>
    <numFmt numFmtId="187" formatCode="#,##0.000\ _)"/>
    <numFmt numFmtId="188" formatCode="[$-C0A]d\-mmm;@"/>
    <numFmt numFmtId="189" formatCode="0.0_)"/>
    <numFmt numFmtId="190" formatCode="0_)"/>
    <numFmt numFmtId="191" formatCode="#,##0.0\ \ \ \ \ \ \ _)"/>
    <numFmt numFmtId="192" formatCode="0.0000_)"/>
    <numFmt numFmtId="193" formatCode="#,##0.00000"/>
    <numFmt numFmtId="194" formatCode="#,##0.000000"/>
    <numFmt numFmtId="195" formatCode="#,##0.00\ \ \ _)"/>
    <numFmt numFmtId="196" formatCode="#,##0.0\ \ \ _)"/>
    <numFmt numFmtId="197" formatCode="#,##0\ \ \ _)"/>
    <numFmt numFmtId="198" formatCode="#,##0;\(#,##0\)"/>
    <numFmt numFmtId="199" formatCode="#,##0.0000"/>
    <numFmt numFmtId="200" formatCode="#,##0.0\ _)"/>
    <numFmt numFmtId="201" formatCode="#,##0.0000000"/>
  </numFmts>
  <fonts count="73">
    <font>
      <sz val="10"/>
      <name val="Geneva"/>
    </font>
    <font>
      <sz val="11"/>
      <color theme="1"/>
      <name val="Calibri"/>
      <family val="2"/>
      <scheme val="minor"/>
    </font>
    <font>
      <sz val="10"/>
      <name val="Geneva"/>
      <family val="2"/>
    </font>
    <font>
      <sz val="8"/>
      <color indexed="32"/>
      <name val="Arial"/>
      <family val="2"/>
    </font>
    <font>
      <sz val="8"/>
      <name val="Arial"/>
      <family val="2"/>
    </font>
    <font>
      <sz val="10"/>
      <color indexed="8"/>
      <name val="Geneva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u/>
      <sz val="10"/>
      <color indexed="12"/>
      <name val="Geneva"/>
      <family val="2"/>
    </font>
    <font>
      <sz val="10"/>
      <color indexed="56"/>
      <name val="Geneva"/>
      <family val="2"/>
    </font>
    <font>
      <sz val="10"/>
      <color indexed="21"/>
      <name val="Symbol"/>
      <family val="1"/>
      <charset val="2"/>
    </font>
    <font>
      <sz val="14"/>
      <color indexed="21"/>
      <name val="Arial"/>
      <family val="2"/>
    </font>
    <font>
      <sz val="8"/>
      <color indexed="56"/>
      <name val="Arial"/>
      <family val="2"/>
    </font>
    <font>
      <sz val="8"/>
      <color indexed="9"/>
      <name val="Arial"/>
      <family val="2"/>
    </font>
    <font>
      <b/>
      <sz val="8"/>
      <color indexed="32"/>
      <name val="Arial"/>
      <family val="2"/>
    </font>
    <font>
      <sz val="10"/>
      <color indexed="32"/>
      <name val="Geneva"/>
      <family val="2"/>
    </font>
    <font>
      <sz val="8"/>
      <color indexed="45"/>
      <name val="Arial"/>
      <family val="2"/>
    </font>
    <font>
      <sz val="8"/>
      <color indexed="9"/>
      <name val="Symbol"/>
      <family val="1"/>
      <charset val="2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7"/>
      <color indexed="8"/>
      <name val="Arial"/>
      <family val="2"/>
    </font>
    <font>
      <sz val="10"/>
      <name val="Avant Garde"/>
    </font>
    <font>
      <sz val="8"/>
      <color theme="0"/>
      <name val="Arial"/>
      <family val="2"/>
    </font>
    <font>
      <sz val="8"/>
      <color rgb="FF004563"/>
      <name val="Arial"/>
      <family val="2"/>
    </font>
    <font>
      <b/>
      <sz val="8"/>
      <color rgb="FF004563"/>
      <name val="Arial"/>
      <family val="2"/>
    </font>
    <font>
      <sz val="8"/>
      <color rgb="FF003366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8"/>
      <color rgb="FF000000"/>
      <name val="Arial"/>
      <family val="2"/>
    </font>
    <font>
      <sz val="7"/>
      <color rgb="FF004563"/>
      <name val="Arial"/>
      <family val="2"/>
    </font>
    <font>
      <sz val="10"/>
      <name val="Geneva"/>
    </font>
    <font>
      <sz val="10"/>
      <color indexed="8"/>
      <name val="Geneva"/>
    </font>
    <font>
      <sz val="10"/>
      <color indexed="56"/>
      <name val="Geneva"/>
    </font>
    <font>
      <sz val="10"/>
      <color indexed="32"/>
      <name val="Arial"/>
      <family val="2"/>
    </font>
    <font>
      <vertAlign val="superscript"/>
      <sz val="8"/>
      <color indexed="8"/>
      <name val="Arial"/>
      <family val="2"/>
    </font>
    <font>
      <sz val="8"/>
      <color theme="0" tint="-0.499984740745262"/>
      <name val="Arial"/>
      <family val="2"/>
    </font>
    <font>
      <vertAlign val="superscript"/>
      <sz val="8"/>
      <color rgb="FF004563"/>
      <name val="Arial"/>
      <family val="2"/>
    </font>
    <font>
      <sz val="10"/>
      <color indexed="9"/>
      <name val="Geneva"/>
    </font>
    <font>
      <b/>
      <sz val="8"/>
      <color indexed="9"/>
      <name val="Geneva"/>
    </font>
    <font>
      <sz val="10"/>
      <color indexed="9"/>
      <name val="Arial"/>
      <family val="2"/>
    </font>
    <font>
      <b/>
      <vertAlign val="superscript"/>
      <sz val="8"/>
      <color indexed="8"/>
      <name val="Arial"/>
      <family val="2"/>
    </font>
    <font>
      <b/>
      <sz val="10"/>
      <name val="Geneva"/>
    </font>
    <font>
      <u/>
      <sz val="10"/>
      <color indexed="12"/>
      <name val="Geneva"/>
    </font>
    <font>
      <sz val="8"/>
      <color rgb="FF005463"/>
      <name val="Arial"/>
      <family val="2"/>
    </font>
    <font>
      <vertAlign val="superscript"/>
      <sz val="8"/>
      <color rgb="FF005463"/>
      <name val="Geneva"/>
    </font>
    <font>
      <sz val="8"/>
      <color rgb="FF005463"/>
      <name val="Geneva"/>
    </font>
    <font>
      <sz val="10"/>
      <color indexed="32"/>
      <name val="Avant Garde"/>
    </font>
    <font>
      <vertAlign val="superscript"/>
      <sz val="8"/>
      <color rgb="FF005463"/>
      <name val="Arial"/>
      <family val="2"/>
    </font>
    <font>
      <sz val="10"/>
      <color rgb="FFFF0000"/>
      <name val="Geneva"/>
    </font>
    <font>
      <b/>
      <sz val="8"/>
      <color rgb="FF005463"/>
      <name val="Arial"/>
      <family val="2"/>
    </font>
    <font>
      <b/>
      <vertAlign val="superscript"/>
      <sz val="8"/>
      <color indexed="9"/>
      <name val="Arial"/>
      <family val="2"/>
    </font>
    <font>
      <b/>
      <vertAlign val="subscript"/>
      <sz val="8"/>
      <color indexed="8"/>
      <name val="Arial"/>
      <family val="2"/>
    </font>
    <font>
      <sz val="11"/>
      <color rgb="FF9C6500"/>
      <name val="Calibri"/>
      <family val="2"/>
      <scheme val="minor"/>
    </font>
    <font>
      <i/>
      <sz val="8"/>
      <color indexed="8"/>
      <name val="Arial"/>
      <family val="2"/>
    </font>
    <font>
      <sz val="8"/>
      <color rgb="FF215968"/>
      <name val="Arial"/>
      <family val="2"/>
    </font>
    <font>
      <sz val="8"/>
      <color rgb="FF215968"/>
      <name val="Calibri"/>
      <family val="2"/>
    </font>
    <font>
      <sz val="8"/>
      <color indexed="56"/>
      <name val="Geneva"/>
      <family val="2"/>
    </font>
    <font>
      <sz val="8"/>
      <color indexed="8"/>
      <name val="Geneva"/>
      <family val="2"/>
    </font>
    <font>
      <sz val="8"/>
      <name val="Geneva"/>
      <family val="2"/>
    </font>
    <font>
      <b/>
      <sz val="9"/>
      <name val="Arial"/>
      <family val="2"/>
    </font>
    <font>
      <sz val="8"/>
      <color rgb="FFA6A6A6"/>
      <name val="Arial"/>
      <family val="2"/>
    </font>
    <font>
      <b/>
      <sz val="10"/>
      <color rgb="FF004563"/>
      <name val="Arial"/>
      <family val="2"/>
    </font>
    <font>
      <sz val="10"/>
      <color rgb="FF004563"/>
      <name val="Geneva"/>
    </font>
    <font>
      <sz val="10"/>
      <color rgb="FF004563"/>
      <name val="Geneva"/>
      <family val="2"/>
    </font>
  </fonts>
  <fills count="1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5463"/>
        <bgColor indexed="64"/>
      </patternFill>
    </fill>
    <fill>
      <patternFill patternType="solid">
        <fgColor rgb="FFFFEB9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5F5F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/>
      <diagonal/>
    </border>
    <border>
      <left/>
      <right/>
      <top/>
      <bottom style="thin">
        <color rgb="FFA6A6A6"/>
      </bottom>
      <diagonal/>
    </border>
    <border>
      <left/>
      <right/>
      <top style="thin">
        <color rgb="FFA6A6A6"/>
      </top>
      <bottom/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9"/>
      </bottom>
      <diagonal/>
    </border>
  </borders>
  <cellStyleXfs count="21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0" fillId="0" borderId="0"/>
    <xf numFmtId="181" fontId="2" fillId="0" borderId="0"/>
    <xf numFmtId="9" fontId="2" fillId="0" borderId="0" applyFont="0" applyFill="0" applyBorder="0" applyAlignment="0" applyProtection="0"/>
    <xf numFmtId="190" fontId="39" fillId="0" borderId="0"/>
    <xf numFmtId="0" fontId="2" fillId="0" borderId="0"/>
    <xf numFmtId="0" fontId="2" fillId="0" borderId="0"/>
    <xf numFmtId="0" fontId="39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39" fillId="0" borderId="0"/>
    <xf numFmtId="0" fontId="20" fillId="0" borderId="0"/>
    <xf numFmtId="190" fontId="39" fillId="0" borderId="0"/>
    <xf numFmtId="0" fontId="61" fillId="5" borderId="0" applyNumberFormat="0" applyBorder="0" applyAlignment="0" applyProtection="0"/>
    <xf numFmtId="0" fontId="20" fillId="0" borderId="0"/>
    <xf numFmtId="0" fontId="1" fillId="0" borderId="0"/>
    <xf numFmtId="0" fontId="2" fillId="0" borderId="0"/>
    <xf numFmtId="0" fontId="20" fillId="0" borderId="0"/>
  </cellStyleXfs>
  <cellXfs count="1055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9" fillId="0" borderId="0" xfId="0" applyFont="1" applyFill="1" applyAlignment="1" applyProtection="1">
      <alignment horizontal="right"/>
    </xf>
    <xf numFmtId="0" fontId="11" fillId="0" borderId="0" xfId="0" applyFont="1" applyFill="1" applyBorder="1" applyProtection="1"/>
    <xf numFmtId="0" fontId="5" fillId="0" borderId="0" xfId="0" applyFont="1" applyFill="1" applyBorder="1" applyProtection="1"/>
    <xf numFmtId="0" fontId="9" fillId="0" borderId="0" xfId="0" applyFont="1" applyFill="1" applyBorder="1" applyAlignment="1" applyProtection="1"/>
    <xf numFmtId="0" fontId="8" fillId="0" borderId="0" xfId="0" applyFont="1" applyFill="1" applyBorder="1" applyAlignment="1" applyProtection="1"/>
    <xf numFmtId="0" fontId="8" fillId="0" borderId="0" xfId="0" applyFont="1" applyFill="1" applyBorder="1" applyAlignment="1" applyProtection="1">
      <alignment horizontal="right" vertical="center"/>
    </xf>
    <xf numFmtId="0" fontId="12" fillId="0" borderId="0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left" vertical="center" indent="1"/>
    </xf>
    <xf numFmtId="0" fontId="7" fillId="0" borderId="0" xfId="0" applyFont="1" applyFill="1" applyBorder="1"/>
    <xf numFmtId="0" fontId="7" fillId="0" borderId="0" xfId="0" applyFont="1" applyFill="1" applyProtection="1"/>
    <xf numFmtId="0" fontId="8" fillId="0" borderId="0" xfId="0" applyFont="1" applyFill="1" applyAlignment="1" applyProtection="1">
      <alignment horizontal="right"/>
    </xf>
    <xf numFmtId="0" fontId="7" fillId="0" borderId="0" xfId="0" applyFont="1" applyFill="1" applyBorder="1" applyProtection="1"/>
    <xf numFmtId="0" fontId="8" fillId="0" borderId="0" xfId="1" applyFont="1" applyFill="1" applyBorder="1" applyAlignment="1" applyProtection="1"/>
    <xf numFmtId="0" fontId="7" fillId="0" borderId="0" xfId="0" applyFont="1" applyFill="1" applyBorder="1" applyAlignment="1" applyProtection="1">
      <alignment horizontal="left" indent="1"/>
    </xf>
    <xf numFmtId="0" fontId="6" fillId="2" borderId="1" xfId="0" applyFont="1" applyFill="1" applyBorder="1" applyProtection="1"/>
    <xf numFmtId="0" fontId="6" fillId="2" borderId="1" xfId="0" applyFont="1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right"/>
    </xf>
    <xf numFmtId="0" fontId="11" fillId="0" borderId="0" xfId="0" applyFont="1" applyFill="1" applyBorder="1" applyAlignment="1" applyProtection="1">
      <alignment horizontal="left" indent="1"/>
    </xf>
    <xf numFmtId="0" fontId="14" fillId="0" borderId="0" xfId="0" applyFont="1" applyFill="1" applyBorder="1" applyProtection="1"/>
    <xf numFmtId="0" fontId="3" fillId="0" borderId="0" xfId="0" applyFont="1" applyFill="1" applyProtection="1"/>
    <xf numFmtId="0" fontId="4" fillId="0" borderId="0" xfId="0" applyFont="1" applyFill="1" applyBorder="1" applyProtection="1"/>
    <xf numFmtId="3" fontId="7" fillId="0" borderId="0" xfId="0" applyNumberFormat="1" applyFont="1" applyFill="1" applyProtection="1"/>
    <xf numFmtId="0" fontId="3" fillId="0" borderId="0" xfId="0" applyFont="1" applyFill="1" applyBorder="1" applyProtection="1"/>
    <xf numFmtId="0" fontId="4" fillId="0" borderId="0" xfId="0" applyFont="1" applyFill="1" applyProtection="1"/>
    <xf numFmtId="0" fontId="14" fillId="0" borderId="0" xfId="0" applyFont="1" applyFill="1" applyBorder="1" applyAlignment="1" applyProtection="1">
      <alignment horizontal="left" indent="1"/>
    </xf>
    <xf numFmtId="165" fontId="8" fillId="0" borderId="0" xfId="0" applyNumberFormat="1" applyFont="1" applyFill="1" applyBorder="1" applyAlignment="1" applyProtection="1">
      <alignment horizontal="left"/>
    </xf>
    <xf numFmtId="165" fontId="7" fillId="0" borderId="0" xfId="0" quotePrefix="1" applyNumberFormat="1" applyFont="1" applyFill="1" applyBorder="1" applyProtection="1"/>
    <xf numFmtId="164" fontId="3" fillId="0" borderId="0" xfId="0" applyNumberFormat="1" applyFont="1" applyFill="1" applyBorder="1"/>
    <xf numFmtId="0" fontId="3" fillId="0" borderId="0" xfId="0" applyFont="1" applyFill="1" applyBorder="1"/>
    <xf numFmtId="0" fontId="17" fillId="0" borderId="0" xfId="0" applyFont="1" applyFill="1"/>
    <xf numFmtId="3" fontId="3" fillId="0" borderId="0" xfId="0" applyNumberFormat="1" applyFont="1" applyFill="1" applyProtection="1"/>
    <xf numFmtId="0" fontId="16" fillId="0" borderId="0" xfId="0" applyFont="1" applyFill="1" applyBorder="1" applyProtection="1"/>
    <xf numFmtId="1" fontId="3" fillId="0" borderId="0" xfId="0" applyNumberFormat="1" applyFont="1" applyFill="1" applyBorder="1" applyProtection="1"/>
    <xf numFmtId="0" fontId="6" fillId="2" borderId="0" xfId="0" applyNumberFormat="1" applyFont="1" applyFill="1" applyBorder="1" applyAlignment="1" applyProtection="1">
      <alignment horizontal="left"/>
    </xf>
    <xf numFmtId="0" fontId="6" fillId="2" borderId="0" xfId="0" applyNumberFormat="1" applyFont="1" applyFill="1" applyBorder="1" applyAlignment="1" applyProtection="1">
      <alignment horizontal="center"/>
    </xf>
    <xf numFmtId="0" fontId="6" fillId="2" borderId="1" xfId="0" applyNumberFormat="1" applyFont="1" applyFill="1" applyBorder="1" applyAlignment="1" applyProtection="1">
      <alignment horizontal="left"/>
    </xf>
    <xf numFmtId="0" fontId="6" fillId="2" borderId="1" xfId="0" applyNumberFormat="1" applyFont="1" applyFill="1" applyBorder="1" applyAlignment="1" applyProtection="1">
      <alignment horizontal="right"/>
    </xf>
    <xf numFmtId="0" fontId="15" fillId="2" borderId="0" xfId="0" applyFont="1" applyFill="1" applyBorder="1" applyAlignment="1" applyProtection="1"/>
    <xf numFmtId="2" fontId="6" fillId="2" borderId="0" xfId="0" applyNumberFormat="1" applyFont="1" applyFill="1" applyBorder="1" applyAlignment="1" applyProtection="1">
      <alignment horizontal="right"/>
    </xf>
    <xf numFmtId="2" fontId="6" fillId="2" borderId="1" xfId="0" applyNumberFormat="1" applyFont="1" applyFill="1" applyBorder="1" applyAlignment="1" applyProtection="1">
      <alignment horizontal="right"/>
    </xf>
    <xf numFmtId="0" fontId="15" fillId="2" borderId="0" xfId="0" applyFont="1" applyFill="1" applyProtection="1"/>
    <xf numFmtId="2" fontId="6" fillId="2" borderId="0" xfId="0" applyNumberFormat="1" applyFont="1" applyFill="1" applyBorder="1" applyAlignment="1" applyProtection="1">
      <alignment horizontal="center"/>
    </xf>
    <xf numFmtId="2" fontId="6" fillId="2" borderId="1" xfId="0" applyNumberFormat="1" applyFont="1" applyFill="1" applyBorder="1" applyAlignment="1" applyProtection="1">
      <alignment horizontal="centerContinuous"/>
    </xf>
    <xf numFmtId="2" fontId="6" fillId="2" borderId="1" xfId="0" applyNumberFormat="1" applyFont="1" applyFill="1" applyBorder="1" applyAlignment="1" applyProtection="1">
      <alignment horizontal="center"/>
    </xf>
    <xf numFmtId="2" fontId="15" fillId="2" borderId="1" xfId="0" applyNumberFormat="1" applyFont="1" applyFill="1" applyBorder="1" applyAlignment="1" applyProtection="1">
      <alignment horizontal="centerContinuous"/>
    </xf>
    <xf numFmtId="0" fontId="6" fillId="2" borderId="0" xfId="0" applyNumberFormat="1" applyFont="1" applyFill="1" applyBorder="1" applyAlignment="1" applyProtection="1">
      <alignment horizontal="left"/>
      <protection locked="0"/>
    </xf>
    <xf numFmtId="0" fontId="6" fillId="2" borderId="0" xfId="0" applyNumberFormat="1" applyFont="1" applyFill="1" applyBorder="1" applyAlignment="1" applyProtection="1">
      <alignment horizontal="right"/>
      <protection locked="0"/>
    </xf>
    <xf numFmtId="0" fontId="6" fillId="2" borderId="0" xfId="0" applyNumberFormat="1" applyFont="1" applyFill="1" applyBorder="1" applyAlignment="1" applyProtection="1">
      <alignment horizontal="center"/>
      <protection locked="0"/>
    </xf>
    <xf numFmtId="0" fontId="6" fillId="2" borderId="1" xfId="0" applyNumberFormat="1" applyFont="1" applyFill="1" applyBorder="1" applyAlignment="1" applyProtection="1">
      <alignment horizontal="left"/>
      <protection locked="0"/>
    </xf>
    <xf numFmtId="0" fontId="6" fillId="2" borderId="1" xfId="0" applyNumberFormat="1" applyFont="1" applyFill="1" applyBorder="1" applyAlignment="1" applyProtection="1">
      <alignment horizontal="right"/>
      <protection locked="0"/>
    </xf>
    <xf numFmtId="3" fontId="3" fillId="0" borderId="0" xfId="0" applyNumberFormat="1" applyFont="1" applyFill="1" applyBorder="1"/>
    <xf numFmtId="164" fontId="3" fillId="0" borderId="0" xfId="0" applyNumberFormat="1" applyFont="1" applyFill="1" applyBorder="1" applyAlignment="1">
      <alignment horizontal="right"/>
    </xf>
    <xf numFmtId="0" fontId="16" fillId="0" borderId="0" xfId="0" applyFont="1" applyFill="1" applyBorder="1"/>
    <xf numFmtId="165" fontId="3" fillId="0" borderId="0" xfId="0" applyNumberFormat="1" applyFont="1" applyFill="1" applyBorder="1" applyAlignment="1"/>
    <xf numFmtId="165" fontId="16" fillId="0" borderId="0" xfId="0" applyNumberFormat="1" applyFont="1" applyFill="1" applyBorder="1" applyAlignment="1"/>
    <xf numFmtId="0" fontId="3" fillId="0" borderId="0" xfId="0" applyFont="1" applyFill="1" applyBorder="1" applyAlignment="1">
      <alignment horizontal="right"/>
    </xf>
    <xf numFmtId="0" fontId="6" fillId="2" borderId="0" xfId="0" applyFont="1" applyFill="1" applyBorder="1" applyAlignment="1" applyProtection="1">
      <alignment horizontal="right"/>
    </xf>
    <xf numFmtId="2" fontId="6" fillId="2" borderId="3" xfId="0" applyNumberFormat="1" applyFont="1" applyFill="1" applyBorder="1" applyAlignment="1" applyProtection="1">
      <alignment horizontal="center"/>
    </xf>
    <xf numFmtId="4" fontId="3" fillId="0" borderId="0" xfId="0" applyNumberFormat="1" applyFont="1" applyFill="1" applyBorder="1"/>
    <xf numFmtId="164" fontId="0" fillId="0" borderId="0" xfId="0" applyNumberFormat="1" applyFill="1" applyProtection="1"/>
    <xf numFmtId="4" fontId="3" fillId="0" borderId="0" xfId="0" applyNumberFormat="1" applyFont="1" applyFill="1" applyBorder="1" applyProtection="1"/>
    <xf numFmtId="3" fontId="8" fillId="0" borderId="0" xfId="0" applyNumberFormat="1" applyFont="1" applyFill="1" applyBorder="1" applyProtection="1"/>
    <xf numFmtId="0" fontId="9" fillId="0" borderId="0" xfId="3" applyFont="1" applyFill="1" applyAlignment="1" applyProtection="1">
      <alignment horizontal="right"/>
    </xf>
    <xf numFmtId="1" fontId="3" fillId="0" borderId="0" xfId="0" applyNumberFormat="1" applyFont="1" applyFill="1" applyProtection="1"/>
    <xf numFmtId="1" fontId="7" fillId="0" borderId="0" xfId="0" applyNumberFormat="1" applyFont="1" applyFill="1" applyProtection="1"/>
    <xf numFmtId="0" fontId="22" fillId="0" borderId="0" xfId="0" applyFont="1" applyFill="1" applyAlignment="1" applyProtection="1">
      <alignment horizontal="right"/>
    </xf>
    <xf numFmtId="3" fontId="23" fillId="0" borderId="0" xfId="0" applyNumberFormat="1" applyFont="1" applyFill="1" applyBorder="1" applyProtection="1"/>
    <xf numFmtId="164" fontId="0" fillId="0" borderId="0" xfId="0" applyNumberFormat="1"/>
    <xf numFmtId="2" fontId="0" fillId="0" borderId="0" xfId="0" applyNumberFormat="1"/>
    <xf numFmtId="3" fontId="0" fillId="0" borderId="0" xfId="0" applyNumberFormat="1"/>
    <xf numFmtId="1" fontId="3" fillId="0" borderId="0" xfId="0" applyNumberFormat="1" applyFont="1" applyFill="1" applyBorder="1"/>
    <xf numFmtId="0" fontId="0" fillId="0" borderId="0" xfId="0" applyFill="1" applyBorder="1"/>
    <xf numFmtId="2" fontId="0" fillId="0" borderId="0" xfId="0" applyNumberFormat="1" applyFill="1" applyBorder="1"/>
    <xf numFmtId="0" fontId="28" fillId="0" borderId="0" xfId="0" applyFont="1" applyFill="1" applyBorder="1" applyAlignment="1">
      <alignment horizontal="right" wrapText="1"/>
    </xf>
    <xf numFmtId="0" fontId="26" fillId="0" borderId="0" xfId="0" applyFont="1" applyFill="1" applyBorder="1" applyAlignment="1">
      <alignment horizontal="right" vertical="center"/>
    </xf>
    <xf numFmtId="3" fontId="26" fillId="0" borderId="0" xfId="0" applyNumberFormat="1" applyFont="1" applyFill="1" applyBorder="1" applyAlignment="1">
      <alignment horizontal="right" vertical="center"/>
    </xf>
    <xf numFmtId="3" fontId="27" fillId="0" borderId="0" xfId="0" applyNumberFormat="1" applyFont="1" applyFill="1" applyBorder="1" applyAlignment="1">
      <alignment horizontal="right" vertical="top"/>
    </xf>
    <xf numFmtId="0" fontId="27" fillId="0" borderId="0" xfId="0" applyFont="1" applyFill="1" applyBorder="1" applyAlignment="1">
      <alignment horizontal="right" vertical="top"/>
    </xf>
    <xf numFmtId="3" fontId="0" fillId="0" borderId="0" xfId="0" applyNumberFormat="1" applyBorder="1"/>
    <xf numFmtId="2" fontId="3" fillId="0" borderId="0" xfId="0" applyNumberFormat="1" applyFont="1" applyFill="1" applyBorder="1"/>
    <xf numFmtId="1" fontId="6" fillId="2" borderId="1" xfId="0" quotePrefix="1" applyNumberFormat="1" applyFont="1" applyFill="1" applyBorder="1" applyAlignment="1" applyProtection="1">
      <alignment horizontal="right"/>
    </xf>
    <xf numFmtId="0" fontId="31" fillId="0" borderId="0" xfId="0" applyFont="1" applyFill="1" applyProtection="1"/>
    <xf numFmtId="179" fontId="31" fillId="0" borderId="0" xfId="0" applyNumberFormat="1" applyFont="1" applyFill="1" applyBorder="1"/>
    <xf numFmtId="3" fontId="4" fillId="0" borderId="0" xfId="0" applyNumberFormat="1" applyFont="1" applyFill="1" applyBorder="1" applyProtection="1"/>
    <xf numFmtId="176" fontId="4" fillId="0" borderId="0" xfId="0" applyNumberFormat="1" applyFont="1" applyFill="1" applyBorder="1" applyProtection="1"/>
    <xf numFmtId="1" fontId="0" fillId="0" borderId="0" xfId="0" applyNumberFormat="1" applyFill="1" applyProtection="1"/>
    <xf numFmtId="1" fontId="17" fillId="0" borderId="0" xfId="0" applyNumberFormat="1" applyFont="1" applyFill="1"/>
    <xf numFmtId="0" fontId="9" fillId="0" borderId="0" xfId="0" applyFont="1" applyFill="1" applyAlignment="1" applyProtection="1"/>
    <xf numFmtId="165" fontId="8" fillId="0" borderId="0" xfId="0" applyNumberFormat="1" applyFont="1" applyFill="1" applyBorder="1" applyAlignment="1" applyProtection="1">
      <alignment vertical="top" wrapText="1"/>
    </xf>
    <xf numFmtId="178" fontId="7" fillId="0" borderId="0" xfId="0" applyNumberFormat="1" applyFont="1" applyFill="1" applyProtection="1"/>
    <xf numFmtId="0" fontId="34" fillId="0" borderId="0" xfId="0" applyFont="1" applyFill="1" applyProtection="1"/>
    <xf numFmtId="0" fontId="34" fillId="0" borderId="0" xfId="0" applyFont="1" applyFill="1" applyAlignment="1" applyProtection="1">
      <alignment horizontal="right"/>
    </xf>
    <xf numFmtId="171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vertical="justify" wrapText="1"/>
    </xf>
    <xf numFmtId="0" fontId="21" fillId="0" borderId="0" xfId="0" applyFont="1" applyFill="1" applyBorder="1" applyAlignment="1" applyProtection="1"/>
    <xf numFmtId="0" fontId="6" fillId="2" borderId="0" xfId="0" applyFont="1" applyFill="1" applyBorder="1" applyProtection="1"/>
    <xf numFmtId="0" fontId="8" fillId="0" borderId="0" xfId="0" applyFont="1" applyFill="1" applyBorder="1" applyAlignment="1" applyProtection="1">
      <alignment vertical="top" wrapText="1"/>
    </xf>
    <xf numFmtId="0" fontId="6" fillId="2" borderId="0" xfId="0" applyFont="1" applyFill="1" applyBorder="1" applyAlignment="1" applyProtection="1">
      <alignment horizontal="left" vertical="center" indent="1"/>
    </xf>
    <xf numFmtId="0" fontId="6" fillId="2" borderId="0" xfId="0" applyFont="1" applyFill="1" applyBorder="1" applyAlignment="1" applyProtection="1">
      <alignment horizontal="left"/>
    </xf>
    <xf numFmtId="0" fontId="6" fillId="2" borderId="1" xfId="0" applyFont="1" applyFill="1" applyBorder="1" applyAlignment="1" applyProtection="1">
      <alignment horizontal="left"/>
    </xf>
    <xf numFmtId="0" fontId="6" fillId="2" borderId="1" xfId="0" applyFont="1" applyFill="1" applyBorder="1" applyAlignment="1" applyProtection="1">
      <alignment horizontal="left" vertical="center"/>
    </xf>
    <xf numFmtId="0" fontId="15" fillId="0" borderId="0" xfId="0" applyFont="1" applyFill="1" applyProtection="1"/>
    <xf numFmtId="164" fontId="4" fillId="0" borderId="0" xfId="0" applyNumberFormat="1" applyFont="1" applyFill="1" applyProtection="1"/>
    <xf numFmtId="164" fontId="7" fillId="0" borderId="0" xfId="0" applyNumberFormat="1" applyFont="1" applyFill="1" applyProtection="1"/>
    <xf numFmtId="3" fontId="4" fillId="0" borderId="0" xfId="0" applyNumberFormat="1" applyFont="1" applyFill="1" applyProtection="1"/>
    <xf numFmtId="4" fontId="4" fillId="0" borderId="0" xfId="0" applyNumberFormat="1" applyFont="1" applyFill="1" applyProtection="1"/>
    <xf numFmtId="179" fontId="4" fillId="0" borderId="0" xfId="0" applyNumberFormat="1" applyFont="1" applyFill="1" applyProtection="1"/>
    <xf numFmtId="164" fontId="29" fillId="0" borderId="0" xfId="0" applyNumberFormat="1" applyFont="1" applyFill="1" applyProtection="1"/>
    <xf numFmtId="164" fontId="29" fillId="0" borderId="0" xfId="4" applyNumberFormat="1" applyFont="1" applyFill="1" applyProtection="1"/>
    <xf numFmtId="181" fontId="7" fillId="0" borderId="0" xfId="4" applyFont="1" applyFill="1" applyProtection="1"/>
    <xf numFmtId="0" fontId="4" fillId="0" borderId="0" xfId="0" applyFont="1" applyFill="1"/>
    <xf numFmtId="0" fontId="8" fillId="0" borderId="0" xfId="0" applyFont="1" applyFill="1" applyAlignment="1">
      <alignment horizontal="left"/>
    </xf>
    <xf numFmtId="3" fontId="7" fillId="0" borderId="0" xfId="0" applyNumberFormat="1" applyFont="1" applyFill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0" fontId="7" fillId="0" borderId="1" xfId="0" applyFont="1" applyFill="1" applyBorder="1"/>
    <xf numFmtId="0" fontId="6" fillId="2" borderId="0" xfId="0" applyFont="1" applyFill="1" applyProtection="1"/>
    <xf numFmtId="0" fontId="6" fillId="2" borderId="1" xfId="0" applyFont="1" applyFill="1" applyBorder="1" applyAlignment="1" applyProtection="1">
      <alignment horizontal="centerContinuous"/>
    </xf>
    <xf numFmtId="0" fontId="4" fillId="0" borderId="0" xfId="0" applyFont="1" applyFill="1" applyAlignment="1" applyProtection="1">
      <alignment horizontal="center"/>
    </xf>
    <xf numFmtId="3" fontId="31" fillId="0" borderId="0" xfId="0" applyNumberFormat="1" applyFont="1" applyFill="1" applyProtection="1"/>
    <xf numFmtId="185" fontId="6" fillId="2" borderId="0" xfId="0" applyNumberFormat="1" applyFont="1" applyFill="1" applyBorder="1" applyProtection="1"/>
    <xf numFmtId="185" fontId="6" fillId="2" borderId="0" xfId="0" applyNumberFormat="1" applyFont="1" applyFill="1" applyProtection="1"/>
    <xf numFmtId="0" fontId="3" fillId="0" borderId="0" xfId="0" applyFont="1" applyFill="1" applyAlignment="1" applyProtection="1">
      <alignment horizontal="right"/>
    </xf>
    <xf numFmtId="165" fontId="4" fillId="0" borderId="0" xfId="0" applyNumberFormat="1" applyFont="1" applyFill="1" applyProtection="1"/>
    <xf numFmtId="3" fontId="3" fillId="0" borderId="0" xfId="5" applyNumberFormat="1" applyFont="1" applyFill="1" applyProtection="1"/>
    <xf numFmtId="165" fontId="3" fillId="0" borderId="0" xfId="0" applyNumberFormat="1" applyFont="1" applyFill="1" applyProtection="1"/>
    <xf numFmtId="4" fontId="3" fillId="0" borderId="0" xfId="0" applyNumberFormat="1" applyFont="1" applyFill="1" applyProtection="1"/>
    <xf numFmtId="3" fontId="8" fillId="0" borderId="1" xfId="0" applyNumberFormat="1" applyFont="1" applyFill="1" applyBorder="1" applyProtection="1"/>
    <xf numFmtId="3" fontId="7" fillId="0" borderId="1" xfId="0" applyNumberFormat="1" applyFont="1" applyFill="1" applyBorder="1" applyProtection="1"/>
    <xf numFmtId="0" fontId="7" fillId="0" borderId="0" xfId="0" applyFont="1" applyFill="1"/>
    <xf numFmtId="2" fontId="7" fillId="0" borderId="0" xfId="0" applyNumberFormat="1" applyFont="1" applyFill="1"/>
    <xf numFmtId="0" fontId="31" fillId="0" borderId="0" xfId="0" applyFont="1" applyFill="1"/>
    <xf numFmtId="187" fontId="7" fillId="0" borderId="0" xfId="0" applyNumberFormat="1" applyFont="1" applyFill="1"/>
    <xf numFmtId="0" fontId="7" fillId="0" borderId="0" xfId="0" applyFont="1" applyFill="1" applyAlignment="1" applyProtection="1">
      <alignment horizontal="left"/>
    </xf>
    <xf numFmtId="3" fontId="7" fillId="0" borderId="0" xfId="0" applyNumberFormat="1" applyFont="1" applyFill="1" applyAlignment="1" applyProtection="1">
      <alignment horizontal="right"/>
    </xf>
    <xf numFmtId="1" fontId="7" fillId="0" borderId="0" xfId="0" applyNumberFormat="1" applyFont="1" applyFill="1"/>
    <xf numFmtId="185" fontId="6" fillId="2" borderId="1" xfId="0" applyNumberFormat="1" applyFont="1" applyFill="1" applyBorder="1" applyProtection="1"/>
    <xf numFmtId="0" fontId="0" fillId="0" borderId="0" xfId="0" applyFill="1"/>
    <xf numFmtId="0" fontId="6" fillId="2" borderId="0" xfId="0" applyFont="1" applyFill="1" applyAlignment="1">
      <alignment horizontal="center"/>
    </xf>
    <xf numFmtId="0" fontId="3" fillId="0" borderId="0" xfId="0" applyFont="1" applyFill="1"/>
    <xf numFmtId="0" fontId="6" fillId="2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Continuous"/>
    </xf>
    <xf numFmtId="0" fontId="37" fillId="0" borderId="0" xfId="0" applyFont="1"/>
    <xf numFmtId="1" fontId="3" fillId="0" borderId="0" xfId="0" applyNumberFormat="1" applyFont="1" applyFill="1"/>
    <xf numFmtId="0" fontId="2" fillId="0" borderId="0" xfId="2" applyFont="1" applyFill="1" applyBorder="1" applyProtection="1"/>
    <xf numFmtId="0" fontId="2" fillId="0" borderId="0" xfId="2" applyFont="1" applyFill="1" applyBorder="1" applyAlignment="1" applyProtection="1">
      <alignment horizontal="center"/>
    </xf>
    <xf numFmtId="0" fontId="2" fillId="0" borderId="0" xfId="2" applyFont="1" applyFill="1" applyBorder="1" applyAlignment="1" applyProtection="1">
      <alignment horizontal="right"/>
    </xf>
    <xf numFmtId="3" fontId="2" fillId="0" borderId="0" xfId="2" applyNumberFormat="1" applyFont="1" applyFill="1" applyBorder="1" applyProtection="1"/>
    <xf numFmtId="164" fontId="2" fillId="0" borderId="0" xfId="2" applyNumberFormat="1" applyFont="1" applyFill="1" applyBorder="1" applyProtection="1"/>
    <xf numFmtId="1" fontId="2" fillId="0" borderId="0" xfId="2" applyNumberFormat="1" applyFont="1" applyFill="1" applyBorder="1" applyProtection="1"/>
    <xf numFmtId="3" fontId="2" fillId="0" borderId="0" xfId="2" applyNumberFormat="1" applyFont="1" applyFill="1" applyBorder="1" applyAlignment="1" applyProtection="1">
      <alignment horizontal="right"/>
    </xf>
    <xf numFmtId="0" fontId="2" fillId="0" borderId="0" xfId="0" applyFont="1" applyFill="1" applyBorder="1" applyProtection="1"/>
    <xf numFmtId="3" fontId="2" fillId="0" borderId="0" xfId="0" applyNumberFormat="1" applyFont="1" applyFill="1" applyBorder="1" applyProtection="1"/>
    <xf numFmtId="0" fontId="30" fillId="0" borderId="0" xfId="0" applyFont="1" applyFill="1" applyProtection="1"/>
    <xf numFmtId="1" fontId="30" fillId="0" borderId="0" xfId="0" applyNumberFormat="1" applyFont="1" applyFill="1" applyProtection="1"/>
    <xf numFmtId="1" fontId="7" fillId="0" borderId="0" xfId="0" applyNumberFormat="1" applyFont="1" applyFill="1" applyBorder="1" applyAlignment="1">
      <alignment horizontal="left"/>
    </xf>
    <xf numFmtId="166" fontId="7" fillId="0" borderId="0" xfId="0" applyNumberFormat="1" applyFont="1" applyFill="1" applyBorder="1" applyAlignment="1">
      <alignment horizontal="right"/>
    </xf>
    <xf numFmtId="0" fontId="36" fillId="0" borderId="0" xfId="0" applyFont="1" applyFill="1"/>
    <xf numFmtId="190" fontId="39" fillId="0" borderId="0" xfId="6" applyFill="1" applyProtection="1"/>
    <xf numFmtId="190" fontId="9" fillId="0" borderId="0" xfId="6" applyFont="1" applyFill="1" applyAlignment="1" applyProtection="1">
      <alignment horizontal="right"/>
    </xf>
    <xf numFmtId="190" fontId="40" fillId="0" borderId="0" xfId="6" applyFont="1" applyFill="1" applyBorder="1" applyProtection="1"/>
    <xf numFmtId="190" fontId="41" fillId="0" borderId="0" xfId="6" applyFont="1" applyFill="1" applyBorder="1" applyProtection="1"/>
    <xf numFmtId="190" fontId="8" fillId="0" borderId="0" xfId="6" applyFont="1" applyFill="1" applyBorder="1" applyAlignment="1" applyProtection="1"/>
    <xf numFmtId="190" fontId="8" fillId="0" borderId="0" xfId="6" applyFont="1" applyFill="1" applyBorder="1" applyAlignment="1" applyProtection="1">
      <alignment horizontal="left" vertical="center" indent="1"/>
    </xf>
    <xf numFmtId="190" fontId="41" fillId="0" borderId="0" xfId="6" applyFont="1" applyFill="1" applyBorder="1" applyAlignment="1" applyProtection="1">
      <alignment horizontal="left" indent="1"/>
    </xf>
    <xf numFmtId="190" fontId="6" fillId="3" borderId="0" xfId="6" applyFont="1" applyFill="1" applyBorder="1" applyAlignment="1" applyProtection="1">
      <alignment horizontal="left"/>
    </xf>
    <xf numFmtId="190" fontId="6" fillId="3" borderId="1" xfId="6" applyFont="1" applyFill="1" applyBorder="1" applyAlignment="1" applyProtection="1">
      <alignment horizontal="left"/>
    </xf>
    <xf numFmtId="190" fontId="7" fillId="0" borderId="0" xfId="6" applyFont="1" applyFill="1" applyProtection="1"/>
    <xf numFmtId="190" fontId="4" fillId="0" borderId="0" xfId="6" applyFont="1" applyFill="1" applyProtection="1"/>
    <xf numFmtId="3" fontId="4" fillId="0" borderId="0" xfId="6" applyNumberFormat="1" applyFont="1" applyFill="1" applyProtection="1"/>
    <xf numFmtId="189" fontId="4" fillId="0" borderId="0" xfId="6" applyNumberFormat="1" applyFont="1" applyFill="1" applyProtection="1"/>
    <xf numFmtId="190" fontId="39" fillId="0" borderId="0" xfId="6" applyNumberFormat="1" applyFill="1" applyProtection="1"/>
    <xf numFmtId="3" fontId="42" fillId="0" borderId="0" xfId="6" applyNumberFormat="1" applyFont="1" applyFill="1" applyBorder="1" applyProtection="1"/>
    <xf numFmtId="165" fontId="4" fillId="0" borderId="0" xfId="6" applyNumberFormat="1" applyFont="1" applyFill="1" applyProtection="1"/>
    <xf numFmtId="0" fontId="4" fillId="0" borderId="0" xfId="0" applyFont="1"/>
    <xf numFmtId="3" fontId="4" fillId="0" borderId="0" xfId="0" applyNumberFormat="1" applyFont="1"/>
    <xf numFmtId="3" fontId="7" fillId="0" borderId="0" xfId="0" applyNumberFormat="1" applyFont="1" applyFill="1" applyBorder="1" applyAlignment="1" applyProtection="1">
      <alignment horizontal="left" indent="1"/>
    </xf>
    <xf numFmtId="3" fontId="7" fillId="0" borderId="0" xfId="0" applyNumberFormat="1" applyFont="1" applyFill="1" applyBorder="1" applyAlignment="1" applyProtection="1">
      <alignment horizontal="right"/>
    </xf>
    <xf numFmtId="190" fontId="8" fillId="0" borderId="0" xfId="6" applyFont="1" applyFill="1" applyBorder="1" applyAlignment="1" applyProtection="1">
      <alignment horizontal="left"/>
    </xf>
    <xf numFmtId="3" fontId="33" fillId="0" borderId="0" xfId="6" applyNumberFormat="1" applyFont="1" applyFill="1" applyBorder="1" applyAlignment="1" applyProtection="1">
      <alignment horizontal="right"/>
    </xf>
    <xf numFmtId="3" fontId="35" fillId="0" borderId="0" xfId="6" applyNumberFormat="1" applyFont="1" applyFill="1" applyBorder="1" applyProtection="1"/>
    <xf numFmtId="191" fontId="35" fillId="0" borderId="0" xfId="6" applyNumberFormat="1" applyFont="1" applyFill="1" applyBorder="1" applyAlignment="1" applyProtection="1"/>
    <xf numFmtId="190" fontId="9" fillId="0" borderId="0" xfId="6" applyFont="1" applyFill="1" applyAlignment="1" applyProtection="1">
      <alignment horizontal="right"/>
    </xf>
    <xf numFmtId="0" fontId="9" fillId="0" borderId="0" xfId="0" applyFont="1" applyFill="1" applyAlignment="1" applyProtection="1">
      <alignment horizontal="right"/>
    </xf>
    <xf numFmtId="1" fontId="6" fillId="3" borderId="1" xfId="6" applyNumberFormat="1" applyFont="1" applyFill="1" applyBorder="1" applyAlignment="1" applyProtection="1">
      <alignment horizontal="right" indent="1"/>
    </xf>
    <xf numFmtId="0" fontId="15" fillId="4" borderId="0" xfId="0" applyFont="1" applyFill="1" applyBorder="1" applyAlignment="1" applyProtection="1">
      <alignment horizontal="center"/>
    </xf>
    <xf numFmtId="0" fontId="15" fillId="4" borderId="4" xfId="0" applyFont="1" applyFill="1" applyBorder="1" applyAlignment="1" applyProtection="1">
      <alignment horizontal="center"/>
    </xf>
    <xf numFmtId="3" fontId="6" fillId="4" borderId="4" xfId="7" applyNumberFormat="1" applyFont="1" applyFill="1" applyBorder="1" applyAlignment="1" applyProtection="1">
      <alignment horizontal="right" indent="1"/>
    </xf>
    <xf numFmtId="49" fontId="6" fillId="4" borderId="4" xfId="7" applyNumberFormat="1" applyFont="1" applyFill="1" applyBorder="1" applyAlignment="1" applyProtection="1">
      <alignment horizontal="right" indent="1"/>
    </xf>
    <xf numFmtId="190" fontId="39" fillId="0" borderId="0" xfId="6" applyFont="1" applyFill="1" applyBorder="1" applyProtection="1"/>
    <xf numFmtId="190" fontId="39" fillId="0" borderId="0" xfId="6" applyFont="1" applyFill="1" applyProtection="1"/>
    <xf numFmtId="192" fontId="39" fillId="0" borderId="0" xfId="6" applyNumberFormat="1" applyFont="1" applyFill="1" applyBorder="1" applyProtection="1"/>
    <xf numFmtId="190" fontId="46" fillId="0" borderId="0" xfId="6" applyFont="1" applyFill="1" applyBorder="1" applyProtection="1"/>
    <xf numFmtId="165" fontId="48" fillId="0" borderId="0" xfId="6" applyNumberFormat="1" applyFont="1" applyFill="1" applyBorder="1" applyProtection="1"/>
    <xf numFmtId="165" fontId="42" fillId="0" borderId="0" xfId="6" applyNumberFormat="1" applyFont="1" applyFill="1" applyBorder="1" applyProtection="1"/>
    <xf numFmtId="165" fontId="32" fillId="0" borderId="0" xfId="6" applyNumberFormat="1" applyFont="1" applyFill="1" applyBorder="1" applyProtection="1"/>
    <xf numFmtId="3" fontId="32" fillId="0" borderId="0" xfId="6" applyNumberFormat="1" applyFont="1" applyFill="1" applyBorder="1" applyProtection="1"/>
    <xf numFmtId="0" fontId="7" fillId="0" borderId="0" xfId="7" applyFont="1" applyFill="1" applyProtection="1"/>
    <xf numFmtId="0" fontId="7" fillId="0" borderId="0" xfId="7" applyFont="1" applyFill="1"/>
    <xf numFmtId="0" fontId="4" fillId="0" borderId="0" xfId="7" applyFont="1" applyFill="1" applyProtection="1"/>
    <xf numFmtId="0" fontId="14" fillId="0" borderId="0" xfId="7" applyFont="1" applyFill="1" applyBorder="1" applyProtection="1"/>
    <xf numFmtId="165" fontId="7" fillId="0" borderId="0" xfId="7" applyNumberFormat="1" applyFont="1" applyFill="1" applyBorder="1" applyProtection="1"/>
    <xf numFmtId="0" fontId="8" fillId="0" borderId="0" xfId="7" applyFont="1" applyFill="1" applyAlignment="1" applyProtection="1">
      <alignment vertical="top" wrapText="1"/>
    </xf>
    <xf numFmtId="0" fontId="7" fillId="0" borderId="0" xfId="7" applyFont="1" applyFill="1" applyBorder="1" applyProtection="1"/>
    <xf numFmtId="3" fontId="7" fillId="0" borderId="0" xfId="7" applyNumberFormat="1" applyFont="1" applyFill="1" applyBorder="1" applyProtection="1"/>
    <xf numFmtId="0" fontId="7" fillId="0" borderId="0" xfId="7" applyFont="1" applyFill="1" applyAlignment="1" applyProtection="1"/>
    <xf numFmtId="0" fontId="7" fillId="0" borderId="0" xfId="7" applyFont="1" applyFill="1" applyBorder="1" applyAlignment="1" applyProtection="1"/>
    <xf numFmtId="3" fontId="7" fillId="0" borderId="0" xfId="7" applyNumberFormat="1" applyFont="1" applyFill="1" applyProtection="1"/>
    <xf numFmtId="0" fontId="7" fillId="0" borderId="0" xfId="7" applyFont="1" applyFill="1" applyAlignment="1" applyProtection="1">
      <alignment vertical="top"/>
    </xf>
    <xf numFmtId="0" fontId="7" fillId="0" borderId="0" xfId="7" applyFont="1" applyFill="1" applyAlignment="1" applyProtection="1">
      <alignment vertical="center"/>
    </xf>
    <xf numFmtId="0" fontId="0" fillId="0" borderId="0" xfId="0" applyAlignment="1"/>
    <xf numFmtId="164" fontId="50" fillId="0" borderId="0" xfId="0" applyNumberFormat="1" applyFont="1"/>
    <xf numFmtId="0" fontId="50" fillId="0" borderId="0" xfId="0" applyFont="1"/>
    <xf numFmtId="0" fontId="8" fillId="0" borderId="0" xfId="7" applyFont="1" applyFill="1"/>
    <xf numFmtId="0" fontId="8" fillId="0" borderId="0" xfId="7" applyFont="1" applyFill="1" applyProtection="1"/>
    <xf numFmtId="3" fontId="7" fillId="0" borderId="0" xfId="7" applyNumberFormat="1" applyFont="1" applyFill="1"/>
    <xf numFmtId="0" fontId="32" fillId="0" borderId="0" xfId="0" applyNumberFormat="1" applyFont="1" applyFill="1" applyBorder="1" applyAlignment="1" applyProtection="1">
      <alignment vertical="center" wrapText="1"/>
    </xf>
    <xf numFmtId="0" fontId="0" fillId="0" borderId="0" xfId="9" applyFont="1" applyFill="1" applyProtection="1"/>
    <xf numFmtId="0" fontId="9" fillId="0" borderId="0" xfId="9" applyFont="1" applyFill="1" applyAlignment="1" applyProtection="1">
      <alignment horizontal="right"/>
    </xf>
    <xf numFmtId="0" fontId="11" fillId="0" borderId="0" xfId="9" applyFont="1" applyFill="1" applyBorder="1" applyProtection="1"/>
    <xf numFmtId="0" fontId="5" fillId="0" borderId="0" xfId="9" applyFont="1" applyFill="1" applyBorder="1" applyProtection="1"/>
    <xf numFmtId="0" fontId="8" fillId="0" borderId="0" xfId="10" applyFont="1" applyFill="1" applyBorder="1" applyAlignment="1" applyProtection="1"/>
    <xf numFmtId="0" fontId="8" fillId="0" borderId="0" xfId="9" applyFont="1" applyFill="1" applyBorder="1" applyAlignment="1" applyProtection="1">
      <alignment horizontal="left" vertical="center" indent="1"/>
    </xf>
    <xf numFmtId="0" fontId="11" fillId="0" borderId="0" xfId="9" applyFont="1" applyFill="1" applyBorder="1" applyAlignment="1" applyProtection="1">
      <alignment horizontal="left" indent="1"/>
    </xf>
    <xf numFmtId="0" fontId="7" fillId="0" borderId="0" xfId="0" applyFont="1" applyFill="1" applyBorder="1" applyAlignment="1" applyProtection="1"/>
    <xf numFmtId="193" fontId="4" fillId="0" borderId="0" xfId="0" applyNumberFormat="1" applyFont="1" applyFill="1" applyBorder="1" applyProtection="1"/>
    <xf numFmtId="194" fontId="4" fillId="0" borderId="0" xfId="0" applyNumberFormat="1" applyFont="1" applyFill="1" applyBorder="1" applyProtection="1"/>
    <xf numFmtId="190" fontId="0" fillId="0" borderId="0" xfId="6" applyFont="1" applyFill="1" applyProtection="1"/>
    <xf numFmtId="190" fontId="0" fillId="0" borderId="0" xfId="6" applyNumberFormat="1" applyFont="1" applyFill="1" applyProtection="1"/>
    <xf numFmtId="0" fontId="8" fillId="0" borderId="0" xfId="11" applyFont="1" applyFill="1" applyBorder="1" applyAlignment="1" applyProtection="1"/>
    <xf numFmtId="190" fontId="0" fillId="0" borderId="0" xfId="6" applyFont="1" applyFill="1"/>
    <xf numFmtId="3" fontId="0" fillId="0" borderId="0" xfId="6" applyNumberFormat="1" applyFont="1" applyFill="1"/>
    <xf numFmtId="3" fontId="0" fillId="0" borderId="0" xfId="6" applyNumberFormat="1" applyFont="1" applyFill="1" applyProtection="1"/>
    <xf numFmtId="0" fontId="7" fillId="0" borderId="0" xfId="12" applyFont="1" applyFill="1" applyBorder="1" applyAlignment="1" applyProtection="1">
      <alignment vertical="center" wrapText="1"/>
    </xf>
    <xf numFmtId="0" fontId="9" fillId="0" borderId="0" xfId="3" applyFont="1" applyFill="1" applyAlignment="1" applyProtection="1"/>
    <xf numFmtId="190" fontId="9" fillId="0" borderId="0" xfId="6" applyFont="1" applyFill="1" applyAlignment="1" applyProtection="1"/>
    <xf numFmtId="0" fontId="39" fillId="0" borderId="0" xfId="13" applyFill="1" applyProtection="1"/>
    <xf numFmtId="0" fontId="41" fillId="0" borderId="0" xfId="13" applyFont="1" applyFill="1" applyBorder="1" applyProtection="1"/>
    <xf numFmtId="0" fontId="40" fillId="0" borderId="0" xfId="13" applyFont="1" applyFill="1" applyBorder="1" applyProtection="1"/>
    <xf numFmtId="0" fontId="8" fillId="0" borderId="0" xfId="13" applyFont="1" applyFill="1" applyBorder="1" applyAlignment="1" applyProtection="1">
      <alignment horizontal="left" vertical="center" indent="1"/>
    </xf>
    <xf numFmtId="0" fontId="41" fillId="0" borderId="0" xfId="13" applyFont="1" applyFill="1" applyBorder="1" applyAlignment="1" applyProtection="1">
      <alignment horizontal="left" indent="1"/>
    </xf>
    <xf numFmtId="190" fontId="7" fillId="0" borderId="0" xfId="6" applyFont="1" applyFill="1" applyBorder="1" applyAlignment="1" applyProtection="1">
      <alignment horizontal="left" vertical="center"/>
    </xf>
    <xf numFmtId="0" fontId="8" fillId="0" borderId="0" xfId="0" applyFont="1" applyAlignment="1">
      <alignment horizontal="left"/>
    </xf>
    <xf numFmtId="0" fontId="4" fillId="0" borderId="0" xfId="0" applyFont="1" applyFill="1" applyBorder="1" applyAlignment="1" applyProtection="1">
      <alignment horizontal="right"/>
    </xf>
    <xf numFmtId="0" fontId="14" fillId="0" borderId="0" xfId="0" applyFont="1" applyFill="1" applyBorder="1" applyAlignment="1" applyProtection="1">
      <alignment horizontal="right"/>
    </xf>
    <xf numFmtId="0" fontId="20" fillId="0" borderId="0" xfId="14" applyFill="1" applyProtection="1"/>
    <xf numFmtId="0" fontId="40" fillId="0" borderId="0" xfId="14" applyFont="1" applyFill="1" applyBorder="1" applyProtection="1"/>
    <xf numFmtId="0" fontId="41" fillId="0" borderId="0" xfId="14" applyFont="1" applyFill="1" applyBorder="1" applyProtection="1"/>
    <xf numFmtId="0" fontId="8" fillId="0" borderId="0" xfId="14" applyFont="1" applyFill="1" applyBorder="1" applyAlignment="1" applyProtection="1"/>
    <xf numFmtId="0" fontId="8" fillId="0" borderId="0" xfId="14" applyFont="1" applyFill="1" applyBorder="1" applyAlignment="1" applyProtection="1">
      <alignment horizontal="left" vertical="center" indent="1"/>
    </xf>
    <xf numFmtId="0" fontId="41" fillId="0" borderId="0" xfId="14" applyFont="1" applyFill="1" applyBorder="1" applyAlignment="1" applyProtection="1">
      <alignment horizontal="left" indent="1"/>
    </xf>
    <xf numFmtId="0" fontId="7" fillId="0" borderId="0" xfId="14" applyFont="1" applyFill="1" applyBorder="1" applyProtection="1"/>
    <xf numFmtId="0" fontId="14" fillId="0" borderId="0" xfId="14" applyFont="1" applyFill="1" applyBorder="1" applyProtection="1"/>
    <xf numFmtId="1" fontId="7" fillId="0" borderId="0" xfId="14" applyNumberFormat="1" applyFont="1" applyFill="1" applyBorder="1" applyProtection="1"/>
    <xf numFmtId="164" fontId="7" fillId="0" borderId="0" xfId="14" applyNumberFormat="1" applyFont="1" applyFill="1" applyBorder="1" applyProtection="1"/>
    <xf numFmtId="0" fontId="7" fillId="0" borderId="0" xfId="14" applyFont="1" applyFill="1" applyBorder="1" applyAlignment="1" applyProtection="1">
      <alignment horizontal="left" vertical="top"/>
    </xf>
    <xf numFmtId="190" fontId="32" fillId="0" borderId="0" xfId="15" applyFont="1" applyFill="1" applyAlignment="1">
      <alignment horizontal="left" readingOrder="1"/>
    </xf>
    <xf numFmtId="0" fontId="55" fillId="0" borderId="0" xfId="14" applyFont="1" applyFill="1" applyProtection="1"/>
    <xf numFmtId="0" fontId="7" fillId="0" borderId="0" xfId="14" applyFont="1" applyFill="1" applyBorder="1" applyAlignment="1" applyProtection="1">
      <alignment horizontal="justify" vertical="center" wrapText="1"/>
    </xf>
    <xf numFmtId="0" fontId="8" fillId="0" borderId="0" xfId="14" applyFont="1" applyFill="1" applyBorder="1" applyAlignment="1" applyProtection="1">
      <alignment vertical="top" wrapText="1"/>
    </xf>
    <xf numFmtId="165" fontId="37" fillId="0" borderId="0" xfId="0" applyNumberFormat="1" applyFont="1" applyFill="1" applyBorder="1" applyProtection="1"/>
    <xf numFmtId="190" fontId="6" fillId="4" borderId="0" xfId="6" applyFont="1" applyFill="1" applyBorder="1" applyAlignment="1" applyProtection="1">
      <alignment horizontal="left"/>
    </xf>
    <xf numFmtId="165" fontId="15" fillId="4" borderId="1" xfId="6" applyNumberFormat="1" applyFont="1" applyFill="1" applyBorder="1" applyProtection="1"/>
    <xf numFmtId="1" fontId="6" fillId="4" borderId="1" xfId="6" applyNumberFormat="1" applyFont="1" applyFill="1" applyBorder="1" applyAlignment="1" applyProtection="1">
      <alignment horizontal="right" indent="1"/>
    </xf>
    <xf numFmtId="0" fontId="6" fillId="2" borderId="0" xfId="0" applyFont="1" applyFill="1" applyBorder="1" applyAlignment="1" applyProtection="1">
      <alignment horizontal="center"/>
    </xf>
    <xf numFmtId="3" fontId="52" fillId="0" borderId="0" xfId="0" applyNumberFormat="1" applyFont="1" applyFill="1" applyBorder="1" applyProtection="1"/>
    <xf numFmtId="1" fontId="4" fillId="0" borderId="0" xfId="0" applyNumberFormat="1" applyFont="1" applyFill="1" applyBorder="1" applyProtection="1"/>
    <xf numFmtId="164" fontId="57" fillId="0" borderId="0" xfId="14" applyNumberFormat="1" applyFont="1" applyFill="1" applyBorder="1" applyProtection="1"/>
    <xf numFmtId="165" fontId="36" fillId="0" borderId="0" xfId="0" applyNumberFormat="1" applyFont="1" applyFill="1" applyBorder="1" applyProtection="1"/>
    <xf numFmtId="165" fontId="4" fillId="0" borderId="0" xfId="0" applyNumberFormat="1" applyFont="1" applyFill="1" applyBorder="1" applyProtection="1"/>
    <xf numFmtId="0" fontId="4" fillId="0" borderId="0" xfId="0" quotePrefix="1" applyFont="1" applyFill="1" applyBorder="1" applyAlignment="1" applyProtection="1">
      <alignment horizontal="right"/>
    </xf>
    <xf numFmtId="2" fontId="4" fillId="0" borderId="0" xfId="0" applyNumberFormat="1" applyFont="1" applyFill="1" applyProtection="1"/>
    <xf numFmtId="164" fontId="7" fillId="0" borderId="0" xfId="0" applyNumberFormat="1" applyFont="1" applyFill="1"/>
    <xf numFmtId="14" fontId="7" fillId="0" borderId="0" xfId="0" applyNumberFormat="1" applyFont="1" applyFill="1" applyBorder="1" applyAlignment="1" applyProtection="1">
      <alignment horizontal="left"/>
      <protection locked="0"/>
    </xf>
    <xf numFmtId="180" fontId="7" fillId="0" borderId="0" xfId="0" applyNumberFormat="1" applyFont="1" applyFill="1" applyBorder="1" applyAlignment="1">
      <alignment horizontal="right"/>
    </xf>
    <xf numFmtId="182" fontId="7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Alignment="1">
      <alignment horizontal="left"/>
    </xf>
    <xf numFmtId="0" fontId="9" fillId="0" borderId="0" xfId="0" applyFont="1" applyFill="1" applyAlignment="1" applyProtection="1">
      <alignment horizontal="right"/>
    </xf>
    <xf numFmtId="164" fontId="4" fillId="0" borderId="0" xfId="0" applyNumberFormat="1" applyFont="1" applyFill="1" applyBorder="1" applyProtection="1"/>
    <xf numFmtId="3" fontId="6" fillId="2" borderId="1" xfId="7" applyNumberFormat="1" applyFont="1" applyFill="1" applyBorder="1" applyAlignment="1" applyProtection="1">
      <alignment horizontal="left" indent="1"/>
    </xf>
    <xf numFmtId="3" fontId="6" fillId="2" borderId="1" xfId="7" applyNumberFormat="1" applyFont="1" applyFill="1" applyBorder="1" applyAlignment="1" applyProtection="1">
      <alignment horizontal="right" textRotation="90"/>
    </xf>
    <xf numFmtId="3" fontId="7" fillId="0" borderId="0" xfId="7" applyNumberFormat="1" applyFont="1" applyFill="1" applyBorder="1" applyAlignment="1" applyProtection="1">
      <alignment horizontal="left" indent="1"/>
    </xf>
    <xf numFmtId="0" fontId="15" fillId="0" borderId="0" xfId="0" applyFont="1"/>
    <xf numFmtId="0" fontId="62" fillId="0" borderId="0" xfId="7" applyFont="1" applyFill="1"/>
    <xf numFmtId="165" fontId="7" fillId="0" borderId="0" xfId="7" applyNumberFormat="1" applyFont="1" applyFill="1"/>
    <xf numFmtId="164" fontId="7" fillId="0" borderId="0" xfId="7" applyNumberFormat="1" applyFont="1" applyFill="1" applyProtection="1"/>
    <xf numFmtId="1" fontId="7" fillId="0" borderId="0" xfId="7" applyNumberFormat="1" applyFont="1" applyFill="1" applyProtection="1"/>
    <xf numFmtId="164" fontId="32" fillId="0" borderId="0" xfId="0" applyNumberFormat="1" applyFont="1" applyFill="1" applyBorder="1" applyAlignment="1" applyProtection="1"/>
    <xf numFmtId="164" fontId="36" fillId="0" borderId="0" xfId="0" applyNumberFormat="1" applyFont="1" applyFill="1" applyBorder="1" applyAlignment="1" applyProtection="1"/>
    <xf numFmtId="0" fontId="15" fillId="2" borderId="1" xfId="0" applyFont="1" applyFill="1" applyBorder="1" applyAlignment="1" applyProtection="1">
      <alignment horizontal="center"/>
    </xf>
    <xf numFmtId="3" fontId="6" fillId="2" borderId="1" xfId="0" applyNumberFormat="1" applyFont="1" applyFill="1" applyBorder="1" applyAlignment="1" applyProtection="1">
      <alignment horizontal="right" textRotation="90"/>
    </xf>
    <xf numFmtId="3" fontId="4" fillId="0" borderId="0" xfId="0" applyNumberFormat="1" applyFont="1" applyFill="1" applyBorder="1" applyAlignment="1" applyProtection="1">
      <alignment horizontal="left" indent="1"/>
    </xf>
    <xf numFmtId="0" fontId="32" fillId="0" borderId="0" xfId="0" applyNumberFormat="1" applyFont="1" applyFill="1" applyBorder="1" applyAlignment="1" applyProtection="1">
      <alignment vertical="top" wrapText="1"/>
    </xf>
    <xf numFmtId="164" fontId="4" fillId="0" borderId="0" xfId="0" applyNumberFormat="1" applyFont="1"/>
    <xf numFmtId="0" fontId="61" fillId="0" borderId="0" xfId="16" applyFill="1"/>
    <xf numFmtId="0" fontId="1" fillId="0" borderId="0" xfId="18"/>
    <xf numFmtId="0" fontId="1" fillId="6" borderId="0" xfId="18" applyFill="1"/>
    <xf numFmtId="0" fontId="1" fillId="7" borderId="0" xfId="18" applyFill="1"/>
    <xf numFmtId="1" fontId="1" fillId="0" borderId="0" xfId="18" applyNumberFormat="1"/>
    <xf numFmtId="0" fontId="1" fillId="8" borderId="0" xfId="18" applyFill="1"/>
    <xf numFmtId="0" fontId="1" fillId="9" borderId="0" xfId="18" applyFill="1"/>
    <xf numFmtId="190" fontId="8" fillId="0" borderId="0" xfId="6" applyFont="1" applyFill="1" applyBorder="1" applyAlignment="1" applyProtection="1">
      <alignment vertical="top" wrapText="1"/>
    </xf>
    <xf numFmtId="0" fontId="63" fillId="0" borderId="0" xfId="18" applyFont="1"/>
    <xf numFmtId="1" fontId="32" fillId="0" borderId="0" xfId="0" applyNumberFormat="1" applyFont="1" applyFill="1" applyBorder="1" applyProtection="1"/>
    <xf numFmtId="179" fontId="32" fillId="0" borderId="0" xfId="0" applyNumberFormat="1" applyFont="1" applyFill="1" applyBorder="1" applyProtection="1"/>
    <xf numFmtId="0" fontId="54" fillId="0" borderId="0" xfId="12" applyFont="1" applyFill="1" applyBorder="1" applyAlignment="1" applyProtection="1">
      <alignment horizontal="justify" vertical="center" wrapText="1"/>
    </xf>
    <xf numFmtId="182" fontId="7" fillId="0" borderId="0" xfId="0" applyNumberFormat="1" applyFont="1" applyFill="1" applyAlignment="1">
      <alignment horizontal="right"/>
    </xf>
    <xf numFmtId="179" fontId="20" fillId="0" borderId="0" xfId="6" applyNumberFormat="1" applyFont="1" applyFill="1" applyBorder="1" applyProtection="1"/>
    <xf numFmtId="2" fontId="6" fillId="2" borderId="1" xfId="0" applyNumberFormat="1" applyFont="1" applyFill="1" applyBorder="1" applyAlignment="1" applyProtection="1">
      <alignment horizontal="center"/>
    </xf>
    <xf numFmtId="2" fontId="6" fillId="2" borderId="1" xfId="0" applyNumberFormat="1" applyFont="1" applyFill="1" applyBorder="1" applyAlignment="1" applyProtection="1">
      <alignment horizontal="center"/>
    </xf>
    <xf numFmtId="0" fontId="9" fillId="0" borderId="0" xfId="3" applyFont="1" applyFill="1" applyAlignment="1" applyProtection="1">
      <alignment horizontal="right"/>
    </xf>
    <xf numFmtId="0" fontId="6" fillId="2" borderId="1" xfId="0" applyNumberFormat="1" applyFont="1" applyFill="1" applyBorder="1" applyAlignment="1" applyProtection="1">
      <alignment horizontal="center"/>
      <protection locked="0"/>
    </xf>
    <xf numFmtId="2" fontId="3" fillId="0" borderId="0" xfId="0" applyNumberFormat="1" applyFont="1" applyFill="1"/>
    <xf numFmtId="9" fontId="3" fillId="0" borderId="0" xfId="0" applyNumberFormat="1" applyFont="1" applyFill="1"/>
    <xf numFmtId="0" fontId="32" fillId="0" borderId="0" xfId="0" applyFont="1" applyFill="1" applyBorder="1"/>
    <xf numFmtId="0" fontId="7" fillId="0" borderId="0" xfId="6" applyNumberFormat="1" applyFont="1" applyFill="1" applyBorder="1" applyAlignment="1" applyProtection="1"/>
    <xf numFmtId="3" fontId="3" fillId="0" borderId="0" xfId="0" applyNumberFormat="1" applyFont="1" applyFill="1" applyAlignment="1" applyProtection="1">
      <alignment horizontal="right"/>
    </xf>
    <xf numFmtId="0" fontId="9" fillId="0" borderId="0" xfId="3" applyFont="1" applyFill="1" applyAlignment="1" applyProtection="1">
      <alignment horizontal="right"/>
    </xf>
    <xf numFmtId="2" fontId="6" fillId="2" borderId="1" xfId="0" applyNumberFormat="1" applyFont="1" applyFill="1" applyBorder="1" applyAlignment="1" applyProtection="1">
      <alignment horizontal="center"/>
    </xf>
    <xf numFmtId="0" fontId="9" fillId="0" borderId="0" xfId="3" applyFont="1" applyFill="1" applyAlignment="1" applyProtection="1">
      <alignment horizontal="right"/>
    </xf>
    <xf numFmtId="0" fontId="4" fillId="0" borderId="0" xfId="19" applyFont="1"/>
    <xf numFmtId="0" fontId="6" fillId="2" borderId="0" xfId="19" applyNumberFormat="1" applyFont="1" applyFill="1" applyBorder="1" applyAlignment="1" applyProtection="1">
      <alignment horizontal="left"/>
    </xf>
    <xf numFmtId="0" fontId="6" fillId="2" borderId="0" xfId="19" applyNumberFormat="1" applyFont="1" applyFill="1" applyBorder="1" applyAlignment="1" applyProtection="1">
      <alignment horizontal="right"/>
    </xf>
    <xf numFmtId="0" fontId="6" fillId="2" borderId="0" xfId="19" applyNumberFormat="1" applyFont="1" applyFill="1" applyBorder="1" applyAlignment="1" applyProtection="1">
      <alignment horizontal="center"/>
    </xf>
    <xf numFmtId="0" fontId="6" fillId="2" borderId="10" xfId="19" applyNumberFormat="1" applyFont="1" applyFill="1" applyBorder="1" applyAlignment="1" applyProtection="1">
      <alignment horizontal="centerContinuous"/>
    </xf>
    <xf numFmtId="0" fontId="6" fillId="2" borderId="10" xfId="19" applyFont="1" applyFill="1" applyBorder="1" applyAlignment="1" applyProtection="1">
      <alignment horizontal="centerContinuous"/>
    </xf>
    <xf numFmtId="0" fontId="6" fillId="2" borderId="1" xfId="19" applyNumberFormat="1" applyFont="1" applyFill="1" applyBorder="1" applyAlignment="1" applyProtection="1">
      <alignment horizontal="left"/>
    </xf>
    <xf numFmtId="0" fontId="6" fillId="2" borderId="1" xfId="19" applyNumberFormat="1" applyFont="1" applyFill="1" applyBorder="1" applyAlignment="1" applyProtection="1">
      <alignment horizontal="right"/>
    </xf>
    <xf numFmtId="0" fontId="6" fillId="2" borderId="1" xfId="19" applyNumberFormat="1" applyFont="1" applyFill="1" applyBorder="1" applyAlignment="1" applyProtection="1">
      <alignment horizontal="center"/>
    </xf>
    <xf numFmtId="0" fontId="4" fillId="0" borderId="0" xfId="0" applyFont="1" applyAlignment="1">
      <alignment horizontal="right"/>
    </xf>
    <xf numFmtId="3" fontId="4" fillId="0" borderId="0" xfId="8" applyNumberFormat="1" applyFont="1" applyFill="1" applyBorder="1" applyProtection="1"/>
    <xf numFmtId="1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4" fontId="4" fillId="0" borderId="0" xfId="0" applyNumberFormat="1" applyFont="1"/>
    <xf numFmtId="3" fontId="4" fillId="0" borderId="0" xfId="8" applyNumberFormat="1" applyFont="1" applyFill="1" applyBorder="1" applyAlignment="1" applyProtection="1">
      <alignment horizontal="right"/>
    </xf>
    <xf numFmtId="0" fontId="4" fillId="0" borderId="0" xfId="0" applyFont="1" applyBorder="1"/>
    <xf numFmtId="164" fontId="4" fillId="0" borderId="0" xfId="0" applyNumberFormat="1" applyFont="1" applyBorder="1" applyAlignment="1">
      <alignment horizontal="right"/>
    </xf>
    <xf numFmtId="4" fontId="4" fillId="0" borderId="0" xfId="0" applyNumberFormat="1" applyFont="1" applyBorder="1"/>
    <xf numFmtId="3" fontId="4" fillId="0" borderId="0" xfId="19" applyNumberFormat="1" applyFont="1"/>
    <xf numFmtId="0" fontId="9" fillId="0" borderId="0" xfId="3" applyFont="1" applyFill="1" applyAlignment="1" applyProtection="1">
      <alignment horizontal="right"/>
    </xf>
    <xf numFmtId="1" fontId="6" fillId="2" borderId="2" xfId="5" quotePrefix="1" applyNumberFormat="1" applyFont="1" applyFill="1" applyBorder="1" applyAlignment="1" applyProtection="1">
      <alignment horizontal="right" indent="1"/>
    </xf>
    <xf numFmtId="9" fontId="19" fillId="2" borderId="1" xfId="5" applyFont="1" applyFill="1" applyBorder="1" applyAlignment="1" applyProtection="1">
      <alignment horizontal="right" indent="1"/>
    </xf>
    <xf numFmtId="0" fontId="52" fillId="0" borderId="0" xfId="0" applyFont="1" applyFill="1" applyBorder="1" applyAlignment="1" applyProtection="1">
      <alignment vertical="top"/>
    </xf>
    <xf numFmtId="0" fontId="20" fillId="0" borderId="0" xfId="20" applyFill="1" applyProtection="1"/>
    <xf numFmtId="0" fontId="5" fillId="0" borderId="0" xfId="20" applyFont="1" applyFill="1" applyBorder="1" applyProtection="1"/>
    <xf numFmtId="0" fontId="11" fillId="0" borderId="0" xfId="20" applyFont="1" applyFill="1" applyBorder="1" applyProtection="1"/>
    <xf numFmtId="0" fontId="8" fillId="0" borderId="0" xfId="20" applyFont="1" applyFill="1" applyBorder="1" applyAlignment="1" applyProtection="1"/>
    <xf numFmtId="0" fontId="8" fillId="0" borderId="0" xfId="20" applyFont="1" applyFill="1" applyBorder="1" applyAlignment="1" applyProtection="1">
      <alignment horizontal="left" vertical="center" indent="1"/>
    </xf>
    <xf numFmtId="0" fontId="11" fillId="0" borderId="0" xfId="20" applyFont="1" applyFill="1" applyBorder="1" applyAlignment="1" applyProtection="1">
      <alignment horizontal="left" indent="1"/>
    </xf>
    <xf numFmtId="0" fontId="8" fillId="0" borderId="0" xfId="20" applyFont="1" applyFill="1" applyBorder="1" applyAlignment="1" applyProtection="1">
      <alignment vertical="top" wrapText="1"/>
    </xf>
    <xf numFmtId="0" fontId="55" fillId="0" borderId="0" xfId="20" applyFont="1" applyFill="1" applyProtection="1"/>
    <xf numFmtId="0" fontId="4" fillId="0" borderId="0" xfId="20" applyFont="1" applyFill="1" applyBorder="1" applyProtection="1"/>
    <xf numFmtId="0" fontId="15" fillId="0" borderId="0" xfId="20" applyFont="1" applyFill="1" applyBorder="1" applyProtection="1"/>
    <xf numFmtId="0" fontId="8" fillId="0" borderId="0" xfId="20" applyFont="1" applyFill="1" applyBorder="1" applyAlignment="1" applyProtection="1">
      <alignment horizontal="right"/>
    </xf>
    <xf numFmtId="0" fontId="14" fillId="0" borderId="0" xfId="20" applyFont="1" applyFill="1" applyBorder="1" applyProtection="1"/>
    <xf numFmtId="0" fontId="3" fillId="0" borderId="0" xfId="20" applyFont="1" applyFill="1" applyBorder="1" applyProtection="1"/>
    <xf numFmtId="0" fontId="20" fillId="0" borderId="0" xfId="20"/>
    <xf numFmtId="0" fontId="8" fillId="0" borderId="1" xfId="20" applyFont="1" applyFill="1" applyBorder="1" applyAlignment="1" applyProtection="1">
      <alignment horizontal="left"/>
    </xf>
    <xf numFmtId="0" fontId="8" fillId="0" borderId="1" xfId="20" applyFont="1" applyFill="1" applyBorder="1" applyAlignment="1" applyProtection="1">
      <alignment horizontal="center"/>
    </xf>
    <xf numFmtId="0" fontId="8" fillId="0" borderId="1" xfId="20" applyFont="1" applyFill="1" applyBorder="1" applyAlignment="1" applyProtection="1">
      <alignment horizontal="right"/>
    </xf>
    <xf numFmtId="0" fontId="7" fillId="0" borderId="0" xfId="20" applyFont="1" applyFill="1" applyProtection="1"/>
    <xf numFmtId="179" fontId="7" fillId="0" borderId="0" xfId="20" applyNumberFormat="1" applyFont="1" applyFill="1" applyProtection="1"/>
    <xf numFmtId="0" fontId="3" fillId="0" borderId="0" xfId="0" applyFont="1" applyFill="1" applyBorder="1" applyAlignment="1" applyProtection="1">
      <alignment horizontal="left"/>
    </xf>
    <xf numFmtId="0" fontId="31" fillId="0" borderId="0" xfId="0" applyFont="1" applyFill="1" applyBorder="1" applyProtection="1"/>
    <xf numFmtId="0" fontId="9" fillId="0" borderId="0" xfId="3" applyFont="1" applyFill="1" applyAlignment="1" applyProtection="1">
      <alignment horizontal="right"/>
    </xf>
    <xf numFmtId="164" fontId="4" fillId="0" borderId="0" xfId="7" applyNumberFormat="1" applyFont="1" applyFill="1" applyBorder="1" applyProtection="1"/>
    <xf numFmtId="3" fontId="4" fillId="0" borderId="0" xfId="0" applyNumberFormat="1" applyFont="1" applyFill="1"/>
    <xf numFmtId="3" fontId="4" fillId="0" borderId="0" xfId="0" applyNumberFormat="1" applyFont="1" applyFill="1" applyAlignment="1">
      <alignment horizontal="center"/>
    </xf>
    <xf numFmtId="0" fontId="8" fillId="0" borderId="0" xfId="9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centerContinuous"/>
    </xf>
    <xf numFmtId="0" fontId="6" fillId="2" borderId="0" xfId="0" applyFont="1" applyFill="1" applyBorder="1" applyAlignment="1" applyProtection="1">
      <alignment horizontal="right" indent="1"/>
    </xf>
    <xf numFmtId="16" fontId="6" fillId="2" borderId="0" xfId="0" quotePrefix="1" applyNumberFormat="1" applyFont="1" applyFill="1" applyBorder="1" applyAlignment="1" applyProtection="1">
      <alignment horizontal="right" indent="1"/>
    </xf>
    <xf numFmtId="0" fontId="6" fillId="2" borderId="1" xfId="0" applyFont="1" applyFill="1" applyBorder="1" applyAlignment="1" applyProtection="1">
      <alignment horizontal="right" indent="1"/>
    </xf>
    <xf numFmtId="197" fontId="7" fillId="0" borderId="0" xfId="0" applyNumberFormat="1" applyFont="1" applyFill="1" applyBorder="1" applyProtection="1"/>
    <xf numFmtId="3" fontId="7" fillId="0" borderId="0" xfId="0" applyNumberFormat="1" applyFont="1" applyFill="1" applyBorder="1" applyProtection="1"/>
    <xf numFmtId="0" fontId="8" fillId="0" borderId="0" xfId="0" applyFont="1" applyFill="1" applyAlignment="1" applyProtection="1">
      <alignment horizontal="left"/>
    </xf>
    <xf numFmtId="197" fontId="8" fillId="0" borderId="0" xfId="0" applyNumberFormat="1" applyFont="1" applyFill="1" applyBorder="1" applyProtection="1"/>
    <xf numFmtId="3" fontId="37" fillId="0" borderId="0" xfId="0" applyNumberFormat="1" applyFont="1"/>
    <xf numFmtId="0" fontId="62" fillId="0" borderId="0" xfId="0" applyFont="1" applyFill="1" applyBorder="1" applyProtection="1"/>
    <xf numFmtId="0" fontId="52" fillId="0" borderId="0" xfId="0" applyFont="1" applyFill="1" applyBorder="1" applyAlignment="1" applyProtection="1">
      <alignment horizontal="justify" wrapText="1"/>
    </xf>
    <xf numFmtId="0" fontId="36" fillId="0" borderId="0" xfId="0" applyFont="1" applyFill="1" applyBorder="1" applyAlignment="1" applyProtection="1"/>
    <xf numFmtId="0" fontId="9" fillId="0" borderId="0" xfId="0" applyFont="1" applyFill="1" applyAlignment="1" applyProtection="1">
      <alignment horizontal="right"/>
    </xf>
    <xf numFmtId="0" fontId="9" fillId="0" borderId="0" xfId="3" applyFont="1" applyFill="1" applyAlignment="1" applyProtection="1">
      <alignment horizontal="right"/>
    </xf>
    <xf numFmtId="0" fontId="52" fillId="0" borderId="0" xfId="0" applyFont="1" applyFill="1" applyBorder="1" applyAlignment="1" applyProtection="1">
      <alignment wrapText="1"/>
    </xf>
    <xf numFmtId="3" fontId="14" fillId="0" borderId="0" xfId="0" applyNumberFormat="1" applyFont="1" applyFill="1" applyBorder="1" applyProtection="1"/>
    <xf numFmtId="4" fontId="4" fillId="0" borderId="0" xfId="0" applyNumberFormat="1" applyFont="1" applyFill="1" applyBorder="1" applyProtection="1"/>
    <xf numFmtId="0" fontId="65" fillId="0" borderId="0" xfId="0" applyFont="1" applyFill="1" applyBorder="1" applyProtection="1"/>
    <xf numFmtId="0" fontId="66" fillId="0" borderId="0" xfId="0" applyFont="1" applyFill="1" applyBorder="1" applyProtection="1"/>
    <xf numFmtId="0" fontId="65" fillId="0" borderId="0" xfId="0" applyFont="1" applyFill="1" applyBorder="1" applyAlignment="1" applyProtection="1">
      <alignment horizontal="left" indent="1"/>
    </xf>
    <xf numFmtId="0" fontId="67" fillId="0" borderId="0" xfId="0" applyFont="1" applyFill="1" applyProtection="1"/>
    <xf numFmtId="198" fontId="25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Protection="1"/>
    <xf numFmtId="198" fontId="68" fillId="0" borderId="0" xfId="0" applyNumberFormat="1" applyFont="1" applyFill="1" applyBorder="1" applyAlignment="1">
      <alignment horizontal="right" vertical="center"/>
    </xf>
    <xf numFmtId="179" fontId="3" fillId="0" borderId="0" xfId="0" applyNumberFormat="1" applyFont="1" applyFill="1" applyBorder="1" applyProtection="1"/>
    <xf numFmtId="189" fontId="3" fillId="0" borderId="0" xfId="0" applyNumberFormat="1" applyFont="1" applyFill="1" applyProtection="1"/>
    <xf numFmtId="165" fontId="3" fillId="0" borderId="0" xfId="0" applyNumberFormat="1" applyFont="1" applyFill="1" applyBorder="1" applyProtection="1"/>
    <xf numFmtId="0" fontId="32" fillId="0" borderId="0" xfId="0" applyFont="1" applyFill="1" applyProtection="1"/>
    <xf numFmtId="3" fontId="32" fillId="0" borderId="0" xfId="0" applyNumberFormat="1" applyFont="1" applyFill="1" applyAlignment="1" applyProtection="1">
      <alignment horizontal="right"/>
    </xf>
    <xf numFmtId="198" fontId="3" fillId="0" borderId="0" xfId="0" applyNumberFormat="1" applyFont="1" applyFill="1" applyBorder="1" applyProtection="1"/>
    <xf numFmtId="0" fontId="6" fillId="0" borderId="0" xfId="0" applyFont="1" applyFill="1" applyAlignment="1" applyProtection="1">
      <alignment horizontal="right"/>
    </xf>
    <xf numFmtId="0" fontId="15" fillId="0" borderId="0" xfId="0" applyFont="1" applyFill="1" applyBorder="1" applyProtection="1"/>
    <xf numFmtId="165" fontId="15" fillId="2" borderId="1" xfId="0" applyNumberFormat="1" applyFont="1" applyFill="1" applyBorder="1" applyProtection="1"/>
    <xf numFmtId="1" fontId="23" fillId="0" borderId="0" xfId="0" applyNumberFormat="1" applyFont="1" applyFill="1" applyBorder="1" applyProtection="1"/>
    <xf numFmtId="165" fontId="23" fillId="0" borderId="0" xfId="0" applyNumberFormat="1" applyFont="1" applyFill="1" applyBorder="1" applyProtection="1"/>
    <xf numFmtId="165" fontId="4" fillId="0" borderId="0" xfId="0" applyNumberFormat="1" applyFont="1" applyFill="1" applyBorder="1" applyAlignment="1" applyProtection="1">
      <alignment horizontal="right"/>
    </xf>
    <xf numFmtId="3" fontId="8" fillId="0" borderId="0" xfId="0" applyNumberFormat="1" applyFont="1" applyFill="1" applyAlignment="1">
      <alignment vertical="top"/>
    </xf>
    <xf numFmtId="3" fontId="15" fillId="0" borderId="0" xfId="0" applyNumberFormat="1" applyFont="1" applyFill="1" applyBorder="1" applyProtection="1"/>
    <xf numFmtId="165" fontId="16" fillId="0" borderId="0" xfId="0" applyNumberFormat="1" applyFont="1" applyFill="1" applyBorder="1" applyAlignment="1" applyProtection="1">
      <alignment horizontal="centerContinuous"/>
    </xf>
    <xf numFmtId="0" fontId="6" fillId="2" borderId="1" xfId="0" applyFont="1" applyFill="1" applyBorder="1" applyAlignment="1">
      <alignment horizontal="right"/>
    </xf>
    <xf numFmtId="165" fontId="8" fillId="0" borderId="0" xfId="0" applyNumberFormat="1" applyFont="1" applyFill="1" applyBorder="1" applyAlignment="1" applyProtection="1">
      <alignment horizontal="left" vertical="top"/>
    </xf>
    <xf numFmtId="179" fontId="0" fillId="0" borderId="0" xfId="0" applyNumberFormat="1" applyAlignment="1">
      <alignment horizontal="right" wrapText="1"/>
    </xf>
    <xf numFmtId="0" fontId="5" fillId="0" borderId="0" xfId="0" applyFont="1" applyAlignment="1"/>
    <xf numFmtId="0" fontId="0" fillId="0" borderId="0" xfId="0" applyAlignment="1">
      <alignment wrapText="1"/>
    </xf>
    <xf numFmtId="179" fontId="0" fillId="0" borderId="0" xfId="0" applyNumberFormat="1" applyAlignment="1">
      <alignment wrapText="1"/>
    </xf>
    <xf numFmtId="165" fontId="24" fillId="0" borderId="0" xfId="0" applyNumberFormat="1" applyFont="1" applyFill="1" applyBorder="1" applyAlignment="1" applyProtection="1">
      <alignment horizontal="center"/>
    </xf>
    <xf numFmtId="3" fontId="3" fillId="0" borderId="0" xfId="0" applyNumberFormat="1" applyFont="1" applyFill="1" applyBorder="1" applyAlignment="1" applyProtection="1">
      <alignment horizontal="centerContinuous"/>
    </xf>
    <xf numFmtId="164" fontId="4" fillId="0" borderId="0" xfId="0" applyNumberFormat="1" applyFont="1" applyFill="1" applyBorder="1" applyAlignment="1" applyProtection="1">
      <alignment horizontal="center"/>
    </xf>
    <xf numFmtId="196" fontId="8" fillId="0" borderId="0" xfId="0" applyNumberFormat="1" applyFont="1" applyFill="1" applyBorder="1" applyAlignment="1" applyProtection="1">
      <alignment horizontal="right"/>
    </xf>
    <xf numFmtId="0" fontId="7" fillId="0" borderId="0" xfId="14" applyFont="1" applyFill="1" applyBorder="1" applyAlignment="1" applyProtection="1">
      <alignment vertical="center" wrapText="1"/>
    </xf>
    <xf numFmtId="0" fontId="9" fillId="0" borderId="0" xfId="3" applyFont="1" applyFill="1" applyAlignment="1" applyProtection="1">
      <alignment horizontal="right"/>
    </xf>
    <xf numFmtId="190" fontId="7" fillId="0" borderId="0" xfId="6" applyFont="1" applyFill="1" applyBorder="1" applyAlignment="1" applyProtection="1">
      <alignment horizontal="left"/>
    </xf>
    <xf numFmtId="3" fontId="4" fillId="0" borderId="0" xfId="7" applyNumberFormat="1" applyFont="1" applyFill="1" applyBorder="1" applyProtection="1"/>
    <xf numFmtId="164" fontId="7" fillId="0" borderId="0" xfId="0" applyNumberFormat="1" applyFont="1" applyFill="1" applyBorder="1" applyAlignment="1" applyProtection="1">
      <alignment horizontal="right"/>
    </xf>
    <xf numFmtId="1" fontId="4" fillId="0" borderId="0" xfId="0" applyNumberFormat="1" applyFont="1"/>
    <xf numFmtId="1" fontId="7" fillId="0" borderId="0" xfId="0" applyNumberFormat="1" applyFont="1" applyFill="1" applyBorder="1" applyAlignment="1" applyProtection="1">
      <alignment horizontal="right"/>
    </xf>
    <xf numFmtId="0" fontId="23" fillId="0" borderId="0" xfId="0" applyFont="1" applyAlignment="1">
      <alignment horizontal="center"/>
    </xf>
    <xf numFmtId="0" fontId="7" fillId="0" borderId="0" xfId="17" applyFont="1" applyFill="1" applyProtection="1"/>
    <xf numFmtId="0" fontId="8" fillId="0" borderId="0" xfId="17" applyFont="1" applyFill="1" applyBorder="1" applyAlignment="1" applyProtection="1">
      <alignment horizontal="center" vertical="center"/>
    </xf>
    <xf numFmtId="3" fontId="8" fillId="0" borderId="0" xfId="0" applyNumberFormat="1" applyFont="1" applyFill="1" applyAlignment="1">
      <alignment horizontal="center"/>
    </xf>
    <xf numFmtId="3" fontId="7" fillId="0" borderId="0" xfId="0" applyNumberFormat="1" applyFont="1" applyFill="1"/>
    <xf numFmtId="0" fontId="32" fillId="0" borderId="0" xfId="6" applyNumberFormat="1" applyFont="1" applyFill="1" applyBorder="1" applyAlignment="1" applyProtection="1">
      <alignment vertical="center"/>
    </xf>
    <xf numFmtId="0" fontId="52" fillId="0" borderId="0" xfId="6" applyNumberFormat="1" applyFont="1" applyFill="1" applyBorder="1" applyAlignment="1" applyProtection="1">
      <alignment vertical="center"/>
    </xf>
    <xf numFmtId="0" fontId="8" fillId="0" borderId="0" xfId="19" applyFont="1" applyAlignment="1">
      <alignment vertical="top" wrapText="1"/>
    </xf>
    <xf numFmtId="0" fontId="15" fillId="0" borderId="0" xfId="19" applyNumberFormat="1" applyFont="1" applyFill="1" applyBorder="1" applyAlignment="1" applyProtection="1">
      <alignment horizontal="right"/>
    </xf>
    <xf numFmtId="0" fontId="4" fillId="0" borderId="0" xfId="19" applyNumberFormat="1" applyFont="1" applyFill="1" applyBorder="1" applyAlignment="1" applyProtection="1">
      <alignment horizontal="right"/>
    </xf>
    <xf numFmtId="3" fontId="32" fillId="0" borderId="0" xfId="0" applyNumberFormat="1" applyFont="1" applyFill="1" applyBorder="1" applyProtection="1"/>
    <xf numFmtId="0" fontId="7" fillId="0" borderId="0" xfId="6" applyNumberFormat="1" applyFont="1" applyFill="1" applyAlignment="1" applyProtection="1">
      <alignment wrapText="1"/>
    </xf>
    <xf numFmtId="0" fontId="9" fillId="0" borderId="0" xfId="0" applyFont="1" applyFill="1" applyAlignment="1" applyProtection="1">
      <alignment horizontal="right"/>
    </xf>
    <xf numFmtId="0" fontId="9" fillId="0" borderId="0" xfId="3" applyFont="1" applyFill="1" applyAlignment="1" applyProtection="1">
      <alignment horizontal="right"/>
    </xf>
    <xf numFmtId="0" fontId="0" fillId="0" borderId="0" xfId="0" applyAlignment="1"/>
    <xf numFmtId="0" fontId="11" fillId="10" borderId="0" xfId="0" applyFont="1" applyFill="1" applyBorder="1" applyAlignment="1" applyProtection="1">
      <alignment horizontal="left" indent="1"/>
    </xf>
    <xf numFmtId="0" fontId="13" fillId="10" borderId="0" xfId="0" applyFont="1" applyFill="1" applyBorder="1" applyAlignment="1" applyProtection="1">
      <alignment horizontal="right" vertical="center"/>
    </xf>
    <xf numFmtId="0" fontId="8" fillId="10" borderId="0" xfId="1" applyFont="1" applyFill="1" applyBorder="1" applyAlignment="1" applyProtection="1">
      <alignment horizontal="left"/>
    </xf>
    <xf numFmtId="0" fontId="8" fillId="10" borderId="0" xfId="1" applyFont="1" applyFill="1" applyBorder="1" applyAlignment="1" applyProtection="1">
      <alignment horizontal="justify" vertical="center" wrapText="1"/>
    </xf>
    <xf numFmtId="0" fontId="8" fillId="10" borderId="1" xfId="0" applyFont="1" applyFill="1" applyBorder="1" applyProtection="1"/>
    <xf numFmtId="3" fontId="7" fillId="10" borderId="0" xfId="8" applyNumberFormat="1" applyFont="1" applyFill="1" applyBorder="1" applyProtection="1"/>
    <xf numFmtId="3" fontId="7" fillId="10" borderId="0" xfId="7" applyNumberFormat="1" applyFont="1" applyFill="1" applyBorder="1" applyAlignment="1" applyProtection="1">
      <alignment horizontal="right"/>
    </xf>
    <xf numFmtId="3" fontId="44" fillId="10" borderId="0" xfId="7" applyNumberFormat="1" applyFont="1" applyFill="1" applyBorder="1" applyAlignment="1" applyProtection="1">
      <alignment horizontal="left" indent="1"/>
    </xf>
    <xf numFmtId="3" fontId="69" fillId="10" borderId="0" xfId="17" applyNumberFormat="1" applyFont="1" applyFill="1" applyBorder="1" applyAlignment="1"/>
    <xf numFmtId="0" fontId="7" fillId="10" borderId="0" xfId="0" applyFont="1" applyFill="1" applyBorder="1" applyAlignment="1" applyProtection="1">
      <alignment horizontal="left"/>
    </xf>
    <xf numFmtId="3" fontId="7" fillId="10" borderId="0" xfId="7" applyNumberFormat="1" applyFont="1" applyFill="1" applyBorder="1" applyAlignment="1" applyProtection="1"/>
    <xf numFmtId="3" fontId="8" fillId="10" borderId="2" xfId="7" applyNumberFormat="1" applyFont="1" applyFill="1" applyBorder="1" applyAlignment="1" applyProtection="1">
      <alignment horizontal="left"/>
    </xf>
    <xf numFmtId="3" fontId="8" fillId="10" borderId="2" xfId="7" applyNumberFormat="1" applyFont="1" applyFill="1" applyBorder="1" applyAlignment="1" applyProtection="1">
      <alignment horizontal="right"/>
    </xf>
    <xf numFmtId="3" fontId="7" fillId="10" borderId="0" xfId="7" applyNumberFormat="1" applyFont="1" applyFill="1" applyAlignment="1" applyProtection="1"/>
    <xf numFmtId="3" fontId="8" fillId="10" borderId="2" xfId="7" applyNumberFormat="1" applyFont="1" applyFill="1" applyBorder="1" applyAlignment="1" applyProtection="1"/>
    <xf numFmtId="0" fontId="8" fillId="10" borderId="0" xfId="0" applyFont="1" applyFill="1" applyBorder="1" applyAlignment="1">
      <alignment horizontal="center"/>
    </xf>
    <xf numFmtId="0" fontId="8" fillId="10" borderId="0" xfId="0" applyFont="1" applyFill="1" applyBorder="1" applyAlignment="1">
      <alignment horizontal="right"/>
    </xf>
    <xf numFmtId="0" fontId="8" fillId="10" borderId="1" xfId="0" applyFont="1" applyFill="1" applyBorder="1" applyAlignment="1">
      <alignment horizontal="center"/>
    </xf>
    <xf numFmtId="0" fontId="8" fillId="10" borderId="1" xfId="0" applyFont="1" applyFill="1" applyBorder="1" applyAlignment="1">
      <alignment horizontal="right"/>
    </xf>
    <xf numFmtId="186" fontId="22" fillId="10" borderId="0" xfId="0" applyNumberFormat="1" applyFont="1" applyFill="1" applyBorder="1" applyAlignment="1">
      <alignment horizontal="center"/>
    </xf>
    <xf numFmtId="166" fontId="36" fillId="10" borderId="0" xfId="0" applyNumberFormat="1" applyFont="1" applyFill="1" applyBorder="1" applyAlignment="1">
      <alignment horizontal="right"/>
    </xf>
    <xf numFmtId="173" fontId="7" fillId="10" borderId="0" xfId="0" applyNumberFormat="1" applyFont="1" applyFill="1" applyAlignment="1" applyProtection="1">
      <alignment horizontal="left"/>
    </xf>
    <xf numFmtId="166" fontId="7" fillId="10" borderId="0" xfId="0" applyNumberFormat="1" applyFont="1" applyFill="1" applyBorder="1" applyAlignment="1">
      <alignment horizontal="right"/>
    </xf>
    <xf numFmtId="190" fontId="33" fillId="10" borderId="2" xfId="6" applyFont="1" applyFill="1" applyBorder="1" applyAlignment="1" applyProtection="1">
      <alignment horizontal="left"/>
    </xf>
    <xf numFmtId="1" fontId="33" fillId="10" borderId="2" xfId="6" applyNumberFormat="1" applyFont="1" applyFill="1" applyBorder="1" applyAlignment="1" applyProtection="1">
      <alignment horizontal="right" indent="1"/>
    </xf>
    <xf numFmtId="190" fontId="7" fillId="10" borderId="0" xfId="6" applyFont="1" applyFill="1" applyBorder="1" applyAlignment="1" applyProtection="1">
      <alignment horizontal="left" wrapText="1"/>
    </xf>
    <xf numFmtId="165" fontId="7" fillId="10" borderId="0" xfId="6" applyNumberFormat="1" applyFont="1" applyFill="1" applyBorder="1" applyAlignment="1" applyProtection="1">
      <alignment horizontal="right" indent="1"/>
    </xf>
    <xf numFmtId="190" fontId="7" fillId="10" borderId="4" xfId="6" applyFont="1" applyFill="1" applyBorder="1" applyAlignment="1" applyProtection="1">
      <alignment horizontal="left" wrapText="1"/>
    </xf>
    <xf numFmtId="165" fontId="7" fillId="10" borderId="4" xfId="6" applyNumberFormat="1" applyFont="1" applyFill="1" applyBorder="1" applyAlignment="1" applyProtection="1">
      <alignment horizontal="right" indent="1"/>
    </xf>
    <xf numFmtId="190" fontId="33" fillId="10" borderId="5" xfId="6" applyFont="1" applyFill="1" applyBorder="1" applyAlignment="1" applyProtection="1">
      <alignment horizontal="left"/>
    </xf>
    <xf numFmtId="190" fontId="33" fillId="10" borderId="0" xfId="6" applyFont="1" applyFill="1" applyBorder="1" applyAlignment="1" applyProtection="1">
      <alignment horizontal="left"/>
    </xf>
    <xf numFmtId="190" fontId="33" fillId="10" borderId="1" xfId="6" applyFont="1" applyFill="1" applyBorder="1" applyAlignment="1" applyProtection="1">
      <alignment horizontal="left"/>
    </xf>
    <xf numFmtId="1" fontId="33" fillId="10" borderId="1" xfId="6" applyNumberFormat="1" applyFont="1" applyFill="1" applyBorder="1" applyAlignment="1" applyProtection="1">
      <alignment horizontal="right" indent="1"/>
    </xf>
    <xf numFmtId="190" fontId="7" fillId="10" borderId="0" xfId="6" applyFont="1" applyFill="1" applyBorder="1" applyAlignment="1" applyProtection="1">
      <alignment horizontal="left"/>
    </xf>
    <xf numFmtId="3" fontId="7" fillId="10" borderId="0" xfId="6" applyNumberFormat="1" applyFont="1" applyFill="1" applyBorder="1" applyAlignment="1" applyProtection="1">
      <alignment horizontal="right" indent="1"/>
    </xf>
    <xf numFmtId="3" fontId="32" fillId="10" borderId="0" xfId="6" applyNumberFormat="1" applyFont="1" applyFill="1" applyBorder="1" applyAlignment="1" applyProtection="1">
      <alignment horizontal="right" indent="1"/>
    </xf>
    <xf numFmtId="165" fontId="32" fillId="10" borderId="0" xfId="6" applyNumberFormat="1" applyFont="1" applyFill="1" applyBorder="1" applyAlignment="1" applyProtection="1">
      <alignment horizontal="right" indent="1"/>
    </xf>
    <xf numFmtId="3" fontId="8" fillId="10" borderId="2" xfId="8" applyNumberFormat="1" applyFont="1" applyFill="1" applyBorder="1" applyProtection="1"/>
    <xf numFmtId="3" fontId="8" fillId="10" borderId="2" xfId="8" applyNumberFormat="1" applyFont="1" applyFill="1" applyBorder="1" applyAlignment="1" applyProtection="1">
      <alignment horizontal="right" indent="1"/>
    </xf>
    <xf numFmtId="165" fontId="8" fillId="10" borderId="2" xfId="8" applyNumberFormat="1" applyFont="1" applyFill="1" applyBorder="1" applyAlignment="1" applyProtection="1">
      <alignment horizontal="right" indent="1"/>
    </xf>
    <xf numFmtId="190" fontId="8" fillId="10" borderId="0" xfId="6" applyFont="1" applyFill="1" applyBorder="1" applyAlignment="1" applyProtection="1">
      <alignment horizontal="left"/>
    </xf>
    <xf numFmtId="0" fontId="32" fillId="10" borderId="5" xfId="0" applyFont="1" applyFill="1" applyBorder="1" applyAlignment="1" applyProtection="1">
      <alignment horizontal="center"/>
    </xf>
    <xf numFmtId="0" fontId="32" fillId="10" borderId="4" xfId="0" applyFont="1" applyFill="1" applyBorder="1" applyAlignment="1" applyProtection="1">
      <alignment horizontal="center"/>
    </xf>
    <xf numFmtId="3" fontId="7" fillId="10" borderId="0" xfId="8" applyNumberFormat="1" applyFont="1" applyFill="1" applyBorder="1" applyAlignment="1" applyProtection="1">
      <alignment horizontal="right" indent="1"/>
    </xf>
    <xf numFmtId="165" fontId="7" fillId="10" borderId="0" xfId="8" applyNumberFormat="1" applyFont="1" applyFill="1" applyBorder="1" applyAlignment="1" applyProtection="1">
      <alignment horizontal="right" indent="1"/>
    </xf>
    <xf numFmtId="3" fontId="44" fillId="10" borderId="0" xfId="8" applyNumberFormat="1" applyFont="1" applyFill="1" applyBorder="1" applyAlignment="1" applyProtection="1">
      <alignment horizontal="right" indent="1"/>
    </xf>
    <xf numFmtId="165" fontId="44" fillId="10" borderId="0" xfId="8" applyNumberFormat="1" applyFont="1" applyFill="1" applyBorder="1" applyAlignment="1" applyProtection="1">
      <alignment horizontal="right" indent="1"/>
    </xf>
    <xf numFmtId="173" fontId="7" fillId="10" borderId="1" xfId="0" applyNumberFormat="1" applyFont="1" applyFill="1" applyBorder="1" applyAlignment="1" applyProtection="1">
      <alignment horizontal="left"/>
    </xf>
    <xf numFmtId="166" fontId="7" fillId="10" borderId="1" xfId="0" applyNumberFormat="1" applyFont="1" applyFill="1" applyBorder="1" applyAlignment="1">
      <alignment horizontal="right"/>
    </xf>
    <xf numFmtId="0" fontId="7" fillId="10" borderId="0" xfId="0" applyFont="1" applyFill="1" applyAlignment="1" applyProtection="1">
      <alignment horizontal="left"/>
    </xf>
    <xf numFmtId="0" fontId="0" fillId="10" borderId="0" xfId="0" applyFill="1"/>
    <xf numFmtId="3" fontId="7" fillId="10" borderId="0" xfId="0" applyNumberFormat="1" applyFont="1" applyFill="1" applyAlignment="1" applyProtection="1">
      <alignment horizontal="right"/>
    </xf>
    <xf numFmtId="3" fontId="8" fillId="10" borderId="1" xfId="0" applyNumberFormat="1" applyFont="1" applyFill="1" applyBorder="1" applyProtection="1"/>
    <xf numFmtId="3" fontId="7" fillId="10" borderId="1" xfId="0" applyNumberFormat="1" applyFont="1" applyFill="1" applyBorder="1" applyProtection="1"/>
    <xf numFmtId="3" fontId="8" fillId="10" borderId="1" xfId="8" applyNumberFormat="1" applyFont="1" applyFill="1" applyBorder="1" applyProtection="1"/>
    <xf numFmtId="3" fontId="8" fillId="10" borderId="1" xfId="8" applyNumberFormat="1" applyFont="1" applyFill="1" applyBorder="1" applyAlignment="1" applyProtection="1">
      <alignment horizontal="right" indent="1"/>
    </xf>
    <xf numFmtId="165" fontId="8" fillId="10" borderId="1" xfId="8" applyNumberFormat="1" applyFont="1" applyFill="1" applyBorder="1" applyAlignment="1" applyProtection="1">
      <alignment horizontal="right" indent="1"/>
    </xf>
    <xf numFmtId="178" fontId="7" fillId="10" borderId="0" xfId="0" applyNumberFormat="1" applyFont="1" applyFill="1"/>
    <xf numFmtId="3" fontId="7" fillId="10" borderId="4" xfId="6" applyNumberFormat="1" applyFont="1" applyFill="1" applyBorder="1" applyAlignment="1" applyProtection="1">
      <alignment horizontal="right" indent="1"/>
    </xf>
    <xf numFmtId="0" fontId="7" fillId="10" borderId="2" xfId="0" applyFont="1" applyFill="1" applyBorder="1" applyAlignment="1">
      <alignment horizontal="left"/>
    </xf>
    <xf numFmtId="0" fontId="8" fillId="10" borderId="2" xfId="0" applyFont="1" applyFill="1" applyBorder="1" applyAlignment="1">
      <alignment horizontal="right" wrapText="1" indent="1"/>
    </xf>
    <xf numFmtId="0" fontId="7" fillId="10" borderId="0" xfId="0" applyFont="1" applyFill="1" applyBorder="1" applyAlignment="1">
      <alignment horizontal="left"/>
    </xf>
    <xf numFmtId="14" fontId="7" fillId="10" borderId="0" xfId="0" applyNumberFormat="1" applyFont="1" applyFill="1" applyBorder="1" applyAlignment="1">
      <alignment horizontal="right" indent="1"/>
    </xf>
    <xf numFmtId="195" fontId="7" fillId="10" borderId="0" xfId="0" applyNumberFormat="1" applyFont="1" applyFill="1" applyBorder="1" applyAlignment="1">
      <alignment horizontal="right" indent="1"/>
    </xf>
    <xf numFmtId="178" fontId="7" fillId="10" borderId="1" xfId="0" applyNumberFormat="1" applyFont="1" applyFill="1" applyBorder="1"/>
    <xf numFmtId="3" fontId="7" fillId="10" borderId="1" xfId="8" applyNumberFormat="1" applyFont="1" applyFill="1" applyBorder="1" applyProtection="1"/>
    <xf numFmtId="178" fontId="36" fillId="10" borderId="0" xfId="0" applyNumberFormat="1" applyFont="1" applyFill="1"/>
    <xf numFmtId="196" fontId="7" fillId="10" borderId="0" xfId="0" applyNumberFormat="1" applyFont="1" applyFill="1" applyBorder="1" applyAlignment="1">
      <alignment horizontal="right"/>
    </xf>
    <xf numFmtId="165" fontId="7" fillId="10" borderId="0" xfId="8" applyNumberFormat="1" applyFont="1" applyFill="1" applyBorder="1" applyAlignment="1" applyProtection="1">
      <alignment horizontal="right"/>
    </xf>
    <xf numFmtId="165" fontId="31" fillId="0" borderId="0" xfId="8" applyNumberFormat="1" applyFont="1" applyFill="1" applyBorder="1" applyAlignment="1" applyProtection="1">
      <alignment horizontal="right"/>
    </xf>
    <xf numFmtId="0" fontId="31" fillId="0" borderId="0" xfId="20" applyFont="1" applyFill="1" applyProtection="1"/>
    <xf numFmtId="190" fontId="7" fillId="10" borderId="6" xfId="6" applyFont="1" applyFill="1" applyBorder="1" applyAlignment="1" applyProtection="1">
      <alignment horizontal="right" wrapText="1"/>
    </xf>
    <xf numFmtId="190" fontId="8" fillId="10" borderId="6" xfId="6" applyFont="1" applyFill="1" applyBorder="1" applyAlignment="1" applyProtection="1">
      <alignment horizontal="right" wrapText="1"/>
    </xf>
    <xf numFmtId="0" fontId="31" fillId="0" borderId="0" xfId="20" applyFont="1" applyFill="1" applyBorder="1" applyProtection="1"/>
    <xf numFmtId="3" fontId="31" fillId="0" borderId="0" xfId="8" applyNumberFormat="1" applyFont="1" applyFill="1" applyBorder="1" applyProtection="1"/>
    <xf numFmtId="0" fontId="8" fillId="10" borderId="3" xfId="0" applyFont="1" applyFill="1" applyBorder="1"/>
    <xf numFmtId="0" fontId="8" fillId="10" borderId="3" xfId="0" applyFont="1" applyFill="1" applyBorder="1" applyAlignment="1">
      <alignment horizontal="right"/>
    </xf>
    <xf numFmtId="0" fontId="8" fillId="10" borderId="0" xfId="0" applyFont="1" applyFill="1" applyBorder="1"/>
    <xf numFmtId="0" fontId="8" fillId="10" borderId="1" xfId="0" quotePrefix="1" applyFont="1" applyFill="1" applyBorder="1" applyAlignment="1">
      <alignment horizontal="right"/>
    </xf>
    <xf numFmtId="14" fontId="7" fillId="10" borderId="0" xfId="0" applyNumberFormat="1" applyFont="1" applyFill="1" applyAlignment="1" applyProtection="1">
      <alignment horizontal="left"/>
      <protection locked="0"/>
    </xf>
    <xf numFmtId="182" fontId="7" fillId="10" borderId="0" xfId="0" applyNumberFormat="1" applyFont="1" applyFill="1" applyAlignment="1">
      <alignment horizontal="right"/>
    </xf>
    <xf numFmtId="165" fontId="8" fillId="10" borderId="0" xfId="8" applyNumberFormat="1" applyFont="1" applyFill="1" applyBorder="1" applyAlignment="1" applyProtection="1">
      <alignment horizontal="right" indent="1"/>
    </xf>
    <xf numFmtId="0" fontId="7" fillId="10" borderId="1" xfId="0" applyFont="1" applyFill="1" applyBorder="1" applyAlignment="1">
      <alignment horizontal="left"/>
    </xf>
    <xf numFmtId="14" fontId="7" fillId="10" borderId="1" xfId="0" quotePrefix="1" applyNumberFormat="1" applyFont="1" applyFill="1" applyBorder="1" applyAlignment="1">
      <alignment horizontal="right" indent="1"/>
    </xf>
    <xf numFmtId="195" fontId="7" fillId="10" borderId="1" xfId="0" applyNumberFormat="1" applyFont="1" applyFill="1" applyBorder="1" applyAlignment="1">
      <alignment horizontal="right" indent="1"/>
    </xf>
    <xf numFmtId="1" fontId="33" fillId="10" borderId="3" xfId="6" applyNumberFormat="1" applyFont="1" applyFill="1" applyBorder="1" applyAlignment="1" applyProtection="1">
      <alignment horizontal="center"/>
    </xf>
    <xf numFmtId="190" fontId="7" fillId="10" borderId="5" xfId="6" applyFont="1" applyFill="1" applyBorder="1" applyAlignment="1" applyProtection="1">
      <alignment horizontal="left" wrapText="1"/>
    </xf>
    <xf numFmtId="0" fontId="8" fillId="10" borderId="4" xfId="0" applyFont="1" applyFill="1" applyBorder="1" applyAlignment="1">
      <alignment horizontal="right"/>
    </xf>
    <xf numFmtId="14" fontId="7" fillId="10" borderId="1" xfId="0" applyNumberFormat="1" applyFont="1" applyFill="1" applyBorder="1" applyAlignment="1" applyProtection="1">
      <alignment horizontal="left"/>
      <protection locked="0"/>
    </xf>
    <xf numFmtId="182" fontId="7" fillId="10" borderId="1" xfId="0" applyNumberFormat="1" applyFont="1" applyFill="1" applyBorder="1" applyAlignment="1">
      <alignment horizontal="right"/>
    </xf>
    <xf numFmtId="0" fontId="7" fillId="10" borderId="0" xfId="0" applyNumberFormat="1" applyFont="1" applyFill="1" applyAlignment="1">
      <alignment horizontal="left"/>
    </xf>
    <xf numFmtId="0" fontId="8" fillId="10" borderId="2" xfId="0" applyFont="1" applyFill="1" applyBorder="1" applyAlignment="1">
      <alignment horizontal="left"/>
    </xf>
    <xf numFmtId="0" fontId="7" fillId="10" borderId="4" xfId="0" applyNumberFormat="1" applyFont="1" applyFill="1" applyBorder="1" applyAlignment="1">
      <alignment horizontal="left"/>
    </xf>
    <xf numFmtId="165" fontId="7" fillId="10" borderId="4" xfId="8" applyNumberFormat="1" applyFont="1" applyFill="1" applyBorder="1" applyAlignment="1" applyProtection="1">
      <alignment horizontal="right" indent="1"/>
    </xf>
    <xf numFmtId="0" fontId="8" fillId="10" borderId="4" xfId="0" applyNumberFormat="1" applyFont="1" applyFill="1" applyBorder="1" applyAlignment="1">
      <alignment horizontal="left"/>
    </xf>
    <xf numFmtId="3" fontId="8" fillId="10" borderId="0" xfId="8" applyNumberFormat="1" applyFont="1" applyFill="1" applyBorder="1" applyAlignment="1" applyProtection="1">
      <alignment horizontal="right" indent="1"/>
    </xf>
    <xf numFmtId="3" fontId="7" fillId="10" borderId="6" xfId="8" applyNumberFormat="1" applyFont="1" applyFill="1" applyBorder="1" applyAlignment="1" applyProtection="1">
      <alignment horizontal="right" indent="1"/>
    </xf>
    <xf numFmtId="3" fontId="8" fillId="10" borderId="6" xfId="8" applyNumberFormat="1" applyFont="1" applyFill="1" applyBorder="1" applyAlignment="1" applyProtection="1">
      <alignment horizontal="right" indent="1"/>
    </xf>
    <xf numFmtId="165" fontId="8" fillId="10" borderId="6" xfId="8" applyNumberFormat="1" applyFont="1" applyFill="1" applyBorder="1" applyAlignment="1" applyProtection="1">
      <alignment horizontal="right" indent="1"/>
    </xf>
    <xf numFmtId="179" fontId="8" fillId="10" borderId="6" xfId="8" applyNumberFormat="1" applyFont="1" applyFill="1" applyBorder="1" applyAlignment="1" applyProtection="1">
      <alignment horizontal="right" indent="1"/>
    </xf>
    <xf numFmtId="190" fontId="7" fillId="10" borderId="4" xfId="6" applyFont="1" applyFill="1" applyBorder="1" applyAlignment="1" applyProtection="1">
      <alignment horizontal="left"/>
    </xf>
    <xf numFmtId="173" fontId="7" fillId="10" borderId="0" xfId="0" applyNumberFormat="1" applyFont="1" applyFill="1" applyBorder="1" applyAlignment="1">
      <alignment horizontal="left"/>
    </xf>
    <xf numFmtId="173" fontId="7" fillId="10" borderId="1" xfId="0" applyNumberFormat="1" applyFont="1" applyFill="1" applyBorder="1" applyAlignment="1">
      <alignment horizontal="left"/>
    </xf>
    <xf numFmtId="0" fontId="7" fillId="10" borderId="3" xfId="0" applyFont="1" applyFill="1" applyBorder="1" applyAlignment="1">
      <alignment horizontal="left"/>
    </xf>
    <xf numFmtId="166" fontId="7" fillId="10" borderId="5" xfId="0" applyNumberFormat="1" applyFont="1" applyFill="1" applyBorder="1" applyAlignment="1">
      <alignment horizontal="right"/>
    </xf>
    <xf numFmtId="1" fontId="7" fillId="10" borderId="1" xfId="0" applyNumberFormat="1" applyFont="1" applyFill="1" applyBorder="1" applyAlignment="1">
      <alignment horizontal="left"/>
    </xf>
    <xf numFmtId="166" fontId="7" fillId="10" borderId="4" xfId="0" applyNumberFormat="1" applyFont="1" applyFill="1" applyBorder="1" applyAlignment="1">
      <alignment horizontal="right"/>
    </xf>
    <xf numFmtId="0" fontId="8" fillId="10" borderId="0" xfId="0" applyFont="1" applyFill="1" applyProtection="1"/>
    <xf numFmtId="0" fontId="7" fillId="10" borderId="0" xfId="0" applyFont="1" applyFill="1" applyProtection="1"/>
    <xf numFmtId="0" fontId="8" fillId="10" borderId="1" xfId="0" applyFont="1" applyFill="1" applyBorder="1" applyAlignment="1" applyProtection="1">
      <alignment horizontal="right" wrapText="1"/>
    </xf>
    <xf numFmtId="0" fontId="8" fillId="10" borderId="1" xfId="0" applyFont="1" applyFill="1" applyBorder="1" applyAlignment="1" applyProtection="1">
      <alignment horizontal="right"/>
    </xf>
    <xf numFmtId="0" fontId="7" fillId="10" borderId="0" xfId="0" applyFont="1" applyFill="1" applyAlignment="1" applyProtection="1">
      <alignment horizontal="right"/>
    </xf>
    <xf numFmtId="0" fontId="8" fillId="10" borderId="2" xfId="0" applyFont="1" applyFill="1" applyBorder="1" applyAlignment="1">
      <alignment horizontal="center"/>
    </xf>
    <xf numFmtId="0" fontId="8" fillId="10" borderId="2" xfId="0" applyFont="1" applyFill="1" applyBorder="1" applyAlignment="1">
      <alignment horizontal="right" wrapText="1"/>
    </xf>
    <xf numFmtId="14" fontId="7" fillId="10" borderId="0" xfId="0" applyNumberFormat="1" applyFont="1" applyFill="1" applyAlignment="1">
      <alignment horizontal="left"/>
    </xf>
    <xf numFmtId="14" fontId="7" fillId="10" borderId="1" xfId="0" applyNumberFormat="1" applyFont="1" applyFill="1" applyBorder="1" applyAlignment="1">
      <alignment horizontal="left"/>
    </xf>
    <xf numFmtId="0" fontId="8" fillId="10" borderId="1" xfId="20" applyFont="1" applyFill="1" applyBorder="1" applyAlignment="1" applyProtection="1">
      <alignment horizontal="center"/>
    </xf>
    <xf numFmtId="1" fontId="8" fillId="10" borderId="1" xfId="20" applyNumberFormat="1" applyFont="1" applyFill="1" applyBorder="1" applyAlignment="1" applyProtection="1">
      <alignment horizontal="right"/>
    </xf>
    <xf numFmtId="0" fontId="7" fillId="10" borderId="0" xfId="20" applyFont="1" applyFill="1" applyBorder="1" applyAlignment="1" applyProtection="1">
      <alignment horizontal="left"/>
    </xf>
    <xf numFmtId="3" fontId="7" fillId="10" borderId="0" xfId="20" applyNumberFormat="1" applyFont="1" applyFill="1" applyBorder="1" applyAlignment="1" applyProtection="1">
      <alignment horizontal="right"/>
    </xf>
    <xf numFmtId="3" fontId="8" fillId="10" borderId="2" xfId="8" applyNumberFormat="1" applyFont="1" applyFill="1" applyBorder="1" applyAlignment="1" applyProtection="1">
      <alignment horizontal="right"/>
    </xf>
    <xf numFmtId="0" fontId="8" fillId="10" borderId="2" xfId="20" applyFont="1" applyFill="1" applyBorder="1" applyAlignment="1" applyProtection="1">
      <alignment horizontal="center"/>
    </xf>
    <xf numFmtId="0" fontId="32" fillId="0" borderId="0" xfId="20" applyFont="1" applyFill="1" applyBorder="1" applyProtection="1"/>
    <xf numFmtId="0" fontId="33" fillId="0" borderId="0" xfId="20" applyFont="1" applyFill="1" applyBorder="1" applyAlignment="1" applyProtection="1">
      <alignment horizontal="right"/>
    </xf>
    <xf numFmtId="0" fontId="70" fillId="0" borderId="0" xfId="3" applyFont="1" applyFill="1" applyAlignment="1" applyProtection="1">
      <alignment horizontal="right"/>
    </xf>
    <xf numFmtId="0" fontId="70" fillId="0" borderId="0" xfId="0" applyFont="1" applyFill="1" applyBorder="1" applyAlignment="1" applyProtection="1"/>
    <xf numFmtId="0" fontId="32" fillId="0" borderId="0" xfId="20" applyFont="1" applyFill="1" applyProtection="1"/>
    <xf numFmtId="0" fontId="33" fillId="0" borderId="1" xfId="0" applyFont="1" applyFill="1" applyBorder="1" applyProtection="1"/>
    <xf numFmtId="0" fontId="32" fillId="0" borderId="1" xfId="0" applyFont="1" applyFill="1" applyBorder="1" applyProtection="1"/>
    <xf numFmtId="0" fontId="32" fillId="0" borderId="0" xfId="0" applyFont="1" applyFill="1" applyBorder="1" applyProtection="1"/>
    <xf numFmtId="199" fontId="32" fillId="0" borderId="0" xfId="0" applyNumberFormat="1" applyFont="1" applyFill="1" applyBorder="1" applyProtection="1"/>
    <xf numFmtId="0" fontId="33" fillId="10" borderId="1" xfId="0" applyFont="1" applyFill="1" applyBorder="1" applyProtection="1"/>
    <xf numFmtId="0" fontId="33" fillId="10" borderId="2" xfId="0" applyFont="1" applyFill="1" applyBorder="1" applyAlignment="1" applyProtection="1">
      <alignment horizontal="right"/>
    </xf>
    <xf numFmtId="3" fontId="32" fillId="10" borderId="0" xfId="8" applyNumberFormat="1" applyFont="1" applyFill="1" applyBorder="1" applyProtection="1"/>
    <xf numFmtId="3" fontId="32" fillId="10" borderId="0" xfId="17" applyNumberFormat="1" applyFont="1" applyFill="1" applyBorder="1" applyAlignment="1"/>
    <xf numFmtId="3" fontId="32" fillId="10" borderId="0" xfId="7" applyNumberFormat="1" applyFont="1" applyFill="1" applyBorder="1" applyAlignment="1" applyProtection="1">
      <alignment horizontal="left" indent="1"/>
    </xf>
    <xf numFmtId="0" fontId="32" fillId="10" borderId="0" xfId="0" applyFont="1" applyFill="1" applyBorder="1" applyAlignment="1" applyProtection="1">
      <alignment horizontal="left"/>
    </xf>
    <xf numFmtId="3" fontId="33" fillId="10" borderId="2" xfId="7" applyNumberFormat="1" applyFont="1" applyFill="1" applyBorder="1" applyAlignment="1" applyProtection="1">
      <alignment horizontal="left"/>
    </xf>
    <xf numFmtId="165" fontId="32" fillId="10" borderId="0" xfId="0" quotePrefix="1" applyNumberFormat="1" applyFont="1" applyFill="1" applyBorder="1" applyAlignment="1" applyProtection="1"/>
    <xf numFmtId="3" fontId="33" fillId="10" borderId="2" xfId="7" applyNumberFormat="1" applyFont="1" applyFill="1" applyBorder="1" applyAlignment="1" applyProtection="1"/>
    <xf numFmtId="0" fontId="71" fillId="0" borderId="0" xfId="0" applyFont="1"/>
    <xf numFmtId="0" fontId="32" fillId="0" borderId="0" xfId="0" applyFont="1"/>
    <xf numFmtId="0" fontId="33" fillId="0" borderId="1" xfId="17" applyFont="1" applyFill="1" applyBorder="1" applyAlignment="1"/>
    <xf numFmtId="0" fontId="33" fillId="10" borderId="2" xfId="17" applyFont="1" applyFill="1" applyBorder="1" applyAlignment="1"/>
    <xf numFmtId="0" fontId="33" fillId="10" borderId="1" xfId="17" applyFont="1" applyFill="1" applyBorder="1" applyAlignment="1">
      <alignment horizontal="right" textRotation="90"/>
    </xf>
    <xf numFmtId="0" fontId="33" fillId="10" borderId="2" xfId="17" applyFont="1" applyFill="1" applyBorder="1" applyAlignment="1">
      <alignment horizontal="right" textRotation="90"/>
    </xf>
    <xf numFmtId="0" fontId="32" fillId="10" borderId="0" xfId="17" applyFont="1" applyFill="1" applyBorder="1" applyAlignment="1"/>
    <xf numFmtId="3" fontId="32" fillId="10" borderId="0" xfId="17" applyNumberFormat="1" applyFont="1" applyFill="1" applyBorder="1" applyAlignment="1">
      <alignment horizontal="right"/>
    </xf>
    <xf numFmtId="0" fontId="33" fillId="10" borderId="1" xfId="17" applyFont="1" applyFill="1" applyBorder="1" applyAlignment="1"/>
    <xf numFmtId="3" fontId="33" fillId="10" borderId="1" xfId="17" applyNumberFormat="1" applyFont="1" applyFill="1" applyBorder="1" applyAlignment="1">
      <alignment horizontal="right"/>
    </xf>
    <xf numFmtId="3" fontId="33" fillId="10" borderId="1" xfId="17" applyNumberFormat="1" applyFont="1" applyFill="1" applyBorder="1" applyAlignment="1"/>
    <xf numFmtId="3" fontId="33" fillId="10" borderId="2" xfId="17" applyNumberFormat="1" applyFont="1" applyFill="1" applyBorder="1" applyAlignment="1">
      <alignment horizontal="right"/>
    </xf>
    <xf numFmtId="3" fontId="33" fillId="10" borderId="2" xfId="17" applyNumberFormat="1" applyFont="1" applyFill="1" applyBorder="1" applyAlignment="1"/>
    <xf numFmtId="3" fontId="32" fillId="0" borderId="0" xfId="0" applyNumberFormat="1" applyFont="1"/>
    <xf numFmtId="164" fontId="32" fillId="0" borderId="0" xfId="20" applyNumberFormat="1" applyFont="1" applyFill="1" applyProtection="1"/>
    <xf numFmtId="3" fontId="33" fillId="0" borderId="0" xfId="0" applyNumberFormat="1" applyFont="1" applyFill="1"/>
    <xf numFmtId="0" fontId="72" fillId="0" borderId="0" xfId="0" applyFont="1"/>
    <xf numFmtId="3" fontId="32" fillId="10" borderId="2" xfId="0" applyNumberFormat="1" applyFont="1" applyFill="1" applyBorder="1" applyAlignment="1">
      <alignment horizontal="center"/>
    </xf>
    <xf numFmtId="3" fontId="32" fillId="10" borderId="1" xfId="8" applyNumberFormat="1" applyFont="1" applyFill="1" applyBorder="1" applyProtection="1"/>
    <xf numFmtId="0" fontId="32" fillId="0" borderId="0" xfId="0" applyFont="1" applyFill="1" applyBorder="1" applyAlignment="1" applyProtection="1"/>
    <xf numFmtId="3" fontId="32" fillId="0" borderId="0" xfId="17" applyNumberFormat="1" applyFont="1" applyFill="1" applyBorder="1" applyAlignment="1"/>
    <xf numFmtId="0" fontId="33" fillId="0" borderId="0" xfId="0" applyFont="1"/>
    <xf numFmtId="0" fontId="32" fillId="0" borderId="0" xfId="0" applyFont="1" applyAlignment="1"/>
    <xf numFmtId="0" fontId="32" fillId="10" borderId="2" xfId="0" applyFont="1" applyFill="1" applyBorder="1" applyAlignment="1" applyProtection="1">
      <alignment horizontal="center"/>
    </xf>
    <xf numFmtId="3" fontId="32" fillId="0" borderId="0" xfId="8" applyNumberFormat="1" applyFont="1" applyFill="1" applyBorder="1" applyProtection="1"/>
    <xf numFmtId="165" fontId="32" fillId="0" borderId="0" xfId="8" applyNumberFormat="1" applyFont="1" applyFill="1" applyBorder="1" applyAlignment="1" applyProtection="1">
      <alignment horizontal="right"/>
    </xf>
    <xf numFmtId="3" fontId="32" fillId="10" borderId="0" xfId="7" applyNumberFormat="1" applyFont="1" applyFill="1" applyBorder="1" applyAlignment="1" applyProtection="1">
      <alignment horizontal="left" wrapText="1" indent="1"/>
    </xf>
    <xf numFmtId="3" fontId="32" fillId="0" borderId="0" xfId="20" applyNumberFormat="1" applyFont="1" applyFill="1" applyProtection="1"/>
    <xf numFmtId="179" fontId="32" fillId="0" borderId="0" xfId="20" applyNumberFormat="1" applyFont="1" applyFill="1" applyProtection="1"/>
    <xf numFmtId="3" fontId="32" fillId="0" borderId="1" xfId="17" applyNumberFormat="1" applyFont="1" applyFill="1" applyBorder="1" applyAlignment="1"/>
    <xf numFmtId="165" fontId="32" fillId="0" borderId="0" xfId="20" applyNumberFormat="1" applyFont="1" applyFill="1" applyProtection="1"/>
    <xf numFmtId="3" fontId="33" fillId="0" borderId="0" xfId="0" applyNumberFormat="1" applyFont="1" applyFill="1" applyBorder="1" applyAlignment="1" applyProtection="1">
      <alignment horizontal="right" textRotation="90"/>
    </xf>
    <xf numFmtId="165" fontId="33" fillId="0" borderId="0" xfId="8" applyNumberFormat="1" applyFont="1" applyFill="1" applyBorder="1" applyAlignment="1" applyProtection="1">
      <alignment horizontal="right"/>
    </xf>
    <xf numFmtId="3" fontId="32" fillId="0" borderId="0" xfId="7" applyNumberFormat="1" applyFont="1" applyFill="1" applyBorder="1" applyAlignment="1" applyProtection="1">
      <alignment horizontal="left" indent="1"/>
    </xf>
    <xf numFmtId="0" fontId="32" fillId="0" borderId="0" xfId="0" applyFont="1" applyFill="1" applyBorder="1" applyAlignment="1" applyProtection="1">
      <alignment horizontal="left"/>
    </xf>
    <xf numFmtId="190" fontId="32" fillId="0" borderId="0" xfId="6" applyFont="1" applyFill="1" applyBorder="1" applyAlignment="1" applyProtection="1">
      <alignment horizontal="left"/>
    </xf>
    <xf numFmtId="3" fontId="33" fillId="0" borderId="0" xfId="8" applyNumberFormat="1" applyFont="1" applyFill="1" applyBorder="1" applyProtection="1"/>
    <xf numFmtId="0" fontId="8" fillId="10" borderId="0" xfId="9" applyFont="1" applyFill="1" applyBorder="1" applyAlignment="1" applyProtection="1">
      <alignment horizontal="left"/>
    </xf>
    <xf numFmtId="0" fontId="11" fillId="10" borderId="0" xfId="9" applyFont="1" applyFill="1" applyBorder="1" applyAlignment="1" applyProtection="1">
      <alignment horizontal="left" indent="1"/>
    </xf>
    <xf numFmtId="190" fontId="41" fillId="10" borderId="0" xfId="6" applyFont="1" applyFill="1" applyBorder="1" applyAlignment="1" applyProtection="1">
      <alignment horizontal="left" indent="1"/>
    </xf>
    <xf numFmtId="190" fontId="0" fillId="10" borderId="0" xfId="6" applyFont="1" applyFill="1" applyProtection="1"/>
    <xf numFmtId="0" fontId="7" fillId="10" borderId="0" xfId="12" applyFont="1" applyFill="1" applyBorder="1" applyAlignment="1" applyProtection="1">
      <alignment vertical="center" wrapText="1"/>
    </xf>
    <xf numFmtId="0" fontId="0" fillId="10" borderId="0" xfId="9" applyFont="1" applyFill="1" applyProtection="1"/>
    <xf numFmtId="0" fontId="8" fillId="10" borderId="0" xfId="13" applyFont="1" applyFill="1" applyBorder="1" applyAlignment="1" applyProtection="1">
      <alignment horizontal="left"/>
    </xf>
    <xf numFmtId="0" fontId="41" fillId="10" borderId="0" xfId="13" applyFont="1" applyFill="1" applyBorder="1" applyAlignment="1" applyProtection="1">
      <alignment horizontal="left" indent="1"/>
    </xf>
    <xf numFmtId="0" fontId="39" fillId="10" borderId="0" xfId="13" applyFill="1" applyProtection="1"/>
    <xf numFmtId="190" fontId="41" fillId="10" borderId="0" xfId="6" applyFont="1" applyFill="1" applyBorder="1" applyProtection="1"/>
    <xf numFmtId="190" fontId="39" fillId="10" borderId="0" xfId="6" applyFont="1" applyFill="1" applyProtection="1"/>
    <xf numFmtId="190" fontId="0" fillId="10" borderId="0" xfId="6" applyFont="1" applyFill="1"/>
    <xf numFmtId="0" fontId="8" fillId="10" borderId="0" xfId="14" applyFont="1" applyFill="1" applyBorder="1" applyAlignment="1" applyProtection="1">
      <alignment horizontal="left"/>
    </xf>
    <xf numFmtId="0" fontId="41" fillId="10" borderId="0" xfId="14" applyFont="1" applyFill="1" applyBorder="1" applyAlignment="1" applyProtection="1">
      <alignment horizontal="left" indent="1"/>
    </xf>
    <xf numFmtId="190" fontId="32" fillId="10" borderId="0" xfId="15" applyFont="1" applyFill="1" applyAlignment="1">
      <alignment horizontal="left" readingOrder="1"/>
    </xf>
    <xf numFmtId="0" fontId="8" fillId="10" borderId="0" xfId="0" applyFont="1" applyFill="1" applyBorder="1" applyAlignment="1" applyProtection="1">
      <alignment horizontal="left"/>
    </xf>
    <xf numFmtId="0" fontId="54" fillId="10" borderId="0" xfId="12" applyFont="1" applyFill="1" applyBorder="1" applyAlignment="1" applyProtection="1">
      <alignment vertical="center" wrapText="1"/>
    </xf>
    <xf numFmtId="0" fontId="0" fillId="10" borderId="0" xfId="0" applyFill="1" applyProtection="1"/>
    <xf numFmtId="0" fontId="52" fillId="10" borderId="0" xfId="0" applyFont="1" applyFill="1" applyBorder="1" applyAlignment="1" applyProtection="1">
      <alignment horizontal="justify" wrapText="1"/>
    </xf>
    <xf numFmtId="0" fontId="20" fillId="10" borderId="0" xfId="14" applyFill="1" applyProtection="1"/>
    <xf numFmtId="0" fontId="54" fillId="10" borderId="0" xfId="12" applyFont="1" applyFill="1" applyBorder="1" applyAlignment="1" applyProtection="1">
      <alignment horizontal="justify" vertical="center" wrapText="1"/>
    </xf>
    <xf numFmtId="0" fontId="38" fillId="10" borderId="0" xfId="0" applyFont="1" applyFill="1" applyBorder="1" applyAlignment="1" applyProtection="1">
      <alignment vertical="top" wrapText="1"/>
    </xf>
    <xf numFmtId="0" fontId="36" fillId="10" borderId="0" xfId="0" applyFont="1" applyFill="1" applyBorder="1" applyAlignment="1" applyProtection="1">
      <alignment vertical="top"/>
    </xf>
    <xf numFmtId="0" fontId="52" fillId="10" borderId="0" xfId="0" applyFont="1" applyFill="1" applyBorder="1" applyAlignment="1" applyProtection="1">
      <alignment vertical="justify" wrapText="1"/>
    </xf>
    <xf numFmtId="0" fontId="8" fillId="10" borderId="0" xfId="20" applyFont="1" applyFill="1" applyBorder="1" applyAlignment="1" applyProtection="1">
      <alignment horizontal="left"/>
    </xf>
    <xf numFmtId="0" fontId="11" fillId="10" borderId="0" xfId="20" applyFont="1" applyFill="1" applyBorder="1" applyAlignment="1" applyProtection="1">
      <alignment horizontal="left" indent="1"/>
    </xf>
    <xf numFmtId="0" fontId="7" fillId="10" borderId="0" xfId="20" applyFont="1" applyFill="1" applyBorder="1" applyAlignment="1" applyProtection="1">
      <alignment horizontal="left" vertical="center"/>
    </xf>
    <xf numFmtId="0" fontId="20" fillId="10" borderId="0" xfId="20" applyFill="1" applyProtection="1"/>
    <xf numFmtId="0" fontId="32" fillId="10" borderId="0" xfId="20" applyNumberFormat="1" applyFont="1" applyFill="1" applyBorder="1" applyAlignment="1" applyProtection="1">
      <alignment horizontal="justify" wrapText="1"/>
    </xf>
    <xf numFmtId="3" fontId="4" fillId="10" borderId="0" xfId="0" applyNumberFormat="1" applyFont="1" applyFill="1"/>
    <xf numFmtId="0" fontId="7" fillId="10" borderId="0" xfId="7" applyFont="1" applyFill="1" applyProtection="1"/>
    <xf numFmtId="0" fontId="4" fillId="10" borderId="0" xfId="0" applyFont="1" applyFill="1"/>
    <xf numFmtId="0" fontId="23" fillId="10" borderId="0" xfId="0" applyFont="1" applyFill="1" applyAlignment="1">
      <alignment horizontal="center"/>
    </xf>
    <xf numFmtId="0" fontId="7" fillId="10" borderId="0" xfId="17" applyFont="1" applyFill="1" applyProtection="1"/>
    <xf numFmtId="0" fontId="8" fillId="10" borderId="0" xfId="17" applyFont="1" applyFill="1" applyBorder="1" applyAlignment="1" applyProtection="1">
      <alignment horizontal="center" vertical="center"/>
    </xf>
    <xf numFmtId="3" fontId="8" fillId="10" borderId="0" xfId="0" applyNumberFormat="1" applyFont="1" applyFill="1" applyAlignment="1">
      <alignment horizontal="center"/>
    </xf>
    <xf numFmtId="3" fontId="7" fillId="10" borderId="0" xfId="0" applyNumberFormat="1" applyFont="1" applyFill="1"/>
    <xf numFmtId="3" fontId="7" fillId="10" borderId="0" xfId="8" applyNumberFormat="1" applyFont="1" applyFill="1" applyBorder="1" applyAlignment="1" applyProtection="1">
      <alignment horizontal="left"/>
    </xf>
    <xf numFmtId="3" fontId="7" fillId="10" borderId="0" xfId="8" applyNumberFormat="1" applyFont="1" applyFill="1" applyBorder="1" applyAlignment="1" applyProtection="1">
      <alignment horizontal="right"/>
    </xf>
    <xf numFmtId="164" fontId="32" fillId="10" borderId="0" xfId="0" applyNumberFormat="1" applyFont="1" applyFill="1" applyBorder="1" applyAlignment="1">
      <alignment horizontal="right"/>
    </xf>
    <xf numFmtId="3" fontId="7" fillId="10" borderId="1" xfId="8" applyNumberFormat="1" applyFont="1" applyFill="1" applyBorder="1" applyAlignment="1" applyProtection="1">
      <alignment horizontal="right"/>
    </xf>
    <xf numFmtId="165" fontId="7" fillId="10" borderId="1" xfId="8" applyNumberFormat="1" applyFont="1" applyFill="1" applyBorder="1" applyAlignment="1" applyProtection="1">
      <alignment horizontal="right"/>
    </xf>
    <xf numFmtId="3" fontId="8" fillId="10" borderId="2" xfId="8" applyNumberFormat="1" applyFont="1" applyFill="1" applyBorder="1" applyAlignment="1" applyProtection="1">
      <alignment horizontal="left"/>
    </xf>
    <xf numFmtId="3" fontId="8" fillId="10" borderId="1" xfId="8" applyNumberFormat="1" applyFont="1" applyFill="1" applyBorder="1" applyAlignment="1" applyProtection="1">
      <alignment horizontal="right"/>
    </xf>
    <xf numFmtId="165" fontId="8" fillId="10" borderId="1" xfId="8" applyNumberFormat="1" applyFont="1" applyFill="1" applyBorder="1" applyAlignment="1" applyProtection="1">
      <alignment horizontal="right"/>
    </xf>
    <xf numFmtId="165" fontId="7" fillId="10" borderId="0" xfId="8" applyNumberFormat="1" applyFont="1" applyFill="1" applyBorder="1" applyProtection="1"/>
    <xf numFmtId="165" fontId="8" fillId="10" borderId="1" xfId="8" applyNumberFormat="1" applyFont="1" applyFill="1" applyBorder="1" applyProtection="1"/>
    <xf numFmtId="165" fontId="7" fillId="10" borderId="1" xfId="8" applyNumberFormat="1" applyFont="1" applyFill="1" applyBorder="1" applyProtection="1"/>
    <xf numFmtId="0" fontId="7" fillId="10" borderId="0" xfId="0" applyFont="1" applyFill="1" applyBorder="1" applyAlignment="1" applyProtection="1">
      <alignment horizontal="left"/>
      <protection locked="0"/>
    </xf>
    <xf numFmtId="165" fontId="8" fillId="10" borderId="2" xfId="8" applyNumberFormat="1" applyFont="1" applyFill="1" applyBorder="1" applyProtection="1"/>
    <xf numFmtId="3" fontId="7" fillId="10" borderId="3" xfId="8" applyNumberFormat="1" applyFont="1" applyFill="1" applyBorder="1" applyProtection="1"/>
    <xf numFmtId="3" fontId="7" fillId="10" borderId="3" xfId="8" applyNumberFormat="1" applyFont="1" applyFill="1" applyBorder="1" applyAlignment="1" applyProtection="1">
      <alignment horizontal="right"/>
    </xf>
    <xf numFmtId="165" fontId="7" fillId="10" borderId="3" xfId="8" applyNumberFormat="1" applyFont="1" applyFill="1" applyBorder="1" applyAlignment="1" applyProtection="1">
      <alignment horizontal="right"/>
    </xf>
    <xf numFmtId="3" fontId="8" fillId="10" borderId="1" xfId="8" applyNumberFormat="1" applyFont="1" applyFill="1" applyBorder="1" applyAlignment="1" applyProtection="1">
      <alignment horizontal="left"/>
    </xf>
    <xf numFmtId="165" fontId="7" fillId="10" borderId="3" xfId="8" applyNumberFormat="1" applyFont="1" applyFill="1" applyBorder="1" applyProtection="1"/>
    <xf numFmtId="3" fontId="8" fillId="10" borderId="3" xfId="8" applyNumberFormat="1" applyFont="1" applyFill="1" applyBorder="1" applyProtection="1"/>
    <xf numFmtId="49" fontId="8" fillId="10" borderId="1" xfId="7" applyNumberFormat="1" applyFont="1" applyFill="1" applyBorder="1" applyAlignment="1" applyProtection="1"/>
    <xf numFmtId="3" fontId="7" fillId="10" borderId="0" xfId="7" applyNumberFormat="1" applyFont="1" applyFill="1" applyBorder="1" applyAlignment="1" applyProtection="1">
      <alignment horizontal="left"/>
    </xf>
    <xf numFmtId="3" fontId="8" fillId="10" borderId="0" xfId="7" applyNumberFormat="1" applyFont="1" applyFill="1" applyBorder="1" applyAlignment="1" applyProtection="1">
      <alignment horizontal="left"/>
    </xf>
    <xf numFmtId="3" fontId="8" fillId="10" borderId="0" xfId="7" applyNumberFormat="1" applyFont="1" applyFill="1" applyBorder="1" applyAlignment="1" applyProtection="1">
      <alignment horizontal="right"/>
    </xf>
    <xf numFmtId="165" fontId="8" fillId="10" borderId="1" xfId="7" applyNumberFormat="1" applyFont="1" applyFill="1" applyBorder="1" applyAlignment="1" applyProtection="1">
      <alignment horizontal="right"/>
    </xf>
    <xf numFmtId="3" fontId="7" fillId="10" borderId="0" xfId="7" applyNumberFormat="1" applyFont="1" applyFill="1" applyAlignment="1" applyProtection="1">
      <alignment horizontal="right"/>
    </xf>
    <xf numFmtId="165" fontId="7" fillId="10" borderId="0" xfId="0" applyNumberFormat="1" applyFont="1" applyFill="1" applyBorder="1" applyAlignment="1" applyProtection="1">
      <alignment horizontal="left"/>
    </xf>
    <xf numFmtId="0" fontId="44" fillId="10" borderId="0" xfId="0" applyFont="1" applyFill="1" applyBorder="1" applyAlignment="1" applyProtection="1">
      <alignment horizontal="left" indent="1"/>
    </xf>
    <xf numFmtId="0" fontId="44" fillId="10" borderId="0" xfId="0" applyFont="1" applyFill="1" applyAlignment="1" applyProtection="1">
      <alignment horizontal="left" indent="1"/>
    </xf>
    <xf numFmtId="3" fontId="8" fillId="10" borderId="1" xfId="7" applyNumberFormat="1" applyFont="1" applyFill="1" applyBorder="1" applyAlignment="1" applyProtection="1">
      <alignment horizontal="left"/>
    </xf>
    <xf numFmtId="165" fontId="7" fillId="10" borderId="6" xfId="8" applyNumberFormat="1" applyFont="1" applyFill="1" applyBorder="1" applyAlignment="1" applyProtection="1">
      <alignment horizontal="right" indent="1"/>
    </xf>
    <xf numFmtId="3" fontId="7" fillId="10" borderId="0" xfId="0" applyNumberFormat="1" applyFont="1" applyFill="1" applyBorder="1" applyProtection="1"/>
    <xf numFmtId="3" fontId="7" fillId="10" borderId="0" xfId="0" applyNumberFormat="1" applyFont="1" applyFill="1" applyBorder="1" applyAlignment="1" applyProtection="1">
      <alignment horizontal="right"/>
    </xf>
    <xf numFmtId="165" fontId="7" fillId="10" borderId="0" xfId="0" applyNumberFormat="1" applyFont="1" applyFill="1" applyBorder="1" applyAlignment="1" applyProtection="1">
      <alignment horizontal="right"/>
    </xf>
    <xf numFmtId="165" fontId="44" fillId="10" borderId="0" xfId="0" applyNumberFormat="1" applyFont="1" applyFill="1" applyBorder="1" applyAlignment="1" applyProtection="1">
      <alignment horizontal="right"/>
    </xf>
    <xf numFmtId="165" fontId="8" fillId="10" borderId="1" xfId="0" applyNumberFormat="1" applyFont="1" applyFill="1" applyBorder="1" applyAlignment="1" applyProtection="1">
      <alignment horizontal="right"/>
    </xf>
    <xf numFmtId="3" fontId="7" fillId="10" borderId="1" xfId="0" applyNumberFormat="1" applyFont="1" applyFill="1" applyBorder="1" applyAlignment="1" applyProtection="1">
      <alignment horizontal="right"/>
    </xf>
    <xf numFmtId="165" fontId="7" fillId="10" borderId="1" xfId="0" applyNumberFormat="1" applyFont="1" applyFill="1" applyBorder="1" applyAlignment="1" applyProtection="1">
      <alignment horizontal="right"/>
    </xf>
    <xf numFmtId="0" fontId="7" fillId="10" borderId="0" xfId="0" applyFont="1" applyFill="1" applyAlignment="1" applyProtection="1"/>
    <xf numFmtId="3" fontId="7" fillId="10" borderId="0" xfId="0" applyNumberFormat="1" applyFont="1" applyFill="1" applyAlignment="1" applyProtection="1">
      <alignment horizontal="right" indent="1"/>
    </xf>
    <xf numFmtId="0" fontId="8" fillId="10" borderId="0" xfId="0" applyFont="1" applyFill="1" applyAlignment="1" applyProtection="1"/>
    <xf numFmtId="167" fontId="7" fillId="10" borderId="0" xfId="0" applyNumberFormat="1" applyFont="1" applyFill="1" applyAlignment="1" applyProtection="1">
      <alignment horizontal="right"/>
    </xf>
    <xf numFmtId="0" fontId="7" fillId="10" borderId="0" xfId="0" applyFont="1" applyFill="1" applyAlignment="1" applyProtection="1">
      <alignment horizontal="left" indent="1"/>
    </xf>
    <xf numFmtId="165" fontId="7" fillId="10" borderId="0" xfId="0" applyNumberFormat="1" applyFont="1" applyFill="1" applyAlignment="1" applyProtection="1">
      <alignment horizontal="right" indent="1"/>
    </xf>
    <xf numFmtId="0" fontId="8" fillId="10" borderId="1" xfId="0" applyFont="1" applyFill="1" applyBorder="1" applyAlignment="1" applyProtection="1"/>
    <xf numFmtId="165" fontId="8" fillId="10" borderId="1" xfId="0" applyNumberFormat="1" applyFont="1" applyFill="1" applyBorder="1" applyAlignment="1" applyProtection="1">
      <alignment horizontal="right" indent="1"/>
    </xf>
    <xf numFmtId="167" fontId="24" fillId="10" borderId="1" xfId="0" applyNumberFormat="1" applyFont="1" applyFill="1" applyBorder="1" applyAlignment="1" applyProtection="1">
      <alignment horizontal="right"/>
    </xf>
    <xf numFmtId="3" fontId="32" fillId="10" borderId="0" xfId="0" applyNumberFormat="1" applyFont="1" applyFill="1" applyBorder="1" applyAlignment="1">
      <alignment horizontal="right"/>
    </xf>
    <xf numFmtId="165" fontId="52" fillId="10" borderId="0" xfId="0" applyNumberFormat="1" applyFont="1" applyFill="1" applyBorder="1" applyAlignment="1">
      <alignment horizontal="right" indent="2"/>
    </xf>
    <xf numFmtId="169" fontId="52" fillId="10" borderId="0" xfId="0" applyNumberFormat="1" applyFont="1" applyFill="1" applyBorder="1" applyAlignment="1">
      <alignment horizontal="right"/>
    </xf>
    <xf numFmtId="170" fontId="52" fillId="10" borderId="0" xfId="0" applyNumberFormat="1" applyFont="1" applyFill="1" applyBorder="1" applyAlignment="1">
      <alignment horizontal="right"/>
    </xf>
    <xf numFmtId="3" fontId="32" fillId="10" borderId="1" xfId="0" applyNumberFormat="1" applyFont="1" applyFill="1" applyBorder="1" applyAlignment="1">
      <alignment horizontal="right"/>
    </xf>
    <xf numFmtId="165" fontId="52" fillId="10" borderId="1" xfId="0" applyNumberFormat="1" applyFont="1" applyFill="1" applyBorder="1" applyAlignment="1">
      <alignment horizontal="right" indent="2"/>
    </xf>
    <xf numFmtId="169" fontId="52" fillId="10" borderId="1" xfId="0" applyNumberFormat="1" applyFont="1" applyFill="1" applyBorder="1" applyAlignment="1">
      <alignment horizontal="right"/>
    </xf>
    <xf numFmtId="170" fontId="52" fillId="10" borderId="1" xfId="0" applyNumberFormat="1" applyFont="1" applyFill="1" applyBorder="1" applyAlignment="1">
      <alignment horizontal="right"/>
    </xf>
    <xf numFmtId="0" fontId="8" fillId="10" borderId="1" xfId="0" applyFont="1" applyFill="1" applyBorder="1"/>
    <xf numFmtId="3" fontId="33" fillId="10" borderId="1" xfId="0" applyNumberFormat="1" applyFont="1" applyFill="1" applyBorder="1" applyAlignment="1">
      <alignment horizontal="right"/>
    </xf>
    <xf numFmtId="3" fontId="33" fillId="10" borderId="2" xfId="0" applyNumberFormat="1" applyFont="1" applyFill="1" applyBorder="1"/>
    <xf numFmtId="165" fontId="58" fillId="10" borderId="1" xfId="0" applyNumberFormat="1" applyFont="1" applyFill="1" applyBorder="1" applyAlignment="1">
      <alignment horizontal="right" indent="2"/>
    </xf>
    <xf numFmtId="169" fontId="58" fillId="10" borderId="2" xfId="0" applyNumberFormat="1" applyFont="1" applyFill="1" applyBorder="1" applyAlignment="1">
      <alignment horizontal="right"/>
    </xf>
    <xf numFmtId="170" fontId="58" fillId="10" borderId="1" xfId="0" applyNumberFormat="1" applyFont="1" applyFill="1" applyBorder="1" applyAlignment="1">
      <alignment horizontal="right"/>
    </xf>
    <xf numFmtId="0" fontId="7" fillId="10" borderId="0" xfId="0" applyNumberFormat="1" applyFont="1" applyFill="1" applyBorder="1" applyAlignment="1" applyProtection="1">
      <alignment horizontal="left"/>
      <protection locked="0"/>
    </xf>
    <xf numFmtId="3" fontId="32" fillId="10" borderId="0" xfId="0" applyNumberFormat="1" applyFont="1" applyFill="1" applyBorder="1" applyAlignment="1" applyProtection="1">
      <alignment horizontal="right"/>
      <protection locked="0"/>
    </xf>
    <xf numFmtId="3" fontId="32" fillId="10" borderId="0" xfId="0" applyNumberFormat="1" applyFont="1" applyFill="1" applyBorder="1"/>
    <xf numFmtId="164" fontId="32" fillId="10" borderId="0" xfId="0" applyNumberFormat="1" applyFont="1" applyFill="1" applyBorder="1"/>
    <xf numFmtId="0" fontId="7" fillId="10" borderId="1" xfId="0" applyNumberFormat="1" applyFont="1" applyFill="1" applyBorder="1" applyAlignment="1" applyProtection="1">
      <alignment horizontal="left"/>
      <protection locked="0"/>
    </xf>
    <xf numFmtId="3" fontId="32" fillId="10" borderId="1" xfId="0" applyNumberFormat="1" applyFont="1" applyFill="1" applyBorder="1" applyAlignment="1" applyProtection="1">
      <alignment horizontal="right"/>
      <protection locked="0"/>
    </xf>
    <xf numFmtId="3" fontId="32" fillId="10" borderId="4" xfId="0" applyNumberFormat="1" applyFont="1" applyFill="1" applyBorder="1"/>
    <xf numFmtId="164" fontId="32" fillId="10" borderId="1" xfId="0" applyNumberFormat="1" applyFont="1" applyFill="1" applyBorder="1"/>
    <xf numFmtId="0" fontId="8" fillId="10" borderId="1" xfId="0" applyNumberFormat="1" applyFont="1" applyFill="1" applyBorder="1" applyAlignment="1" applyProtection="1">
      <alignment horizontal="left"/>
      <protection locked="0"/>
    </xf>
    <xf numFmtId="3" fontId="33" fillId="10" borderId="1" xfId="0" applyNumberFormat="1" applyFont="1" applyFill="1" applyBorder="1"/>
    <xf numFmtId="164" fontId="33" fillId="10" borderId="1" xfId="0" applyNumberFormat="1" applyFont="1" applyFill="1" applyBorder="1"/>
    <xf numFmtId="174" fontId="52" fillId="10" borderId="0" xfId="0" applyNumberFormat="1" applyFont="1" applyFill="1" applyBorder="1" applyAlignment="1">
      <alignment horizontal="right"/>
    </xf>
    <xf numFmtId="171" fontId="7" fillId="10" borderId="0" xfId="0" applyNumberFormat="1" applyFont="1" applyFill="1" applyBorder="1" applyAlignment="1">
      <alignment horizontal="right"/>
    </xf>
    <xf numFmtId="0" fontId="8" fillId="10" borderId="2" xfId="0" applyFont="1" applyFill="1" applyBorder="1"/>
    <xf numFmtId="174" fontId="58" fillId="10" borderId="2" xfId="0" applyNumberFormat="1" applyFont="1" applyFill="1" applyBorder="1" applyAlignment="1">
      <alignment horizontal="right"/>
    </xf>
    <xf numFmtId="171" fontId="8" fillId="10" borderId="2" xfId="0" applyNumberFormat="1" applyFont="1" applyFill="1" applyBorder="1" applyAlignment="1">
      <alignment horizontal="right"/>
    </xf>
    <xf numFmtId="0" fontId="7" fillId="10" borderId="0" xfId="0" applyFont="1" applyFill="1" applyBorder="1" applyProtection="1"/>
    <xf numFmtId="3" fontId="52" fillId="10" borderId="0" xfId="0" applyNumberFormat="1" applyFont="1" applyFill="1" applyBorder="1" applyAlignment="1" applyProtection="1"/>
    <xf numFmtId="167" fontId="52" fillId="10" borderId="0" xfId="0" applyNumberFormat="1" applyFont="1" applyFill="1" applyBorder="1" applyAlignment="1" applyProtection="1">
      <alignment horizontal="right"/>
    </xf>
    <xf numFmtId="171" fontId="52" fillId="10" borderId="0" xfId="0" applyNumberFormat="1" applyFont="1" applyFill="1" applyBorder="1" applyAlignment="1">
      <alignment horizontal="right"/>
    </xf>
    <xf numFmtId="168" fontId="52" fillId="10" borderId="0" xfId="0" applyNumberFormat="1" applyFont="1" applyFill="1" applyBorder="1" applyAlignment="1" applyProtection="1">
      <alignment horizontal="right"/>
    </xf>
    <xf numFmtId="3" fontId="32" fillId="10" borderId="0" xfId="0" applyNumberFormat="1" applyFont="1" applyFill="1" applyBorder="1" applyAlignment="1" applyProtection="1">
      <alignment horizontal="right"/>
    </xf>
    <xf numFmtId="0" fontId="7" fillId="10" borderId="1" xfId="0" applyFont="1" applyFill="1" applyBorder="1" applyAlignment="1" applyProtection="1">
      <alignment horizontal="left"/>
    </xf>
    <xf numFmtId="3" fontId="52" fillId="10" borderId="1" xfId="0" applyNumberFormat="1" applyFont="1" applyFill="1" applyBorder="1" applyAlignment="1" applyProtection="1"/>
    <xf numFmtId="167" fontId="52" fillId="10" borderId="1" xfId="0" applyNumberFormat="1" applyFont="1" applyFill="1" applyBorder="1" applyAlignment="1" applyProtection="1">
      <alignment horizontal="right"/>
    </xf>
    <xf numFmtId="171" fontId="52" fillId="10" borderId="1" xfId="0" applyNumberFormat="1" applyFont="1" applyFill="1" applyBorder="1" applyAlignment="1">
      <alignment horizontal="right"/>
    </xf>
    <xf numFmtId="168" fontId="52" fillId="10" borderId="1" xfId="0" applyNumberFormat="1" applyFont="1" applyFill="1" applyBorder="1" applyAlignment="1" applyProtection="1">
      <alignment horizontal="right"/>
    </xf>
    <xf numFmtId="0" fontId="8" fillId="10" borderId="1" xfId="0" applyFont="1" applyFill="1" applyBorder="1" applyAlignment="1" applyProtection="1">
      <alignment horizontal="left"/>
    </xf>
    <xf numFmtId="3" fontId="58" fillId="10" borderId="1" xfId="0" applyNumberFormat="1" applyFont="1" applyFill="1" applyBorder="1" applyAlignment="1" applyProtection="1"/>
    <xf numFmtId="167" fontId="58" fillId="10" borderId="1" xfId="0" applyNumberFormat="1" applyFont="1" applyFill="1" applyBorder="1" applyAlignment="1" applyProtection="1">
      <alignment horizontal="right"/>
    </xf>
    <xf numFmtId="171" fontId="58" fillId="10" borderId="1" xfId="0" applyNumberFormat="1" applyFont="1" applyFill="1" applyBorder="1" applyAlignment="1">
      <alignment horizontal="right"/>
    </xf>
    <xf numFmtId="168" fontId="58" fillId="10" borderId="1" xfId="0" applyNumberFormat="1" applyFont="1" applyFill="1" applyBorder="1" applyAlignment="1" applyProtection="1">
      <alignment horizontal="right"/>
    </xf>
    <xf numFmtId="167" fontId="7" fillId="10" borderId="0" xfId="0" applyNumberFormat="1" applyFont="1" applyFill="1" applyBorder="1" applyAlignment="1" applyProtection="1">
      <alignment horizontal="right"/>
    </xf>
    <xf numFmtId="168" fontId="7" fillId="10" borderId="0" xfId="0" applyNumberFormat="1" applyFont="1" applyFill="1" applyBorder="1" applyAlignment="1" applyProtection="1">
      <alignment horizontal="right"/>
    </xf>
    <xf numFmtId="168" fontId="7" fillId="10" borderId="1" xfId="0" applyNumberFormat="1" applyFont="1" applyFill="1" applyBorder="1" applyAlignment="1" applyProtection="1">
      <alignment horizontal="right"/>
    </xf>
    <xf numFmtId="167" fontId="58" fillId="10" borderId="2" xfId="0" applyNumberFormat="1" applyFont="1" applyFill="1" applyBorder="1" applyAlignment="1" applyProtection="1">
      <alignment horizontal="right"/>
    </xf>
    <xf numFmtId="167" fontId="8" fillId="10" borderId="2" xfId="0" applyNumberFormat="1" applyFont="1" applyFill="1" applyBorder="1" applyAlignment="1" applyProtection="1">
      <alignment horizontal="right"/>
    </xf>
    <xf numFmtId="168" fontId="8" fillId="10" borderId="1" xfId="0" applyNumberFormat="1" applyFont="1" applyFill="1" applyBorder="1" applyAlignment="1" applyProtection="1">
      <alignment horizontal="right"/>
    </xf>
    <xf numFmtId="0" fontId="7" fillId="10" borderId="0" xfId="0" applyNumberFormat="1" applyFont="1" applyFill="1" applyBorder="1" applyAlignment="1" applyProtection="1">
      <alignment horizontal="left"/>
    </xf>
    <xf numFmtId="3" fontId="32" fillId="10" borderId="0" xfId="0" applyNumberFormat="1" applyFont="1" applyFill="1" applyBorder="1" applyProtection="1"/>
    <xf numFmtId="164" fontId="32" fillId="10" borderId="0" xfId="0" applyNumberFormat="1" applyFont="1" applyFill="1" applyBorder="1" applyProtection="1"/>
    <xf numFmtId="0" fontId="7" fillId="10" borderId="1" xfId="0" applyNumberFormat="1" applyFont="1" applyFill="1" applyBorder="1" applyAlignment="1" applyProtection="1">
      <alignment horizontal="left"/>
    </xf>
    <xf numFmtId="3" fontId="32" fillId="10" borderId="1" xfId="0" applyNumberFormat="1" applyFont="1" applyFill="1" applyBorder="1" applyAlignment="1" applyProtection="1">
      <alignment horizontal="right"/>
    </xf>
    <xf numFmtId="3" fontId="32" fillId="10" borderId="1" xfId="0" applyNumberFormat="1" applyFont="1" applyFill="1" applyBorder="1" applyProtection="1"/>
    <xf numFmtId="164" fontId="32" fillId="10" borderId="1" xfId="0" applyNumberFormat="1" applyFont="1" applyFill="1" applyBorder="1" applyProtection="1"/>
    <xf numFmtId="0" fontId="7" fillId="10" borderId="0" xfId="0" applyFont="1" applyFill="1" applyAlignment="1">
      <alignment horizontal="center"/>
    </xf>
    <xf numFmtId="3" fontId="32" fillId="10" borderId="0" xfId="0" applyNumberFormat="1" applyFont="1" applyFill="1" applyAlignment="1">
      <alignment horizontal="center"/>
    </xf>
    <xf numFmtId="184" fontId="32" fillId="10" borderId="0" xfId="0" applyNumberFormat="1" applyFont="1" applyFill="1" applyAlignment="1">
      <alignment horizontal="center"/>
    </xf>
    <xf numFmtId="9" fontId="32" fillId="10" borderId="0" xfId="5" applyNumberFormat="1" applyFont="1" applyFill="1" applyAlignment="1">
      <alignment horizontal="right" indent="2"/>
    </xf>
    <xf numFmtId="1" fontId="8" fillId="10" borderId="1" xfId="0" applyNumberFormat="1" applyFont="1" applyFill="1" applyBorder="1" applyAlignment="1">
      <alignment horizontal="center"/>
    </xf>
    <xf numFmtId="3" fontId="8" fillId="10" borderId="1" xfId="0" applyNumberFormat="1" applyFont="1" applyFill="1" applyBorder="1" applyAlignment="1">
      <alignment horizontal="center"/>
    </xf>
    <xf numFmtId="184" fontId="8" fillId="10" borderId="1" xfId="0" applyNumberFormat="1" applyFont="1" applyFill="1" applyBorder="1" applyAlignment="1">
      <alignment horizontal="center"/>
    </xf>
    <xf numFmtId="9" fontId="8" fillId="10" borderId="1" xfId="5" applyNumberFormat="1" applyFont="1" applyFill="1" applyBorder="1" applyAlignment="1">
      <alignment horizontal="right" indent="2"/>
    </xf>
    <xf numFmtId="0" fontId="8" fillId="10" borderId="0" xfId="0" applyFont="1" applyFill="1" applyAlignment="1" applyProtection="1">
      <alignment horizontal="left"/>
    </xf>
    <xf numFmtId="188" fontId="7" fillId="10" borderId="0" xfId="0" quotePrefix="1" applyNumberFormat="1" applyFont="1" applyFill="1" applyAlignment="1" applyProtection="1">
      <alignment horizontal="right"/>
    </xf>
    <xf numFmtId="164" fontId="7" fillId="10" borderId="0" xfId="0" applyNumberFormat="1" applyFont="1" applyFill="1" applyAlignment="1" applyProtection="1"/>
    <xf numFmtId="15" fontId="7" fillId="10" borderId="0" xfId="0" applyNumberFormat="1" applyFont="1" applyFill="1" applyAlignment="1" applyProtection="1">
      <alignment horizontal="right"/>
    </xf>
    <xf numFmtId="3" fontId="8" fillId="10" borderId="0" xfId="0" applyNumberFormat="1" applyFont="1" applyFill="1" applyAlignment="1" applyProtection="1">
      <alignment horizontal="right"/>
    </xf>
    <xf numFmtId="188" fontId="8" fillId="10" borderId="0" xfId="0" quotePrefix="1" applyNumberFormat="1" applyFont="1" applyFill="1" applyAlignment="1" applyProtection="1">
      <alignment horizontal="right"/>
    </xf>
    <xf numFmtId="164" fontId="8" fillId="10" borderId="0" xfId="0" applyNumberFormat="1" applyFont="1" applyFill="1" applyAlignment="1" applyProtection="1"/>
    <xf numFmtId="15" fontId="8" fillId="10" borderId="0" xfId="0" applyNumberFormat="1" applyFont="1" applyFill="1" applyAlignment="1" applyProtection="1">
      <alignment horizontal="right"/>
    </xf>
    <xf numFmtId="0" fontId="22" fillId="10" borderId="0" xfId="0" applyFont="1" applyFill="1" applyAlignment="1" applyProtection="1">
      <alignment horizontal="right"/>
    </xf>
    <xf numFmtId="164" fontId="22" fillId="10" borderId="0" xfId="0" applyNumberFormat="1" applyFont="1" applyFill="1" applyAlignment="1" applyProtection="1">
      <alignment horizontal="right"/>
    </xf>
    <xf numFmtId="189" fontId="7" fillId="10" borderId="1" xfId="0" applyNumberFormat="1" applyFont="1" applyFill="1" applyBorder="1" applyAlignment="1" applyProtection="1">
      <alignment horizontal="left"/>
    </xf>
    <xf numFmtId="16" fontId="8" fillId="10" borderId="1" xfId="0" quotePrefix="1" applyNumberFormat="1" applyFont="1" applyFill="1" applyBorder="1" applyAlignment="1" applyProtection="1">
      <alignment horizontal="right"/>
    </xf>
    <xf numFmtId="164" fontId="8" fillId="10" borderId="1" xfId="0" applyNumberFormat="1" applyFont="1" applyFill="1" applyBorder="1" applyAlignment="1" applyProtection="1"/>
    <xf numFmtId="3" fontId="8" fillId="10" borderId="1" xfId="0" applyNumberFormat="1" applyFont="1" applyFill="1" applyBorder="1" applyAlignment="1" applyProtection="1">
      <alignment horizontal="right"/>
    </xf>
    <xf numFmtId="3" fontId="7" fillId="10" borderId="0" xfId="0" applyNumberFormat="1" applyFont="1" applyFill="1" applyProtection="1"/>
    <xf numFmtId="1" fontId="7" fillId="10" borderId="0" xfId="0" applyNumberFormat="1" applyFont="1" applyFill="1" applyProtection="1"/>
    <xf numFmtId="1" fontId="7" fillId="10" borderId="1" xfId="0" applyNumberFormat="1" applyFont="1" applyFill="1" applyBorder="1" applyProtection="1"/>
    <xf numFmtId="183" fontId="7" fillId="10" borderId="0" xfId="0" applyNumberFormat="1" applyFont="1" applyFill="1" applyAlignment="1" applyProtection="1">
      <alignment horizontal="left"/>
    </xf>
    <xf numFmtId="3" fontId="32" fillId="10" borderId="0" xfId="0" applyNumberFormat="1" applyFont="1" applyFill="1" applyProtection="1"/>
    <xf numFmtId="184" fontId="32" fillId="10" borderId="0" xfId="0" applyNumberFormat="1" applyFont="1" applyFill="1" applyProtection="1"/>
    <xf numFmtId="0" fontId="7" fillId="10" borderId="0" xfId="0" applyFont="1" applyFill="1" applyBorder="1" applyAlignment="1" applyProtection="1">
      <alignment horizontal="left" vertical="center"/>
    </xf>
    <xf numFmtId="0" fontId="7" fillId="10" borderId="1" xfId="0" applyFont="1" applyFill="1" applyBorder="1" applyAlignment="1" applyProtection="1">
      <alignment horizontal="left" vertical="center"/>
    </xf>
    <xf numFmtId="0" fontId="7" fillId="10" borderId="0" xfId="0" applyFont="1" applyFill="1" applyBorder="1" applyAlignment="1" applyProtection="1">
      <alignment horizontal="right" indent="2"/>
    </xf>
    <xf numFmtId="177" fontId="32" fillId="10" borderId="0" xfId="0" applyNumberFormat="1" applyFont="1" applyFill="1"/>
    <xf numFmtId="166" fontId="7" fillId="10" borderId="0" xfId="0" applyNumberFormat="1" applyFont="1" applyFill="1" applyBorder="1" applyAlignment="1" applyProtection="1">
      <alignment horizontal="right"/>
    </xf>
    <xf numFmtId="0" fontId="7" fillId="10" borderId="4" xfId="0" applyFont="1" applyFill="1" applyBorder="1" applyAlignment="1" applyProtection="1">
      <alignment horizontal="right" indent="2"/>
    </xf>
    <xf numFmtId="177" fontId="32" fillId="10" borderId="4" xfId="0" applyNumberFormat="1" applyFont="1" applyFill="1" applyBorder="1"/>
    <xf numFmtId="166" fontId="8" fillId="10" borderId="4" xfId="0" applyNumberFormat="1" applyFont="1" applyFill="1" applyBorder="1" applyAlignment="1" applyProtection="1">
      <alignment horizontal="right"/>
    </xf>
    <xf numFmtId="0" fontId="8" fillId="10" borderId="1" xfId="0" applyFont="1" applyFill="1" applyBorder="1" applyAlignment="1" applyProtection="1">
      <alignment horizontal="center"/>
    </xf>
    <xf numFmtId="173" fontId="8" fillId="10" borderId="1" xfId="0" quotePrefix="1" applyNumberFormat="1" applyFont="1" applyFill="1" applyBorder="1" applyAlignment="1" applyProtection="1">
      <alignment horizontal="right"/>
    </xf>
    <xf numFmtId="166" fontId="8" fillId="10" borderId="1" xfId="0" applyNumberFormat="1" applyFont="1" applyFill="1" applyBorder="1" applyAlignment="1" applyProtection="1">
      <alignment horizontal="right"/>
    </xf>
    <xf numFmtId="173" fontId="8" fillId="10" borderId="1" xfId="0" quotePrefix="1" applyNumberFormat="1" applyFont="1" applyFill="1" applyBorder="1" applyAlignment="1" applyProtection="1">
      <alignment horizontal="center"/>
    </xf>
    <xf numFmtId="0" fontId="7" fillId="10" borderId="0" xfId="0" applyFont="1" applyFill="1" applyBorder="1" applyAlignment="1" applyProtection="1">
      <alignment horizontal="center"/>
    </xf>
    <xf numFmtId="173" fontId="7" fillId="10" borderId="0" xfId="0" quotePrefix="1" applyNumberFormat="1" applyFont="1" applyFill="1" applyBorder="1" applyAlignment="1" applyProtection="1">
      <alignment horizontal="center"/>
    </xf>
    <xf numFmtId="0" fontId="8" fillId="10" borderId="4" xfId="0" applyFont="1" applyFill="1" applyBorder="1" applyProtection="1"/>
    <xf numFmtId="0" fontId="8" fillId="10" borderId="4" xfId="0" applyFont="1" applyFill="1" applyBorder="1" applyAlignment="1" applyProtection="1">
      <alignment horizontal="center"/>
    </xf>
    <xf numFmtId="173" fontId="8" fillId="10" borderId="4" xfId="0" quotePrefix="1" applyNumberFormat="1" applyFont="1" applyFill="1" applyBorder="1" applyAlignment="1" applyProtection="1">
      <alignment horizontal="center"/>
    </xf>
    <xf numFmtId="0" fontId="8" fillId="10" borderId="2" xfId="0" applyFont="1" applyFill="1" applyBorder="1" applyProtection="1"/>
    <xf numFmtId="0" fontId="8" fillId="10" borderId="2" xfId="0" applyFont="1" applyFill="1" applyBorder="1" applyAlignment="1" applyProtection="1">
      <alignment horizontal="center"/>
    </xf>
    <xf numFmtId="173" fontId="8" fillId="10" borderId="2" xfId="0" quotePrefix="1" applyNumberFormat="1" applyFont="1" applyFill="1" applyBorder="1" applyAlignment="1" applyProtection="1">
      <alignment horizontal="center"/>
    </xf>
    <xf numFmtId="166" fontId="8" fillId="10" borderId="2" xfId="0" applyNumberFormat="1" applyFont="1" applyFill="1" applyBorder="1" applyAlignment="1" applyProtection="1">
      <alignment horizontal="right"/>
    </xf>
    <xf numFmtId="3" fontId="7" fillId="10" borderId="0" xfId="0" quotePrefix="1" applyNumberFormat="1" applyFont="1" applyFill="1" applyBorder="1" applyProtection="1"/>
    <xf numFmtId="165" fontId="8" fillId="10" borderId="1" xfId="0" applyNumberFormat="1" applyFont="1" applyFill="1" applyBorder="1" applyProtection="1"/>
    <xf numFmtId="3" fontId="7" fillId="10" borderId="3" xfId="0" applyNumberFormat="1" applyFont="1" applyFill="1" applyBorder="1" applyProtection="1"/>
    <xf numFmtId="165" fontId="8" fillId="10" borderId="2" xfId="0" applyNumberFormat="1" applyFont="1" applyFill="1" applyBorder="1" applyProtection="1"/>
    <xf numFmtId="3" fontId="8" fillId="10" borderId="2" xfId="0" applyNumberFormat="1" applyFont="1" applyFill="1" applyBorder="1" applyProtection="1"/>
    <xf numFmtId="165" fontId="7" fillId="10" borderId="0" xfId="0" quotePrefix="1" applyNumberFormat="1" applyFont="1" applyFill="1" applyBorder="1" applyAlignment="1" applyProtection="1">
      <alignment horizontal="right"/>
    </xf>
    <xf numFmtId="165" fontId="8" fillId="10" borderId="2" xfId="0" applyNumberFormat="1" applyFont="1" applyFill="1" applyBorder="1" applyAlignment="1" applyProtection="1">
      <alignment horizontal="right"/>
    </xf>
    <xf numFmtId="197" fontId="7" fillId="10" borderId="0" xfId="0" applyNumberFormat="1" applyFont="1" applyFill="1" applyBorder="1" applyAlignment="1" applyProtection="1">
      <alignment horizontal="right"/>
    </xf>
    <xf numFmtId="197" fontId="7" fillId="10" borderId="0" xfId="0" applyNumberFormat="1" applyFont="1" applyFill="1" applyBorder="1" applyProtection="1"/>
    <xf numFmtId="197" fontId="7" fillId="10" borderId="0" xfId="0" applyNumberFormat="1" applyFont="1" applyFill="1" applyBorder="1" applyAlignment="1" applyProtection="1">
      <alignment horizontal="right" indent="1"/>
    </xf>
    <xf numFmtId="197" fontId="44" fillId="10" borderId="0" xfId="0" applyNumberFormat="1" applyFont="1" applyFill="1" applyBorder="1" applyAlignment="1" applyProtection="1">
      <alignment horizontal="right"/>
    </xf>
    <xf numFmtId="197" fontId="44" fillId="10" borderId="0" xfId="0" applyNumberFormat="1" applyFont="1" applyFill="1" applyBorder="1" applyProtection="1"/>
    <xf numFmtId="0" fontId="7" fillId="10" borderId="1" xfId="0" applyFont="1" applyFill="1" applyBorder="1" applyAlignment="1" applyProtection="1">
      <alignment horizontal="left" wrapText="1"/>
    </xf>
    <xf numFmtId="197" fontId="7" fillId="10" borderId="1" xfId="0" applyNumberFormat="1" applyFont="1" applyFill="1" applyBorder="1" applyAlignment="1" applyProtection="1">
      <alignment vertical="center"/>
    </xf>
    <xf numFmtId="197" fontId="7" fillId="10" borderId="1" xfId="0" applyNumberFormat="1" applyFont="1" applyFill="1" applyBorder="1" applyAlignment="1" applyProtection="1">
      <alignment horizontal="right" indent="1"/>
    </xf>
    <xf numFmtId="197" fontId="52" fillId="10" borderId="1" xfId="0" applyNumberFormat="1" applyFont="1" applyFill="1" applyBorder="1" applyAlignment="1" applyProtection="1"/>
    <xf numFmtId="197" fontId="7" fillId="10" borderId="1" xfId="0" applyNumberFormat="1" applyFont="1" applyFill="1" applyBorder="1" applyAlignment="1" applyProtection="1"/>
    <xf numFmtId="197" fontId="8" fillId="10" borderId="1" xfId="0" applyNumberFormat="1" applyFont="1" applyFill="1" applyBorder="1" applyProtection="1"/>
    <xf numFmtId="197" fontId="58" fillId="10" borderId="1" xfId="0" applyNumberFormat="1" applyFont="1" applyFill="1" applyBorder="1" applyProtection="1"/>
    <xf numFmtId="165" fontId="8" fillId="10" borderId="1" xfId="6" applyNumberFormat="1" applyFont="1" applyFill="1" applyBorder="1" applyProtection="1"/>
    <xf numFmtId="3" fontId="8" fillId="10" borderId="4" xfId="6" applyNumberFormat="1" applyFont="1" applyFill="1" applyBorder="1" applyAlignment="1" applyProtection="1">
      <alignment horizontal="right" indent="1"/>
    </xf>
    <xf numFmtId="165" fontId="8" fillId="10" borderId="4" xfId="6" applyNumberFormat="1" applyFont="1" applyFill="1" applyBorder="1" applyAlignment="1" applyProtection="1">
      <alignment horizontal="right" indent="1"/>
    </xf>
    <xf numFmtId="165" fontId="7" fillId="10" borderId="3" xfId="6" applyNumberFormat="1" applyFont="1" applyFill="1" applyBorder="1" applyAlignment="1" applyProtection="1">
      <alignment horizontal="left"/>
    </xf>
    <xf numFmtId="165" fontId="7" fillId="10" borderId="0" xfId="6" applyNumberFormat="1" applyFont="1" applyFill="1" applyBorder="1" applyAlignment="1" applyProtection="1">
      <alignment horizontal="left"/>
    </xf>
    <xf numFmtId="165" fontId="8" fillId="10" borderId="7" xfId="6" applyNumberFormat="1" applyFont="1" applyFill="1" applyBorder="1" applyProtection="1"/>
    <xf numFmtId="3" fontId="8" fillId="10" borderId="9" xfId="6" applyNumberFormat="1" applyFont="1" applyFill="1" applyBorder="1" applyAlignment="1" applyProtection="1">
      <alignment horizontal="right" indent="1"/>
    </xf>
    <xf numFmtId="165" fontId="8" fillId="10" borderId="9" xfId="6" applyNumberFormat="1" applyFont="1" applyFill="1" applyBorder="1" applyAlignment="1" applyProtection="1">
      <alignment horizontal="right" indent="1"/>
    </xf>
    <xf numFmtId="0" fontId="8" fillId="10" borderId="2" xfId="0" applyFont="1" applyFill="1" applyBorder="1" applyAlignment="1" applyProtection="1">
      <alignment horizontal="left"/>
    </xf>
    <xf numFmtId="3" fontId="8" fillId="10" borderId="2" xfId="0" applyNumberFormat="1" applyFont="1" applyFill="1" applyBorder="1" applyAlignment="1" applyProtection="1">
      <alignment horizontal="right"/>
    </xf>
    <xf numFmtId="190" fontId="8" fillId="0" borderId="0" xfId="6" quotePrefix="1" applyFont="1" applyFill="1" applyBorder="1" applyAlignment="1" applyProtection="1">
      <alignment vertical="top" wrapText="1"/>
    </xf>
    <xf numFmtId="190" fontId="32" fillId="10" borderId="0" xfId="6" applyFont="1" applyFill="1" applyBorder="1" applyAlignment="1" applyProtection="1">
      <alignment horizontal="left"/>
    </xf>
    <xf numFmtId="0" fontId="7" fillId="0" borderId="0" xfId="12" applyFont="1" applyFill="1" applyBorder="1" applyAlignment="1" applyProtection="1">
      <alignment wrapText="1"/>
    </xf>
    <xf numFmtId="0" fontId="7" fillId="0" borderId="0" xfId="14" applyFont="1" applyFill="1" applyBorder="1" applyAlignment="1" applyProtection="1">
      <alignment wrapText="1"/>
    </xf>
    <xf numFmtId="0" fontId="7" fillId="0" borderId="0" xfId="12" applyFont="1" applyFill="1" applyBorder="1" applyAlignment="1" applyProtection="1">
      <alignment horizontal="justify" wrapText="1"/>
    </xf>
    <xf numFmtId="0" fontId="32" fillId="0" borderId="0" xfId="14" applyFont="1" applyFill="1" applyProtection="1"/>
    <xf numFmtId="0" fontId="32" fillId="0" borderId="0" xfId="0" applyFont="1" applyFill="1" applyBorder="1" applyAlignment="1" applyProtection="1">
      <alignment wrapText="1"/>
    </xf>
    <xf numFmtId="3" fontId="8" fillId="0" borderId="0" xfId="0" applyNumberFormat="1" applyFont="1" applyFill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0" xfId="17" applyFont="1" applyFill="1" applyBorder="1" applyAlignment="1" applyProtection="1">
      <alignment vertical="top" wrapText="1"/>
    </xf>
    <xf numFmtId="190" fontId="8" fillId="0" borderId="0" xfId="6" applyFont="1" applyFill="1" applyBorder="1" applyAlignment="1" applyProtection="1">
      <alignment horizontal="left" indent="1"/>
    </xf>
    <xf numFmtId="0" fontId="32" fillId="0" borderId="0" xfId="20" applyNumberFormat="1" applyFont="1" applyFill="1" applyBorder="1" applyAlignment="1" applyProtection="1">
      <alignment horizontal="justify" wrapText="1"/>
    </xf>
    <xf numFmtId="3" fontId="7" fillId="0" borderId="0" xfId="20" applyNumberFormat="1" applyFont="1" applyFill="1" applyProtection="1"/>
    <xf numFmtId="1" fontId="33" fillId="10" borderId="1" xfId="6" quotePrefix="1" applyNumberFormat="1" applyFont="1" applyFill="1" applyBorder="1" applyAlignment="1" applyProtection="1">
      <alignment horizontal="right" indent="1"/>
    </xf>
    <xf numFmtId="0" fontId="8" fillId="0" borderId="0" xfId="13" applyFont="1" applyFill="1" applyBorder="1" applyAlignment="1" applyProtection="1">
      <alignment vertical="top" wrapText="1"/>
    </xf>
    <xf numFmtId="199" fontId="4" fillId="0" borderId="0" xfId="0" applyNumberFormat="1" applyFont="1" applyFill="1" applyBorder="1" applyProtection="1"/>
    <xf numFmtId="0" fontId="8" fillId="0" borderId="0" xfId="0" applyFont="1" applyFill="1" applyBorder="1" applyAlignment="1">
      <alignment horizontal="right"/>
    </xf>
    <xf numFmtId="0" fontId="32" fillId="0" borderId="0" xfId="12" applyFont="1" applyFill="1" applyBorder="1" applyAlignment="1" applyProtection="1">
      <alignment wrapText="1"/>
    </xf>
    <xf numFmtId="165" fontId="32" fillId="0" borderId="0" xfId="0" applyNumberFormat="1" applyFont="1" applyFill="1" applyBorder="1" applyProtection="1"/>
    <xf numFmtId="0" fontId="57" fillId="0" borderId="0" xfId="9" applyFont="1" applyFill="1" applyProtection="1"/>
    <xf numFmtId="164" fontId="36" fillId="0" borderId="0" xfId="0" applyNumberFormat="1" applyFont="1" applyFill="1" applyBorder="1" applyProtection="1"/>
    <xf numFmtId="4" fontId="8" fillId="10" borderId="2" xfId="8" applyNumberFormat="1" applyFont="1" applyFill="1" applyBorder="1" applyAlignment="1" applyProtection="1">
      <alignment horizontal="right" indent="1"/>
    </xf>
    <xf numFmtId="14" fontId="7" fillId="0" borderId="0" xfId="0" applyNumberFormat="1" applyFont="1" applyFill="1" applyAlignment="1" applyProtection="1">
      <alignment horizontal="left"/>
      <protection locked="0"/>
    </xf>
    <xf numFmtId="3" fontId="7" fillId="0" borderId="0" xfId="8" applyNumberFormat="1" applyFont="1" applyFill="1" applyBorder="1" applyAlignment="1" applyProtection="1">
      <alignment horizontal="right" indent="1"/>
    </xf>
    <xf numFmtId="165" fontId="7" fillId="0" borderId="0" xfId="8" applyNumberFormat="1" applyFont="1" applyFill="1" applyBorder="1" applyAlignment="1" applyProtection="1">
      <alignment horizontal="right" indent="1"/>
    </xf>
    <xf numFmtId="170" fontId="7" fillId="0" borderId="0" xfId="0" applyNumberFormat="1" applyFont="1" applyFill="1" applyBorder="1" applyAlignment="1">
      <alignment horizontal="right"/>
    </xf>
    <xf numFmtId="0" fontId="54" fillId="0" borderId="0" xfId="12" applyFont="1" applyFill="1" applyBorder="1" applyAlignment="1" applyProtection="1">
      <alignment vertical="center" wrapText="1"/>
    </xf>
    <xf numFmtId="165" fontId="33" fillId="0" borderId="0" xfId="6" applyNumberFormat="1" applyFont="1" applyFill="1" applyBorder="1" applyProtection="1"/>
    <xf numFmtId="200" fontId="7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/>
    <xf numFmtId="179" fontId="3" fillId="0" borderId="0" xfId="0" applyNumberFormat="1" applyFont="1" applyFill="1" applyBorder="1"/>
    <xf numFmtId="164" fontId="7" fillId="0" borderId="0" xfId="0" applyNumberFormat="1" applyFont="1" applyFill="1" applyBorder="1" applyAlignment="1" applyProtection="1">
      <alignment vertical="justify" wrapText="1"/>
    </xf>
    <xf numFmtId="3" fontId="7" fillId="10" borderId="4" xfId="8" applyNumberFormat="1" applyFont="1" applyFill="1" applyBorder="1" applyAlignment="1" applyProtection="1">
      <alignment horizontal="right" indent="1"/>
    </xf>
    <xf numFmtId="179" fontId="32" fillId="10" borderId="0" xfId="17" applyNumberFormat="1" applyFont="1" applyFill="1" applyBorder="1" applyAlignment="1">
      <alignment horizontal="right"/>
    </xf>
    <xf numFmtId="179" fontId="33" fillId="10" borderId="2" xfId="17" applyNumberFormat="1" applyFont="1" applyFill="1" applyBorder="1" applyAlignment="1">
      <alignment horizontal="right"/>
    </xf>
    <xf numFmtId="179" fontId="33" fillId="10" borderId="1" xfId="17" applyNumberFormat="1" applyFont="1" applyFill="1" applyBorder="1" applyAlignment="1">
      <alignment horizontal="right"/>
    </xf>
    <xf numFmtId="199" fontId="32" fillId="0" borderId="0" xfId="17" applyNumberFormat="1" applyFont="1" applyFill="1" applyBorder="1" applyAlignment="1"/>
    <xf numFmtId="3" fontId="32" fillId="10" borderId="4" xfId="17" applyNumberFormat="1" applyFont="1" applyFill="1" applyBorder="1" applyAlignment="1"/>
    <xf numFmtId="165" fontId="32" fillId="10" borderId="0" xfId="17" applyNumberFormat="1" applyFont="1" applyFill="1" applyBorder="1" applyAlignment="1"/>
    <xf numFmtId="165" fontId="32" fillId="10" borderId="4" xfId="17" applyNumberFormat="1" applyFont="1" applyFill="1" applyBorder="1" applyAlignment="1"/>
    <xf numFmtId="165" fontId="32" fillId="0" borderId="0" xfId="0" applyNumberFormat="1" applyFont="1"/>
    <xf numFmtId="4" fontId="32" fillId="0" borderId="0" xfId="0" applyNumberFormat="1" applyFont="1"/>
    <xf numFmtId="165" fontId="36" fillId="0" borderId="0" xfId="0" applyNumberFormat="1" applyFont="1"/>
    <xf numFmtId="0" fontId="32" fillId="0" borderId="0" xfId="20" applyFont="1" applyFill="1" applyAlignment="1" applyProtection="1">
      <alignment textRotation="90"/>
    </xf>
    <xf numFmtId="164" fontId="36" fillId="0" borderId="0" xfId="20" applyNumberFormat="1" applyFont="1" applyFill="1" applyProtection="1"/>
    <xf numFmtId="3" fontId="36" fillId="10" borderId="0" xfId="17" applyNumberFormat="1" applyFont="1" applyFill="1" applyBorder="1" applyAlignment="1">
      <alignment horizontal="right"/>
    </xf>
    <xf numFmtId="3" fontId="36" fillId="10" borderId="0" xfId="17" applyNumberFormat="1" applyFont="1" applyFill="1" applyBorder="1" applyAlignment="1"/>
    <xf numFmtId="3" fontId="36" fillId="10" borderId="4" xfId="17" applyNumberFormat="1" applyFont="1" applyFill="1" applyBorder="1" applyAlignment="1"/>
    <xf numFmtId="0" fontId="36" fillId="0" borderId="0" xfId="0" applyFont="1" applyFill="1" applyBorder="1" applyProtection="1"/>
    <xf numFmtId="1" fontId="36" fillId="0" borderId="0" xfId="0" applyNumberFormat="1" applyFont="1" applyFill="1" applyBorder="1" applyProtection="1"/>
    <xf numFmtId="165" fontId="32" fillId="10" borderId="0" xfId="17" applyNumberFormat="1" applyFont="1" applyFill="1" applyBorder="1" applyAlignment="1">
      <alignment horizontal="right"/>
    </xf>
    <xf numFmtId="194" fontId="32" fillId="0" borderId="0" xfId="20" applyNumberFormat="1" applyFont="1" applyFill="1" applyProtection="1"/>
    <xf numFmtId="165" fontId="36" fillId="0" borderId="0" xfId="20" applyNumberFormat="1" applyFont="1" applyFill="1" applyProtection="1"/>
    <xf numFmtId="179" fontId="4" fillId="0" borderId="0" xfId="0" applyNumberFormat="1" applyFont="1" applyFill="1" applyBorder="1" applyProtection="1"/>
    <xf numFmtId="0" fontId="6" fillId="2" borderId="1" xfId="0" applyFont="1" applyFill="1" applyBorder="1" applyAlignment="1" applyProtection="1">
      <alignment horizontal="right"/>
    </xf>
    <xf numFmtId="3" fontId="32" fillId="10" borderId="0" xfId="7" applyNumberFormat="1" applyFont="1" applyFill="1" applyBorder="1" applyAlignment="1" applyProtection="1">
      <alignment horizontal="right"/>
    </xf>
    <xf numFmtId="3" fontId="33" fillId="10" borderId="2" xfId="7" applyNumberFormat="1" applyFont="1" applyFill="1" applyBorder="1" applyAlignment="1" applyProtection="1">
      <alignment horizontal="right"/>
    </xf>
    <xf numFmtId="3" fontId="32" fillId="10" borderId="0" xfId="7" applyNumberFormat="1" applyFont="1" applyFill="1" applyBorder="1" applyAlignment="1" applyProtection="1"/>
    <xf numFmtId="3" fontId="32" fillId="10" borderId="0" xfId="7" applyNumberFormat="1" applyFont="1" applyFill="1" applyAlignment="1" applyProtection="1"/>
    <xf numFmtId="1" fontId="6" fillId="2" borderId="1" xfId="0" applyNumberFormat="1" applyFont="1" applyFill="1" applyBorder="1" applyAlignment="1" applyProtection="1">
      <alignment horizontal="right"/>
    </xf>
    <xf numFmtId="1" fontId="25" fillId="0" borderId="0" xfId="0" applyNumberFormat="1" applyFont="1" applyFill="1" applyBorder="1" applyAlignment="1">
      <alignment horizontal="right" vertical="center"/>
    </xf>
    <xf numFmtId="1" fontId="68" fillId="0" borderId="0" xfId="0" applyNumberFormat="1" applyFont="1" applyFill="1" applyBorder="1" applyAlignment="1">
      <alignment horizontal="right" vertical="center"/>
    </xf>
    <xf numFmtId="3" fontId="36" fillId="10" borderId="0" xfId="0" applyNumberFormat="1" applyFont="1" applyFill="1" applyBorder="1" applyProtection="1"/>
    <xf numFmtId="0" fontId="56" fillId="0" borderId="3" xfId="0" applyFont="1" applyFill="1" applyBorder="1" applyAlignment="1" applyProtection="1">
      <alignment wrapText="1"/>
    </xf>
    <xf numFmtId="179" fontId="3" fillId="0" borderId="0" xfId="0" applyNumberFormat="1" applyFont="1" applyFill="1" applyProtection="1"/>
    <xf numFmtId="173" fontId="7" fillId="10" borderId="0" xfId="0" applyNumberFormat="1" applyFont="1" applyFill="1" applyBorder="1" applyAlignment="1" applyProtection="1">
      <alignment horizontal="left"/>
    </xf>
    <xf numFmtId="166" fontId="52" fillId="10" borderId="0" xfId="0" applyNumberFormat="1" applyFont="1" applyFill="1" applyBorder="1" applyAlignment="1" applyProtection="1"/>
    <xf numFmtId="166" fontId="52" fillId="10" borderId="1" xfId="0" applyNumberFormat="1" applyFont="1" applyFill="1" applyBorder="1" applyAlignment="1" applyProtection="1"/>
    <xf numFmtId="166" fontId="58" fillId="10" borderId="1" xfId="0" applyNumberFormat="1" applyFont="1" applyFill="1" applyBorder="1" applyAlignment="1" applyProtection="1"/>
    <xf numFmtId="167" fontId="7" fillId="10" borderId="0" xfId="0" applyNumberFormat="1" applyFont="1" applyFill="1" applyBorder="1" applyAlignment="1" applyProtection="1">
      <alignment horizontal="center"/>
    </xf>
    <xf numFmtId="0" fontId="52" fillId="10" borderId="0" xfId="0" applyFont="1" applyFill="1" applyBorder="1" applyAlignment="1" applyProtection="1">
      <alignment horizontal="left"/>
    </xf>
    <xf numFmtId="3" fontId="52" fillId="10" borderId="0" xfId="0" applyNumberFormat="1" applyFont="1" applyFill="1" applyBorder="1" applyAlignment="1" applyProtection="1">
      <alignment horizontal="right"/>
    </xf>
    <xf numFmtId="0" fontId="52" fillId="10" borderId="1" xfId="0" applyFont="1" applyFill="1" applyBorder="1" applyAlignment="1" applyProtection="1">
      <alignment horizontal="left"/>
    </xf>
    <xf numFmtId="0" fontId="58" fillId="10" borderId="1" xfId="0" applyFont="1" applyFill="1" applyBorder="1" applyAlignment="1" applyProtection="1">
      <alignment horizontal="left"/>
    </xf>
    <xf numFmtId="167" fontId="52" fillId="10" borderId="0" xfId="0" applyNumberFormat="1" applyFont="1" applyFill="1" applyBorder="1" applyAlignment="1" applyProtection="1">
      <alignment horizontal="center"/>
    </xf>
    <xf numFmtId="0" fontId="52" fillId="0" borderId="0" xfId="0" applyFont="1" applyFill="1" applyBorder="1" applyAlignment="1" applyProtection="1">
      <alignment vertical="justify" wrapText="1"/>
    </xf>
    <xf numFmtId="3" fontId="52" fillId="10" borderId="0" xfId="0" applyNumberFormat="1" applyFont="1" applyFill="1" applyBorder="1" applyAlignment="1">
      <alignment horizontal="right"/>
    </xf>
    <xf numFmtId="3" fontId="58" fillId="10" borderId="2" xfId="0" applyNumberFormat="1" applyFont="1" applyFill="1" applyBorder="1" applyAlignment="1"/>
    <xf numFmtId="3" fontId="52" fillId="10" borderId="0" xfId="0" applyNumberFormat="1" applyFont="1" applyFill="1" applyBorder="1"/>
    <xf numFmtId="3" fontId="58" fillId="10" borderId="2" xfId="0" applyNumberFormat="1" applyFont="1" applyFill="1" applyBorder="1"/>
    <xf numFmtId="171" fontId="58" fillId="10" borderId="2" xfId="0" applyNumberFormat="1" applyFont="1" applyFill="1" applyBorder="1" applyAlignment="1">
      <alignment horizontal="right"/>
    </xf>
    <xf numFmtId="175" fontId="52" fillId="10" borderId="0" xfId="0" applyNumberFormat="1" applyFont="1" applyFill="1" applyBorder="1" applyAlignment="1">
      <alignment horizontal="right"/>
    </xf>
    <xf numFmtId="175" fontId="58" fillId="10" borderId="2" xfId="0" applyNumberFormat="1" applyFont="1" applyFill="1" applyBorder="1" applyAlignment="1">
      <alignment horizontal="right"/>
    </xf>
    <xf numFmtId="175" fontId="52" fillId="10" borderId="0" xfId="0" applyNumberFormat="1" applyFont="1" applyFill="1" applyBorder="1" applyAlignment="1">
      <alignment horizontal="center"/>
    </xf>
    <xf numFmtId="1" fontId="0" fillId="0" borderId="0" xfId="0" applyNumberFormat="1" applyFill="1" applyBorder="1"/>
    <xf numFmtId="201" fontId="16" fillId="0" borderId="0" xfId="0" applyNumberFormat="1" applyFont="1" applyFill="1" applyBorder="1"/>
    <xf numFmtId="164" fontId="52" fillId="10" borderId="0" xfId="0" applyNumberFormat="1" applyFont="1" applyFill="1" applyBorder="1" applyAlignment="1">
      <alignment horizontal="right"/>
    </xf>
    <xf numFmtId="165" fontId="52" fillId="10" borderId="0" xfId="0" quotePrefix="1" applyNumberFormat="1" applyFont="1" applyFill="1" applyBorder="1" applyAlignment="1" applyProtection="1">
      <alignment horizontal="right"/>
      <protection locked="0"/>
    </xf>
    <xf numFmtId="3" fontId="58" fillId="10" borderId="2" xfId="0" applyNumberFormat="1" applyFont="1" applyFill="1" applyBorder="1" applyAlignment="1">
      <alignment horizontal="right"/>
    </xf>
    <xf numFmtId="165" fontId="58" fillId="10" borderId="2" xfId="0" applyNumberFormat="1" applyFont="1" applyFill="1" applyBorder="1"/>
    <xf numFmtId="172" fontId="32" fillId="10" borderId="0" xfId="0" applyNumberFormat="1" applyFont="1" applyFill="1" applyBorder="1" applyAlignment="1">
      <alignment horizontal="right"/>
    </xf>
    <xf numFmtId="172" fontId="32" fillId="10" borderId="1" xfId="0" applyNumberFormat="1" applyFont="1" applyFill="1" applyBorder="1" applyAlignment="1">
      <alignment horizontal="right"/>
    </xf>
    <xf numFmtId="172" fontId="33" fillId="10" borderId="1" xfId="0" applyNumberFormat="1" applyFont="1" applyFill="1" applyBorder="1" applyAlignment="1">
      <alignment horizontal="right"/>
    </xf>
    <xf numFmtId="165" fontId="52" fillId="10" borderId="0" xfId="0" applyNumberFormat="1" applyFont="1" applyFill="1" applyBorder="1" applyAlignment="1">
      <alignment horizontal="center"/>
    </xf>
    <xf numFmtId="4" fontId="52" fillId="0" borderId="0" xfId="0" applyNumberFormat="1" applyFont="1" applyFill="1" applyBorder="1" applyProtection="1"/>
    <xf numFmtId="3" fontId="52" fillId="10" borderId="0" xfId="0" applyNumberFormat="1" applyFont="1" applyFill="1" applyProtection="1"/>
    <xf numFmtId="3" fontId="52" fillId="10" borderId="1" xfId="0" applyNumberFormat="1" applyFont="1" applyFill="1" applyBorder="1" applyAlignment="1" applyProtection="1">
      <alignment horizontal="right"/>
    </xf>
    <xf numFmtId="3" fontId="58" fillId="10" borderId="1" xfId="0" applyNumberFormat="1" applyFont="1" applyFill="1" applyBorder="1" applyAlignment="1" applyProtection="1">
      <alignment horizontal="right"/>
    </xf>
    <xf numFmtId="179" fontId="7" fillId="0" borderId="0" xfId="0" applyNumberFormat="1" applyFont="1" applyFill="1" applyProtection="1"/>
    <xf numFmtId="164" fontId="52" fillId="10" borderId="0" xfId="0" applyNumberFormat="1" applyFont="1" applyFill="1" applyAlignment="1" applyProtection="1">
      <alignment horizontal="right"/>
    </xf>
    <xf numFmtId="164" fontId="52" fillId="10" borderId="1" xfId="0" applyNumberFormat="1" applyFont="1" applyFill="1" applyBorder="1" applyAlignment="1" applyProtection="1">
      <alignment horizontal="right"/>
    </xf>
    <xf numFmtId="164" fontId="58" fillId="10" borderId="1" xfId="0" applyNumberFormat="1" applyFont="1" applyFill="1" applyBorder="1" applyAlignment="1" applyProtection="1">
      <alignment horizontal="right"/>
    </xf>
    <xf numFmtId="0" fontId="8" fillId="10" borderId="3" xfId="0" applyFont="1" applyFill="1" applyBorder="1" applyAlignment="1" applyProtection="1"/>
    <xf numFmtId="0" fontId="52" fillId="10" borderId="0" xfId="0" applyFont="1" applyFill="1" applyBorder="1" applyAlignment="1" applyProtection="1">
      <alignment horizontal="left"/>
      <protection locked="0"/>
    </xf>
    <xf numFmtId="1" fontId="3" fillId="10" borderId="0" xfId="0" applyNumberFormat="1" applyFont="1" applyFill="1" applyProtection="1"/>
    <xf numFmtId="1" fontId="7" fillId="10" borderId="1" xfId="0" applyNumberFormat="1" applyFont="1" applyFill="1" applyBorder="1" applyAlignment="1" applyProtection="1">
      <alignment horizontal="right"/>
    </xf>
    <xf numFmtId="1" fontId="7" fillId="10" borderId="0" xfId="0" applyNumberFormat="1" applyFont="1" applyFill="1" applyAlignment="1" applyProtection="1">
      <alignment horizontal="right"/>
    </xf>
    <xf numFmtId="165" fontId="32" fillId="10" borderId="4" xfId="17" applyNumberFormat="1" applyFont="1" applyFill="1" applyBorder="1" applyAlignment="1">
      <alignment horizontal="right"/>
    </xf>
    <xf numFmtId="179" fontId="32" fillId="10" borderId="0" xfId="6" applyNumberFormat="1" applyFont="1" applyFill="1" applyBorder="1" applyAlignment="1" applyProtection="1">
      <alignment horizontal="right" indent="1"/>
    </xf>
    <xf numFmtId="165" fontId="32" fillId="10" borderId="0" xfId="8" applyNumberFormat="1" applyFont="1" applyFill="1" applyBorder="1" applyAlignment="1" applyProtection="1">
      <alignment horizontal="right"/>
    </xf>
    <xf numFmtId="190" fontId="32" fillId="0" borderId="0" xfId="15" applyFont="1" applyFill="1" applyAlignment="1">
      <alignment horizontal="left" vertical="center" readingOrder="1"/>
    </xf>
    <xf numFmtId="0" fontId="52" fillId="0" borderId="0" xfId="0" applyFont="1" applyFill="1" applyBorder="1" applyAlignment="1" applyProtection="1">
      <alignment horizontal="left" vertical="justify" wrapText="1"/>
    </xf>
    <xf numFmtId="165" fontId="4" fillId="0" borderId="0" xfId="20" applyNumberFormat="1" applyFont="1" applyFill="1" applyProtection="1"/>
    <xf numFmtId="3" fontId="36" fillId="10" borderId="0" xfId="8" applyNumberFormat="1" applyFont="1" applyFill="1" applyBorder="1" applyProtection="1"/>
    <xf numFmtId="0" fontId="36" fillId="0" borderId="0" xfId="0" applyFont="1" applyFill="1" applyBorder="1" applyAlignment="1" applyProtection="1">
      <alignment vertical="justify" wrapText="1"/>
    </xf>
    <xf numFmtId="3" fontId="52" fillId="10" borderId="0" xfId="8" applyNumberFormat="1" applyFont="1" applyFill="1" applyBorder="1" applyProtection="1"/>
    <xf numFmtId="3" fontId="52" fillId="10" borderId="0" xfId="8" applyNumberFormat="1" applyFont="1" applyFill="1" applyBorder="1" applyAlignment="1" applyProtection="1">
      <alignment horizontal="right"/>
    </xf>
    <xf numFmtId="3" fontId="52" fillId="10" borderId="1" xfId="8" applyNumberFormat="1" applyFont="1" applyFill="1" applyBorder="1" applyAlignment="1" applyProtection="1">
      <alignment horizontal="right"/>
    </xf>
    <xf numFmtId="3" fontId="52" fillId="10" borderId="1" xfId="8" applyNumberFormat="1" applyFont="1" applyFill="1" applyBorder="1" applyProtection="1"/>
    <xf numFmtId="3" fontId="52" fillId="10" borderId="3" xfId="8" applyNumberFormat="1" applyFont="1" applyFill="1" applyBorder="1" applyProtection="1"/>
    <xf numFmtId="179" fontId="4" fillId="0" borderId="0" xfId="8" applyNumberFormat="1" applyFont="1" applyFill="1" applyBorder="1" applyAlignment="1" applyProtection="1">
      <alignment horizontal="right"/>
    </xf>
    <xf numFmtId="0" fontId="31" fillId="0" borderId="0" xfId="20" applyFont="1" applyFill="1" applyAlignment="1" applyProtection="1">
      <alignment textRotation="90"/>
    </xf>
    <xf numFmtId="3" fontId="31" fillId="0" borderId="0" xfId="20" applyNumberFormat="1" applyFont="1" applyFill="1" applyProtection="1"/>
    <xf numFmtId="165" fontId="31" fillId="0" borderId="0" xfId="20" applyNumberFormat="1" applyFont="1" applyFill="1" applyProtection="1"/>
    <xf numFmtId="3" fontId="52" fillId="10" borderId="0" xfId="0" applyNumberFormat="1" applyFont="1" applyFill="1" applyBorder="1" applyProtection="1"/>
    <xf numFmtId="179" fontId="52" fillId="0" borderId="0" xfId="0" applyNumberFormat="1" applyFont="1" applyFill="1" applyBorder="1" applyProtection="1"/>
    <xf numFmtId="3" fontId="8" fillId="10" borderId="1" xfId="0" applyNumberFormat="1" applyFont="1" applyFill="1" applyBorder="1" applyAlignment="1" applyProtection="1"/>
    <xf numFmtId="9" fontId="7" fillId="10" borderId="0" xfId="5" applyNumberFormat="1" applyFont="1" applyFill="1" applyAlignment="1" applyProtection="1">
      <alignment horizontal="right" vertical="center"/>
    </xf>
    <xf numFmtId="9" fontId="8" fillId="10" borderId="1" xfId="5" applyNumberFormat="1" applyFont="1" applyFill="1" applyBorder="1" applyAlignment="1" applyProtection="1">
      <alignment horizontal="right"/>
    </xf>
    <xf numFmtId="3" fontId="7" fillId="10" borderId="0" xfId="0" applyNumberFormat="1" applyFont="1" applyFill="1" applyAlignment="1" applyProtection="1">
      <alignment horizontal="right" vertical="center"/>
    </xf>
    <xf numFmtId="0" fontId="8" fillId="10" borderId="2" xfId="0" applyNumberFormat="1" applyFont="1" applyFill="1" applyBorder="1" applyAlignment="1" applyProtection="1">
      <alignment horizontal="left"/>
    </xf>
    <xf numFmtId="3" fontId="33" fillId="10" borderId="2" xfId="0" applyNumberFormat="1" applyFont="1" applyFill="1" applyBorder="1" applyProtection="1"/>
    <xf numFmtId="165" fontId="33" fillId="10" borderId="2" xfId="0" applyNumberFormat="1" applyFont="1" applyFill="1" applyBorder="1" applyProtection="1"/>
    <xf numFmtId="9" fontId="7" fillId="0" borderId="0" xfId="5" applyFont="1" applyFill="1" applyProtection="1"/>
    <xf numFmtId="1" fontId="7" fillId="0" borderId="0" xfId="20" applyNumberFormat="1" applyFont="1" applyFill="1" applyProtection="1"/>
    <xf numFmtId="14" fontId="4" fillId="0" borderId="0" xfId="0" applyNumberFormat="1" applyFont="1" applyAlignment="1">
      <alignment horizontal="center"/>
    </xf>
    <xf numFmtId="0" fontId="7" fillId="0" borderId="0" xfId="0" applyFont="1" applyFill="1" applyBorder="1" applyAlignment="1" applyProtection="1">
      <alignment horizontal="right"/>
    </xf>
    <xf numFmtId="0" fontId="11" fillId="10" borderId="0" xfId="0" applyFont="1" applyFill="1" applyBorder="1" applyProtection="1"/>
    <xf numFmtId="0" fontId="8" fillId="0" borderId="0" xfId="9" applyFont="1" applyFill="1" applyBorder="1" applyAlignment="1" applyProtection="1">
      <alignment horizontal="left" vertical="top" wrapText="1"/>
    </xf>
    <xf numFmtId="190" fontId="9" fillId="0" borderId="0" xfId="6" applyFont="1" applyFill="1" applyAlignment="1" applyProtection="1">
      <alignment horizontal="right"/>
    </xf>
    <xf numFmtId="190" fontId="47" fillId="4" borderId="0" xfId="6" applyFont="1" applyFill="1" applyBorder="1" applyAlignment="1" applyProtection="1">
      <alignment horizontal="right" indent="1"/>
    </xf>
    <xf numFmtId="190" fontId="39" fillId="4" borderId="0" xfId="6" applyFill="1" applyBorder="1" applyAlignment="1">
      <alignment horizontal="right" indent="1"/>
    </xf>
    <xf numFmtId="190" fontId="47" fillId="4" borderId="1" xfId="6" applyFont="1" applyFill="1" applyBorder="1" applyAlignment="1" applyProtection="1">
      <alignment horizontal="right" indent="1"/>
    </xf>
    <xf numFmtId="190" fontId="8" fillId="0" borderId="0" xfId="6" applyFont="1" applyFill="1" applyBorder="1" applyAlignment="1" applyProtection="1">
      <alignment horizontal="left" vertical="top" wrapText="1"/>
    </xf>
    <xf numFmtId="0" fontId="7" fillId="0" borderId="0" xfId="6" applyNumberFormat="1" applyFont="1" applyFill="1" applyAlignment="1" applyProtection="1">
      <alignment horizontal="justify" wrapText="1"/>
    </xf>
    <xf numFmtId="0" fontId="7" fillId="0" borderId="8" xfId="6" applyNumberFormat="1" applyFont="1" applyFill="1" applyBorder="1" applyAlignment="1" applyProtection="1">
      <alignment horizontal="justify"/>
    </xf>
    <xf numFmtId="0" fontId="7" fillId="0" borderId="0" xfId="6" applyNumberFormat="1" applyFont="1" applyFill="1" applyBorder="1" applyAlignment="1" applyProtection="1">
      <alignment horizontal="justify"/>
    </xf>
    <xf numFmtId="0" fontId="32" fillId="0" borderId="0" xfId="6" applyNumberFormat="1" applyFont="1" applyFill="1" applyBorder="1" applyAlignment="1" applyProtection="1">
      <alignment horizontal="justify"/>
    </xf>
    <xf numFmtId="190" fontId="6" fillId="3" borderId="0" xfId="6" applyFont="1" applyFill="1" applyBorder="1" applyAlignment="1" applyProtection="1">
      <alignment horizontal="right" indent="1"/>
    </xf>
    <xf numFmtId="190" fontId="20" fillId="0" borderId="0" xfId="6" applyFont="1" applyBorder="1" applyAlignment="1">
      <alignment horizontal="right" indent="1"/>
    </xf>
    <xf numFmtId="190" fontId="6" fillId="3" borderId="1" xfId="6" applyFont="1" applyFill="1" applyBorder="1" applyAlignment="1" applyProtection="1">
      <alignment horizontal="right" indent="1"/>
    </xf>
    <xf numFmtId="0" fontId="8" fillId="0" borderId="0" xfId="13" applyFont="1" applyFill="1" applyBorder="1" applyAlignment="1" applyProtection="1">
      <alignment horizontal="left" vertical="top" wrapText="1"/>
    </xf>
    <xf numFmtId="0" fontId="7" fillId="0" borderId="0" xfId="14" applyFont="1" applyFill="1" applyBorder="1" applyAlignment="1" applyProtection="1">
      <alignment horizontal="justify" vertical="center" wrapText="1"/>
    </xf>
    <xf numFmtId="0" fontId="8" fillId="0" borderId="0" xfId="14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9" fillId="0" borderId="0" xfId="0" applyFont="1" applyFill="1" applyAlignment="1" applyProtection="1">
      <alignment horizontal="right"/>
    </xf>
    <xf numFmtId="0" fontId="0" fillId="0" borderId="0" xfId="0" applyAlignment="1"/>
    <xf numFmtId="0" fontId="7" fillId="0" borderId="0" xfId="0" applyFont="1" applyFill="1" applyBorder="1" applyAlignment="1" applyProtection="1">
      <alignment horizontal="justify" vertical="center"/>
    </xf>
    <xf numFmtId="0" fontId="32" fillId="0" borderId="3" xfId="0" applyNumberFormat="1" applyFont="1" applyFill="1" applyBorder="1" applyAlignment="1" applyProtection="1">
      <alignment horizontal="left"/>
    </xf>
    <xf numFmtId="0" fontId="8" fillId="0" borderId="0" xfId="0" applyFont="1" applyFill="1" applyAlignment="1" applyProtection="1">
      <alignment horizontal="left" vertical="top" wrapText="1"/>
    </xf>
    <xf numFmtId="0" fontId="32" fillId="0" borderId="0" xfId="0" applyNumberFormat="1" applyFont="1" applyFill="1" applyBorder="1" applyAlignment="1" applyProtection="1">
      <alignment horizontal="justify"/>
    </xf>
    <xf numFmtId="0" fontId="7" fillId="0" borderId="0" xfId="6" applyNumberFormat="1" applyFont="1" applyFill="1" applyBorder="1" applyAlignment="1" applyProtection="1">
      <alignment horizontal="left"/>
    </xf>
    <xf numFmtId="0" fontId="6" fillId="2" borderId="1" xfId="0" applyFont="1" applyFill="1" applyBorder="1" applyAlignment="1" applyProtection="1">
      <alignment horizontal="right"/>
    </xf>
    <xf numFmtId="165" fontId="8" fillId="0" borderId="0" xfId="0" applyNumberFormat="1" applyFont="1" applyFill="1" applyBorder="1" applyAlignment="1" applyProtection="1">
      <alignment horizontal="left" vertical="top" wrapText="1"/>
    </xf>
    <xf numFmtId="0" fontId="7" fillId="0" borderId="0" xfId="0" applyNumberFormat="1" applyFont="1" applyFill="1" applyBorder="1" applyAlignment="1" applyProtection="1">
      <alignment horizontal="justify" wrapText="1"/>
    </xf>
    <xf numFmtId="0" fontId="7" fillId="0" borderId="0" xfId="0" applyFont="1" applyFill="1" applyAlignment="1" applyProtection="1">
      <alignment horizontal="left"/>
    </xf>
    <xf numFmtId="0" fontId="32" fillId="0" borderId="0" xfId="0" applyNumberFormat="1" applyFont="1" applyFill="1" applyBorder="1" applyAlignment="1" applyProtection="1">
      <alignment horizontal="left"/>
    </xf>
    <xf numFmtId="0" fontId="7" fillId="0" borderId="3" xfId="0" applyFont="1" applyFill="1" applyBorder="1" applyAlignment="1" applyProtection="1">
      <alignment horizontal="left"/>
    </xf>
    <xf numFmtId="0" fontId="6" fillId="2" borderId="1" xfId="0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</xf>
    <xf numFmtId="0" fontId="2" fillId="0" borderId="0" xfId="2" applyFont="1" applyFill="1" applyBorder="1" applyAlignment="1" applyProtection="1">
      <alignment horizontal="center"/>
    </xf>
    <xf numFmtId="0" fontId="6" fillId="2" borderId="1" xfId="0" applyNumberFormat="1" applyFont="1" applyFill="1" applyBorder="1" applyAlignment="1" applyProtection="1">
      <alignment horizontal="center"/>
    </xf>
    <xf numFmtId="0" fontId="52" fillId="0" borderId="0" xfId="0" applyFont="1" applyFill="1" applyBorder="1" applyAlignment="1" applyProtection="1">
      <alignment horizontal="left" vertical="justify" wrapText="1"/>
    </xf>
    <xf numFmtId="2" fontId="6" fillId="2" borderId="1" xfId="0" applyNumberFormat="1" applyFont="1" applyFill="1" applyBorder="1" applyAlignment="1" applyProtection="1">
      <alignment horizontal="center"/>
    </xf>
    <xf numFmtId="2" fontId="6" fillId="2" borderId="3" xfId="0" applyNumberFormat="1" applyFont="1" applyFill="1" applyBorder="1" applyAlignment="1" applyProtection="1">
      <alignment horizontal="justify"/>
    </xf>
    <xf numFmtId="2" fontId="6" fillId="2" borderId="1" xfId="0" applyNumberFormat="1" applyFont="1" applyFill="1" applyBorder="1" applyAlignment="1" applyProtection="1">
      <alignment horizontal="justify"/>
    </xf>
    <xf numFmtId="0" fontId="7" fillId="0" borderId="0" xfId="0" applyFont="1" applyFill="1" applyBorder="1" applyAlignment="1" applyProtection="1">
      <alignment horizontal="left" vertical="justify" wrapText="1"/>
    </xf>
    <xf numFmtId="0" fontId="52" fillId="0" borderId="0" xfId="0" applyFont="1" applyFill="1" applyBorder="1" applyAlignment="1" applyProtection="1">
      <alignment horizontal="justify" vertical="justify" wrapText="1"/>
    </xf>
    <xf numFmtId="0" fontId="6" fillId="2" borderId="1" xfId="0" applyNumberFormat="1" applyFont="1" applyFill="1" applyBorder="1" applyAlignment="1" applyProtection="1">
      <alignment horizontal="center"/>
      <protection locked="0"/>
    </xf>
    <xf numFmtId="0" fontId="7" fillId="0" borderId="3" xfId="0" applyFont="1" applyFill="1" applyBorder="1" applyAlignment="1" applyProtection="1">
      <alignment horizontal="justify" vertical="justify"/>
    </xf>
    <xf numFmtId="0" fontId="7" fillId="0" borderId="0" xfId="0" applyFont="1" applyFill="1" applyBorder="1" applyAlignment="1" applyProtection="1">
      <alignment horizontal="justify" vertical="justify"/>
    </xf>
    <xf numFmtId="0" fontId="32" fillId="0" borderId="3" xfId="0" applyFont="1" applyFill="1" applyBorder="1" applyAlignment="1" applyProtection="1">
      <alignment horizontal="justify" wrapText="1"/>
    </xf>
    <xf numFmtId="0" fontId="32" fillId="0" borderId="0" xfId="0" applyFont="1" applyFill="1" applyBorder="1" applyAlignment="1" applyProtection="1">
      <alignment horizontal="justify" wrapText="1"/>
    </xf>
    <xf numFmtId="0" fontId="32" fillId="0" borderId="0" xfId="0" applyNumberFormat="1" applyFont="1" applyFill="1" applyBorder="1" applyAlignment="1" applyProtection="1">
      <alignment horizontal="justify" vertical="top" wrapText="1"/>
    </xf>
    <xf numFmtId="3" fontId="8" fillId="0" borderId="0" xfId="0" applyNumberFormat="1" applyFont="1" applyFill="1" applyBorder="1" applyAlignment="1" applyProtection="1">
      <alignment horizontal="left" vertical="top" wrapText="1"/>
    </xf>
    <xf numFmtId="0" fontId="8" fillId="0" borderId="0" xfId="20" applyFont="1" applyFill="1" applyBorder="1" applyAlignment="1" applyProtection="1">
      <alignment horizontal="left" vertical="top" wrapText="1"/>
    </xf>
    <xf numFmtId="0" fontId="7" fillId="0" borderId="0" xfId="0" applyFont="1" applyFill="1" applyAlignment="1" applyProtection="1">
      <alignment horizontal="justify" vertical="center" wrapText="1"/>
    </xf>
    <xf numFmtId="0" fontId="0" fillId="0" borderId="0" xfId="0" applyFill="1" applyAlignment="1">
      <alignment horizontal="justify" vertical="center" wrapText="1"/>
    </xf>
    <xf numFmtId="0" fontId="32" fillId="0" borderId="0" xfId="0" applyNumberFormat="1" applyFont="1" applyFill="1" applyBorder="1" applyAlignment="1" applyProtection="1">
      <alignment horizontal="justify" vertical="center"/>
    </xf>
    <xf numFmtId="0" fontId="8" fillId="0" borderId="0" xfId="7" applyFont="1" applyFill="1" applyAlignment="1" applyProtection="1">
      <alignment horizontal="left" vertical="top" wrapText="1"/>
    </xf>
    <xf numFmtId="3" fontId="6" fillId="4" borderId="4" xfId="0" applyNumberFormat="1" applyFont="1" applyFill="1" applyBorder="1" applyAlignment="1" applyProtection="1">
      <alignment horizontal="center" wrapText="1"/>
    </xf>
    <xf numFmtId="0" fontId="0" fillId="4" borderId="4" xfId="0" applyFill="1" applyBorder="1" applyAlignment="1">
      <alignment horizontal="center" wrapText="1"/>
    </xf>
    <xf numFmtId="0" fontId="32" fillId="0" borderId="0" xfId="0" applyNumberFormat="1" applyFont="1" applyFill="1" applyBorder="1" applyAlignment="1" applyProtection="1">
      <alignment horizontal="justify" vertical="center" wrapText="1"/>
    </xf>
    <xf numFmtId="0" fontId="32" fillId="0" borderId="0" xfId="6" applyNumberFormat="1" applyFont="1" applyFill="1" applyBorder="1" applyAlignment="1" applyProtection="1">
      <alignment horizontal="left" vertical="center"/>
    </xf>
    <xf numFmtId="0" fontId="7" fillId="0" borderId="0" xfId="6" applyNumberFormat="1" applyFont="1" applyFill="1" applyAlignment="1" applyProtection="1">
      <alignment horizontal="left"/>
    </xf>
    <xf numFmtId="0" fontId="9" fillId="0" borderId="0" xfId="3" applyFont="1" applyFill="1" applyAlignment="1" applyProtection="1">
      <alignment horizontal="right"/>
    </xf>
    <xf numFmtId="0" fontId="7" fillId="0" borderId="3" xfId="6" applyNumberFormat="1" applyFont="1" applyFill="1" applyBorder="1" applyAlignment="1" applyProtection="1">
      <alignment horizontal="left"/>
    </xf>
    <xf numFmtId="3" fontId="23" fillId="0" borderId="0" xfId="0" applyNumberFormat="1" applyFont="1" applyFill="1" applyAlignment="1">
      <alignment horizontal="center"/>
    </xf>
    <xf numFmtId="3" fontId="8" fillId="0" borderId="0" xfId="0" applyNumberFormat="1" applyFont="1" applyFill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0" xfId="17" applyFont="1" applyFill="1" applyBorder="1" applyAlignment="1" applyProtection="1">
      <alignment horizontal="left" vertical="top" wrapText="1"/>
    </xf>
    <xf numFmtId="0" fontId="32" fillId="0" borderId="0" xfId="6" applyNumberFormat="1" applyFont="1" applyFill="1" applyBorder="1" applyAlignment="1" applyProtection="1">
      <alignment horizontal="left" vertical="center" wrapText="1"/>
    </xf>
    <xf numFmtId="0" fontId="32" fillId="0" borderId="0" xfId="6" applyNumberFormat="1" applyFont="1" applyFill="1" applyBorder="1" applyAlignment="1" applyProtection="1">
      <alignment horizontal="justify" vertical="center" wrapText="1"/>
    </xf>
    <xf numFmtId="0" fontId="8" fillId="0" borderId="0" xfId="19" applyFont="1" applyAlignment="1">
      <alignment horizontal="left" vertical="top" wrapText="1"/>
    </xf>
    <xf numFmtId="0" fontId="52" fillId="0" borderId="3" xfId="0" applyFont="1" applyFill="1" applyBorder="1" applyAlignment="1" applyProtection="1">
      <alignment horizontal="left" vertical="justify" wrapText="1"/>
    </xf>
    <xf numFmtId="190" fontId="33" fillId="10" borderId="5" xfId="6" applyFont="1" applyFill="1" applyBorder="1" applyAlignment="1" applyProtection="1">
      <alignment horizontal="center"/>
    </xf>
    <xf numFmtId="190" fontId="33" fillId="10" borderId="4" xfId="6" applyFont="1" applyFill="1" applyBorder="1" applyAlignment="1" applyProtection="1">
      <alignment horizontal="center"/>
    </xf>
    <xf numFmtId="3" fontId="33" fillId="10" borderId="6" xfId="0" applyNumberFormat="1" applyFont="1" applyFill="1" applyBorder="1" applyAlignment="1" applyProtection="1">
      <alignment horizontal="center" wrapText="1"/>
    </xf>
    <xf numFmtId="0" fontId="8" fillId="10" borderId="3" xfId="0" applyFont="1" applyFill="1" applyBorder="1" applyAlignment="1">
      <alignment horizontal="center"/>
    </xf>
    <xf numFmtId="1" fontId="33" fillId="10" borderId="3" xfId="6" applyNumberFormat="1" applyFont="1" applyFill="1" applyBorder="1" applyAlignment="1" applyProtection="1">
      <alignment horizontal="center"/>
    </xf>
    <xf numFmtId="0" fontId="8" fillId="10" borderId="3" xfId="0" applyFont="1" applyFill="1" applyBorder="1" applyAlignment="1" applyProtection="1">
      <alignment horizontal="center"/>
    </xf>
    <xf numFmtId="0" fontId="8" fillId="10" borderId="2" xfId="0" applyFont="1" applyFill="1" applyBorder="1" applyAlignment="1">
      <alignment horizontal="center"/>
    </xf>
    <xf numFmtId="0" fontId="8" fillId="10" borderId="3" xfId="0" applyFont="1" applyFill="1" applyBorder="1" applyAlignment="1">
      <alignment horizontal="center" wrapText="1"/>
    </xf>
    <xf numFmtId="0" fontId="8" fillId="10" borderId="1" xfId="0" applyFont="1" applyFill="1" applyBorder="1" applyAlignment="1">
      <alignment horizontal="center" wrapText="1"/>
    </xf>
  </cellXfs>
  <cellStyles count="21">
    <cellStyle name="Hipervínculo" xfId="1" builtinId="8"/>
    <cellStyle name="Hipervínculo 2" xfId="10"/>
    <cellStyle name="Hipervínculo 3" xfId="11"/>
    <cellStyle name="Neutral" xfId="16" builtinId="28"/>
    <cellStyle name="Normal" xfId="0" builtinId="0"/>
    <cellStyle name="Normal 2" xfId="6"/>
    <cellStyle name="Normal 3" xfId="9"/>
    <cellStyle name="Normal 4" xfId="15"/>
    <cellStyle name="Normal 5" xfId="18"/>
    <cellStyle name="Normal 6" xfId="20"/>
    <cellStyle name="Normal_3 Cobertura de la Demanda" xfId="13"/>
    <cellStyle name="Normal_3 Regimen Ordinario" xfId="2"/>
    <cellStyle name="Normal_5 Regimen Especial" xfId="14"/>
    <cellStyle name="Normal_7 Red de Transporte - Salvo perdidas" xfId="12"/>
    <cellStyle name="Normal_A1 Comparacion Internacional" xfId="3"/>
    <cellStyle name="Normal_cuadro 1.1 2" xfId="8"/>
    <cellStyle name="Normal_Cuadro 6.2 " xfId="4"/>
    <cellStyle name="Normal_HC maqueta" xfId="19"/>
    <cellStyle name="Normal_Libro1_1" xfId="17"/>
    <cellStyle name="Normal_TTTTTTTT" xfId="7"/>
    <cellStyle name="Porcentaje" xfId="5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4563"/>
      <rgbColor rgb="00FFFFFF"/>
      <rgbColor rgb="00DB0705"/>
      <rgbColor rgb="00005463"/>
      <rgbColor rgb="000000D4"/>
      <rgbColor rgb="00FCF305"/>
      <rgbColor rgb="00BB0000"/>
      <rgbColor rgb="0000570B"/>
      <rgbColor rgb="00900000"/>
      <rgbColor rgb="00006411"/>
      <rgbColor rgb="0085FC70"/>
      <rgbColor rgb="0090713A"/>
      <rgbColor rgb="004600A5"/>
      <rgbColor rgb="00008080"/>
      <rgbColor rgb="00C0C0C0"/>
      <rgbColor rgb="00808080"/>
      <rgbColor rgb="00B398B4"/>
      <rgbColor rgb="00802060"/>
      <rgbColor rgb="00FFFFC0"/>
      <rgbColor rgb="00A0E0E0"/>
      <rgbColor rgb="00600080"/>
      <rgbColor rgb="00FF8080"/>
      <rgbColor rgb="000080C0"/>
      <rgbColor rgb="00C0C0FF"/>
      <rgbColor rgb="00081959"/>
      <rgbColor rgb="00FFF9E9"/>
      <rgbColor rgb="00FFFF00"/>
      <rgbColor rgb="0000FFFF"/>
      <rgbColor rgb="00800080"/>
      <rgbColor rgb="00800000"/>
      <rgbColor rgb="00008080"/>
      <rgbColor rgb="00D6DF20"/>
      <rgbColor rgb="0000CFFF"/>
      <rgbColor rgb="0069FFFF"/>
      <rgbColor rgb="00E0FFE0"/>
      <rgbColor rgb="00FFFF80"/>
      <rgbColor rgb="00A6CAF0"/>
      <rgbColor rgb="00EECEDA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DCDEF5"/>
      <rgbColor rgb="00CDF0DB"/>
      <rgbColor rgb="00FFF9E9"/>
      <rgbColor rgb="00F7D2C6"/>
      <rgbColor rgb="00BEF4FF"/>
      <rgbColor rgb="00EECED9"/>
      <rgbColor rgb="004A3285"/>
      <rgbColor rgb="00A6A6A6"/>
    </indexedColors>
    <mruColors>
      <color rgb="FFF5F5F5"/>
      <color rgb="FF005463"/>
      <color rgb="FF666666"/>
      <color rgb="FF9A5CBC"/>
      <color rgb="FFDAEEF5"/>
      <color rgb="FFCFA2CA"/>
      <color rgb="FFE48500"/>
      <color rgb="FF8DA69F"/>
      <color rgb="FF00FFFF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7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03689301458296"/>
          <c:y val="0.17550835750794308"/>
          <c:w val="0.82717094969458926"/>
          <c:h val="0.68936006354468859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'Data 1'!$C$9</c:f>
              <c:strCache>
                <c:ptCount val="1"/>
                <c:pt idx="0">
                  <c:v>Renovables: hidráulica, eólica, solar fotovoltaica, solar térmica, otras renovables y el 50 % de los residuos sólidos urbanos. No incluye la generación bombeo.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1'!$D$6:$M$6</c:f>
              <c:numCache>
                <c:formatCode>0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'Data 1'!$D$7:$M$7</c:f>
              <c:numCache>
                <c:formatCode>#,##0.0</c:formatCode>
                <c:ptCount val="10"/>
                <c:pt idx="0">
                  <c:v>21.299999999999997</c:v>
                </c:pt>
                <c:pt idx="1">
                  <c:v>21.6</c:v>
                </c:pt>
                <c:pt idx="2">
                  <c:v>27.9</c:v>
                </c:pt>
                <c:pt idx="3">
                  <c:v>35.299999999999997</c:v>
                </c:pt>
                <c:pt idx="4">
                  <c:v>32.5</c:v>
                </c:pt>
                <c:pt idx="5">
                  <c:v>31.900000000000002</c:v>
                </c:pt>
                <c:pt idx="6">
                  <c:v>42.300000000000004</c:v>
                </c:pt>
                <c:pt idx="7">
                  <c:v>42.8</c:v>
                </c:pt>
                <c:pt idx="8">
                  <c:v>36.899999999999991</c:v>
                </c:pt>
                <c:pt idx="9">
                  <c:v>40.799999999999997</c:v>
                </c:pt>
              </c:numCache>
            </c:numRef>
          </c:val>
        </c:ser>
        <c:ser>
          <c:idx val="0"/>
          <c:order val="1"/>
          <c:tx>
            <c:strRef>
              <c:f>'Data 1'!$C$10</c:f>
              <c:strCache>
                <c:ptCount val="1"/>
                <c:pt idx="0">
                  <c:v>No renovables: nuclear, carbón, fuel/gas, ciclo combinado, cogeneración y residuos.</c:v>
                </c:pt>
              </c:strCache>
            </c:strRef>
          </c:tx>
          <c:spPr>
            <a:solidFill>
              <a:srgbClr val="7F7F7F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1'!$D$6:$M$6</c:f>
              <c:numCache>
                <c:formatCode>0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'Data 1'!$D$8:$M$8</c:f>
              <c:numCache>
                <c:formatCode>#,##0.0</c:formatCode>
                <c:ptCount val="10"/>
                <c:pt idx="0">
                  <c:v>78.699999999999989</c:v>
                </c:pt>
                <c:pt idx="1">
                  <c:v>78.400000000000006</c:v>
                </c:pt>
                <c:pt idx="2">
                  <c:v>72.099999999999994</c:v>
                </c:pt>
                <c:pt idx="3">
                  <c:v>64.7</c:v>
                </c:pt>
                <c:pt idx="4">
                  <c:v>67.5</c:v>
                </c:pt>
                <c:pt idx="5">
                  <c:v>68.099999999999994</c:v>
                </c:pt>
                <c:pt idx="6">
                  <c:v>57.7</c:v>
                </c:pt>
                <c:pt idx="7">
                  <c:v>57.2</c:v>
                </c:pt>
                <c:pt idx="8">
                  <c:v>63.1</c:v>
                </c:pt>
                <c:pt idx="9">
                  <c:v>59.2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overlap val="100"/>
        <c:axId val="419608792"/>
        <c:axId val="419608008"/>
      </c:barChart>
      <c:catAx>
        <c:axId val="419608792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low"/>
        <c:spPr>
          <a:ln w="3175">
            <a:pattFill prst="pct50">
              <a:fgClr>
                <a:srgbClr val="969696"/>
              </a:fgClr>
              <a:bgClr>
                <a:srgbClr val="FFFFFF"/>
              </a:bgClr>
            </a:patt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19608008"/>
        <c:crosses val="autoZero"/>
        <c:auto val="0"/>
        <c:lblAlgn val="ctr"/>
        <c:lblOffset val="100"/>
        <c:noMultiLvlLbl val="0"/>
      </c:catAx>
      <c:valAx>
        <c:axId val="419608008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cross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19608792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0457608299500762E-2"/>
          <c:y val="6.9335369776025689E-3"/>
          <c:w val="0.86987687491700783"/>
          <c:h val="0.1815423301445117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44" r="0.75000000000000044" t="1" header="0.511811024" footer="0.511811024"/>
    <c:pageSetup paperSize="9" orientation="landscape" horizontalDpi="-4" verticalDpi="-4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014793758087271E-2"/>
          <c:y val="0.1866107060263438"/>
          <c:w val="0.85447338782613458"/>
          <c:h val="0.6647746145338174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'Data 1'!$D$163</c:f>
              <c:strCache>
                <c:ptCount val="1"/>
                <c:pt idx="0">
                  <c:v>Generación hidráulica en 2015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val>
            <c:numRef>
              <c:f>'Data 1'!$D$164:$D$175</c:f>
              <c:numCache>
                <c:formatCode>#,##0</c:formatCode>
                <c:ptCount val="12"/>
                <c:pt idx="0">
                  <c:v>2885.90931</c:v>
                </c:pt>
                <c:pt idx="1">
                  <c:v>3850.773737</c:v>
                </c:pt>
                <c:pt idx="2">
                  <c:v>4171.350821</c:v>
                </c:pt>
                <c:pt idx="3">
                  <c:v>2911.3911630000002</c:v>
                </c:pt>
                <c:pt idx="4">
                  <c:v>3188.9041050000001</c:v>
                </c:pt>
                <c:pt idx="5">
                  <c:v>2611.330989</c:v>
                </c:pt>
                <c:pt idx="6">
                  <c:v>2165.6107390000002</c:v>
                </c:pt>
                <c:pt idx="7">
                  <c:v>1837.4424960000001</c:v>
                </c:pt>
                <c:pt idx="8">
                  <c:v>1763.7736179999999</c:v>
                </c:pt>
                <c:pt idx="9">
                  <c:v>1896.156669</c:v>
                </c:pt>
                <c:pt idx="10">
                  <c:v>2164.2661699999999</c:v>
                </c:pt>
                <c:pt idx="11">
                  <c:v>1770.8802560000001</c:v>
                </c:pt>
              </c:numCache>
            </c:numRef>
          </c:val>
        </c:ser>
        <c:ser>
          <c:idx val="0"/>
          <c:order val="1"/>
          <c:tx>
            <c:strRef>
              <c:f>'Data 1'!$E$163</c:f>
              <c:strCache>
                <c:ptCount val="1"/>
                <c:pt idx="0">
                  <c:v>Generación hidráulica en 2016</c:v>
                </c:pt>
              </c:strCache>
            </c:strRef>
          </c:tx>
          <c:spPr>
            <a:solidFill>
              <a:srgbClr val="0090D1"/>
            </a:solidFill>
            <a:ln w="25400">
              <a:noFill/>
            </a:ln>
          </c:spPr>
          <c:invertIfNegative val="0"/>
          <c:cat>
            <c:strRef>
              <c:f>'Data 1'!$C$164:$C$175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1'!$E$164:$E$175</c:f>
              <c:numCache>
                <c:formatCode>#,##0</c:formatCode>
                <c:ptCount val="12"/>
                <c:pt idx="0">
                  <c:v>3895.5691609999999</c:v>
                </c:pt>
                <c:pt idx="1">
                  <c:v>4485.2321109999993</c:v>
                </c:pt>
                <c:pt idx="2">
                  <c:v>4713.8499069999998</c:v>
                </c:pt>
                <c:pt idx="3">
                  <c:v>5656.259677</c:v>
                </c:pt>
                <c:pt idx="4">
                  <c:v>5401.1237499999997</c:v>
                </c:pt>
                <c:pt idx="5">
                  <c:v>3107.5677949999999</c:v>
                </c:pt>
                <c:pt idx="6">
                  <c:v>2361.3702389999999</c:v>
                </c:pt>
                <c:pt idx="7">
                  <c:v>2150.8612740000003</c:v>
                </c:pt>
                <c:pt idx="8">
                  <c:v>1754.9972809999999</c:v>
                </c:pt>
                <c:pt idx="9">
                  <c:v>1794.0539140000001</c:v>
                </c:pt>
                <c:pt idx="10">
                  <c:v>1751.951509</c:v>
                </c:pt>
                <c:pt idx="11">
                  <c:v>2095.1100099999999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1256760"/>
        <c:axId val="421257544"/>
      </c:barChart>
      <c:lineChart>
        <c:grouping val="standard"/>
        <c:varyColors val="0"/>
        <c:ser>
          <c:idx val="1"/>
          <c:order val="2"/>
          <c:tx>
            <c:strRef>
              <c:f>'Data 1'!$F$163</c:f>
              <c:strCache>
                <c:ptCount val="1"/>
                <c:pt idx="0">
                  <c:v>Generación hidráulica media histórica (1)</c:v>
                </c:pt>
              </c:strCache>
            </c:strRef>
          </c:tx>
          <c:marker>
            <c:symbol val="none"/>
          </c:marker>
          <c:val>
            <c:numRef>
              <c:f>'Data 1'!$F$164:$F$175</c:f>
              <c:numCache>
                <c:formatCode>#,##0</c:formatCode>
                <c:ptCount val="12"/>
                <c:pt idx="0">
                  <c:v>3642.0434071250006</c:v>
                </c:pt>
                <c:pt idx="1">
                  <c:v>3103.1051127083338</c:v>
                </c:pt>
                <c:pt idx="2">
                  <c:v>3329.9127729583324</c:v>
                </c:pt>
                <c:pt idx="3">
                  <c:v>3146.6437960833337</c:v>
                </c:pt>
                <c:pt idx="4">
                  <c:v>3055.177164416667</c:v>
                </c:pt>
                <c:pt idx="5">
                  <c:v>2594.0957267916669</c:v>
                </c:pt>
                <c:pt idx="6">
                  <c:v>2176.7845976666667</c:v>
                </c:pt>
                <c:pt idx="7">
                  <c:v>1720.6611750833335</c:v>
                </c:pt>
                <c:pt idx="8">
                  <c:v>1583.643885416667</c:v>
                </c:pt>
                <c:pt idx="9">
                  <c:v>1832.9423444999995</c:v>
                </c:pt>
                <c:pt idx="10">
                  <c:v>2511.42767</c:v>
                </c:pt>
                <c:pt idx="11">
                  <c:v>3249.6896876666665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1256760"/>
        <c:axId val="421257544"/>
      </c:lineChart>
      <c:catAx>
        <c:axId val="421256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4212575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2125754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1"/>
        <c:majorTickMark val="cross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421256760"/>
        <c:crosses val="autoZero"/>
        <c:crossBetween val="between"/>
        <c:majorUnit val="1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1446720741362171"/>
          <c:y val="4.1144592725116759E-2"/>
          <c:w val="0.80532363659671735"/>
          <c:h val="0.12662299212598424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orientation="landscape" horizontalDpi="-4" verticalDpi="-4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199724243330345E-2"/>
          <c:y val="0.24832210268547319"/>
          <c:w val="0.82884245877493157"/>
          <c:h val="0.57718120805369133"/>
        </c:manualLayout>
      </c:layout>
      <c:areaChart>
        <c:grouping val="standard"/>
        <c:varyColors val="0"/>
        <c:ser>
          <c:idx val="1"/>
          <c:order val="0"/>
          <c:tx>
            <c:strRef>
              <c:f>'Data 1'!$D$180:$D$181</c:f>
              <c:strCache>
                <c:ptCount val="2"/>
                <c:pt idx="0">
                  <c:v>Producible</c:v>
                </c:pt>
                <c:pt idx="1">
                  <c:v>2016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4563"/>
              </a:solidFill>
              <a:prstDash val="solid"/>
            </a:ln>
          </c:spPr>
          <c:cat>
            <c:numRef>
              <c:f>'Data 1'!$C$182:$C$547</c:f>
              <c:numCache>
                <c:formatCode>m/d/yyyy</c:formatCode>
                <c:ptCount val="366"/>
                <c:pt idx="0">
                  <c:v>42370</c:v>
                </c:pt>
                <c:pt idx="1">
                  <c:v>42371</c:v>
                </c:pt>
                <c:pt idx="2">
                  <c:v>42372</c:v>
                </c:pt>
                <c:pt idx="3">
                  <c:v>42373</c:v>
                </c:pt>
                <c:pt idx="4">
                  <c:v>42374</c:v>
                </c:pt>
                <c:pt idx="5">
                  <c:v>42375</c:v>
                </c:pt>
                <c:pt idx="6">
                  <c:v>42376</c:v>
                </c:pt>
                <c:pt idx="7">
                  <c:v>42377</c:v>
                </c:pt>
                <c:pt idx="8">
                  <c:v>42378</c:v>
                </c:pt>
                <c:pt idx="9">
                  <c:v>42379</c:v>
                </c:pt>
                <c:pt idx="10">
                  <c:v>42380</c:v>
                </c:pt>
                <c:pt idx="11">
                  <c:v>42381</c:v>
                </c:pt>
                <c:pt idx="12">
                  <c:v>42382</c:v>
                </c:pt>
                <c:pt idx="13">
                  <c:v>42383</c:v>
                </c:pt>
                <c:pt idx="14">
                  <c:v>42384</c:v>
                </c:pt>
                <c:pt idx="15">
                  <c:v>42385</c:v>
                </c:pt>
                <c:pt idx="16">
                  <c:v>42386</c:v>
                </c:pt>
                <c:pt idx="17">
                  <c:v>42387</c:v>
                </c:pt>
                <c:pt idx="18">
                  <c:v>42388</c:v>
                </c:pt>
                <c:pt idx="19">
                  <c:v>42389</c:v>
                </c:pt>
                <c:pt idx="20">
                  <c:v>42390</c:v>
                </c:pt>
                <c:pt idx="21">
                  <c:v>42391</c:v>
                </c:pt>
                <c:pt idx="22">
                  <c:v>42392</c:v>
                </c:pt>
                <c:pt idx="23">
                  <c:v>42393</c:v>
                </c:pt>
                <c:pt idx="24">
                  <c:v>42394</c:v>
                </c:pt>
                <c:pt idx="25">
                  <c:v>42395</c:v>
                </c:pt>
                <c:pt idx="26">
                  <c:v>42396</c:v>
                </c:pt>
                <c:pt idx="27">
                  <c:v>42397</c:v>
                </c:pt>
                <c:pt idx="28">
                  <c:v>42398</c:v>
                </c:pt>
                <c:pt idx="29">
                  <c:v>42399</c:v>
                </c:pt>
                <c:pt idx="30">
                  <c:v>42400</c:v>
                </c:pt>
                <c:pt idx="31">
                  <c:v>42401</c:v>
                </c:pt>
                <c:pt idx="32">
                  <c:v>42402</c:v>
                </c:pt>
                <c:pt idx="33">
                  <c:v>42403</c:v>
                </c:pt>
                <c:pt idx="34">
                  <c:v>42404</c:v>
                </c:pt>
                <c:pt idx="35">
                  <c:v>42405</c:v>
                </c:pt>
                <c:pt idx="36">
                  <c:v>42406</c:v>
                </c:pt>
                <c:pt idx="37">
                  <c:v>42407</c:v>
                </c:pt>
                <c:pt idx="38">
                  <c:v>42408</c:v>
                </c:pt>
                <c:pt idx="39">
                  <c:v>42409</c:v>
                </c:pt>
                <c:pt idx="40">
                  <c:v>42410</c:v>
                </c:pt>
                <c:pt idx="41">
                  <c:v>42411</c:v>
                </c:pt>
                <c:pt idx="42">
                  <c:v>42412</c:v>
                </c:pt>
                <c:pt idx="43">
                  <c:v>42413</c:v>
                </c:pt>
                <c:pt idx="44">
                  <c:v>42414</c:v>
                </c:pt>
                <c:pt idx="45">
                  <c:v>42415</c:v>
                </c:pt>
                <c:pt idx="46">
                  <c:v>42416</c:v>
                </c:pt>
                <c:pt idx="47">
                  <c:v>42417</c:v>
                </c:pt>
                <c:pt idx="48">
                  <c:v>42418</c:v>
                </c:pt>
                <c:pt idx="49">
                  <c:v>42419</c:v>
                </c:pt>
                <c:pt idx="50">
                  <c:v>42420</c:v>
                </c:pt>
                <c:pt idx="51">
                  <c:v>42421</c:v>
                </c:pt>
                <c:pt idx="52">
                  <c:v>42422</c:v>
                </c:pt>
                <c:pt idx="53">
                  <c:v>42423</c:v>
                </c:pt>
                <c:pt idx="54">
                  <c:v>42424</c:v>
                </c:pt>
                <c:pt idx="55">
                  <c:v>42425</c:v>
                </c:pt>
                <c:pt idx="56">
                  <c:v>42426</c:v>
                </c:pt>
                <c:pt idx="57">
                  <c:v>42427</c:v>
                </c:pt>
                <c:pt idx="58">
                  <c:v>42428</c:v>
                </c:pt>
                <c:pt idx="59">
                  <c:v>42429</c:v>
                </c:pt>
                <c:pt idx="60">
                  <c:v>42430</c:v>
                </c:pt>
                <c:pt idx="61">
                  <c:v>42431</c:v>
                </c:pt>
                <c:pt idx="62">
                  <c:v>42432</c:v>
                </c:pt>
                <c:pt idx="63">
                  <c:v>42433</c:v>
                </c:pt>
                <c:pt idx="64">
                  <c:v>42434</c:v>
                </c:pt>
                <c:pt idx="65">
                  <c:v>42435</c:v>
                </c:pt>
                <c:pt idx="66">
                  <c:v>42436</c:v>
                </c:pt>
                <c:pt idx="67">
                  <c:v>42437</c:v>
                </c:pt>
                <c:pt idx="68">
                  <c:v>42438</c:v>
                </c:pt>
                <c:pt idx="69">
                  <c:v>42439</c:v>
                </c:pt>
                <c:pt idx="70">
                  <c:v>42440</c:v>
                </c:pt>
                <c:pt idx="71">
                  <c:v>42441</c:v>
                </c:pt>
                <c:pt idx="72">
                  <c:v>42442</c:v>
                </c:pt>
                <c:pt idx="73">
                  <c:v>42443</c:v>
                </c:pt>
                <c:pt idx="74">
                  <c:v>42444</c:v>
                </c:pt>
                <c:pt idx="75">
                  <c:v>42445</c:v>
                </c:pt>
                <c:pt idx="76">
                  <c:v>42446</c:v>
                </c:pt>
                <c:pt idx="77">
                  <c:v>42447</c:v>
                </c:pt>
                <c:pt idx="78">
                  <c:v>42448</c:v>
                </c:pt>
                <c:pt idx="79">
                  <c:v>42449</c:v>
                </c:pt>
                <c:pt idx="80">
                  <c:v>42450</c:v>
                </c:pt>
                <c:pt idx="81">
                  <c:v>42451</c:v>
                </c:pt>
                <c:pt idx="82">
                  <c:v>42452</c:v>
                </c:pt>
                <c:pt idx="83">
                  <c:v>42453</c:v>
                </c:pt>
                <c:pt idx="84">
                  <c:v>42454</c:v>
                </c:pt>
                <c:pt idx="85">
                  <c:v>42455</c:v>
                </c:pt>
                <c:pt idx="86">
                  <c:v>42456</c:v>
                </c:pt>
                <c:pt idx="87">
                  <c:v>42457</c:v>
                </c:pt>
                <c:pt idx="88">
                  <c:v>42458</c:v>
                </c:pt>
                <c:pt idx="89">
                  <c:v>42459</c:v>
                </c:pt>
                <c:pt idx="90">
                  <c:v>42460</c:v>
                </c:pt>
                <c:pt idx="91">
                  <c:v>42461</c:v>
                </c:pt>
                <c:pt idx="92">
                  <c:v>42462</c:v>
                </c:pt>
                <c:pt idx="93">
                  <c:v>42463</c:v>
                </c:pt>
                <c:pt idx="94">
                  <c:v>42464</c:v>
                </c:pt>
                <c:pt idx="95">
                  <c:v>42465</c:v>
                </c:pt>
                <c:pt idx="96">
                  <c:v>42466</c:v>
                </c:pt>
                <c:pt idx="97">
                  <c:v>42467</c:v>
                </c:pt>
                <c:pt idx="98">
                  <c:v>42468</c:v>
                </c:pt>
                <c:pt idx="99">
                  <c:v>42469</c:v>
                </c:pt>
                <c:pt idx="100">
                  <c:v>42470</c:v>
                </c:pt>
                <c:pt idx="101">
                  <c:v>42471</c:v>
                </c:pt>
                <c:pt idx="102">
                  <c:v>42472</c:v>
                </c:pt>
                <c:pt idx="103">
                  <c:v>42473</c:v>
                </c:pt>
                <c:pt idx="104">
                  <c:v>42474</c:v>
                </c:pt>
                <c:pt idx="105">
                  <c:v>42475</c:v>
                </c:pt>
                <c:pt idx="106">
                  <c:v>42476</c:v>
                </c:pt>
                <c:pt idx="107">
                  <c:v>42477</c:v>
                </c:pt>
                <c:pt idx="108">
                  <c:v>42478</c:v>
                </c:pt>
                <c:pt idx="109">
                  <c:v>42479</c:v>
                </c:pt>
                <c:pt idx="110">
                  <c:v>42480</c:v>
                </c:pt>
                <c:pt idx="111">
                  <c:v>42481</c:v>
                </c:pt>
                <c:pt idx="112">
                  <c:v>42482</c:v>
                </c:pt>
                <c:pt idx="113">
                  <c:v>42483</c:v>
                </c:pt>
                <c:pt idx="114">
                  <c:v>42484</c:v>
                </c:pt>
                <c:pt idx="115">
                  <c:v>42485</c:v>
                </c:pt>
                <c:pt idx="116">
                  <c:v>42486</c:v>
                </c:pt>
                <c:pt idx="117">
                  <c:v>42487</c:v>
                </c:pt>
                <c:pt idx="118">
                  <c:v>42488</c:v>
                </c:pt>
                <c:pt idx="119">
                  <c:v>42489</c:v>
                </c:pt>
                <c:pt idx="120">
                  <c:v>42490</c:v>
                </c:pt>
                <c:pt idx="121">
                  <c:v>42491</c:v>
                </c:pt>
                <c:pt idx="122">
                  <c:v>42492</c:v>
                </c:pt>
                <c:pt idx="123">
                  <c:v>42493</c:v>
                </c:pt>
                <c:pt idx="124">
                  <c:v>42494</c:v>
                </c:pt>
                <c:pt idx="125">
                  <c:v>42495</c:v>
                </c:pt>
                <c:pt idx="126">
                  <c:v>42496</c:v>
                </c:pt>
                <c:pt idx="127">
                  <c:v>42497</c:v>
                </c:pt>
                <c:pt idx="128">
                  <c:v>42498</c:v>
                </c:pt>
                <c:pt idx="129">
                  <c:v>42499</c:v>
                </c:pt>
                <c:pt idx="130">
                  <c:v>42500</c:v>
                </c:pt>
                <c:pt idx="131">
                  <c:v>42501</c:v>
                </c:pt>
                <c:pt idx="132">
                  <c:v>42502</c:v>
                </c:pt>
                <c:pt idx="133">
                  <c:v>42503</c:v>
                </c:pt>
                <c:pt idx="134">
                  <c:v>42504</c:v>
                </c:pt>
                <c:pt idx="135">
                  <c:v>42505</c:v>
                </c:pt>
                <c:pt idx="136">
                  <c:v>42506</c:v>
                </c:pt>
                <c:pt idx="137">
                  <c:v>42507</c:v>
                </c:pt>
                <c:pt idx="138">
                  <c:v>42508</c:v>
                </c:pt>
                <c:pt idx="139">
                  <c:v>42509</c:v>
                </c:pt>
                <c:pt idx="140">
                  <c:v>42510</c:v>
                </c:pt>
                <c:pt idx="141">
                  <c:v>42511</c:v>
                </c:pt>
                <c:pt idx="142">
                  <c:v>42512</c:v>
                </c:pt>
                <c:pt idx="143">
                  <c:v>42513</c:v>
                </c:pt>
                <c:pt idx="144">
                  <c:v>42514</c:v>
                </c:pt>
                <c:pt idx="145">
                  <c:v>42515</c:v>
                </c:pt>
                <c:pt idx="146">
                  <c:v>42516</c:v>
                </c:pt>
                <c:pt idx="147">
                  <c:v>42517</c:v>
                </c:pt>
                <c:pt idx="148">
                  <c:v>42518</c:v>
                </c:pt>
                <c:pt idx="149">
                  <c:v>42519</c:v>
                </c:pt>
                <c:pt idx="150">
                  <c:v>42520</c:v>
                </c:pt>
                <c:pt idx="151">
                  <c:v>42521</c:v>
                </c:pt>
                <c:pt idx="152">
                  <c:v>42522</c:v>
                </c:pt>
                <c:pt idx="153">
                  <c:v>42523</c:v>
                </c:pt>
                <c:pt idx="154">
                  <c:v>42524</c:v>
                </c:pt>
                <c:pt idx="155">
                  <c:v>42525</c:v>
                </c:pt>
                <c:pt idx="156">
                  <c:v>42526</c:v>
                </c:pt>
                <c:pt idx="157">
                  <c:v>42527</c:v>
                </c:pt>
                <c:pt idx="158">
                  <c:v>42528</c:v>
                </c:pt>
                <c:pt idx="159">
                  <c:v>42529</c:v>
                </c:pt>
                <c:pt idx="160">
                  <c:v>42530</c:v>
                </c:pt>
                <c:pt idx="161">
                  <c:v>42531</c:v>
                </c:pt>
                <c:pt idx="162">
                  <c:v>42532</c:v>
                </c:pt>
                <c:pt idx="163">
                  <c:v>42533</c:v>
                </c:pt>
                <c:pt idx="164">
                  <c:v>42534</c:v>
                </c:pt>
                <c:pt idx="165">
                  <c:v>42535</c:v>
                </c:pt>
                <c:pt idx="166">
                  <c:v>42536</c:v>
                </c:pt>
                <c:pt idx="167">
                  <c:v>42537</c:v>
                </c:pt>
                <c:pt idx="168">
                  <c:v>42538</c:v>
                </c:pt>
                <c:pt idx="169">
                  <c:v>42539</c:v>
                </c:pt>
                <c:pt idx="170">
                  <c:v>42540</c:v>
                </c:pt>
                <c:pt idx="171">
                  <c:v>42541</c:v>
                </c:pt>
                <c:pt idx="172">
                  <c:v>42542</c:v>
                </c:pt>
                <c:pt idx="173">
                  <c:v>42543</c:v>
                </c:pt>
                <c:pt idx="174">
                  <c:v>42544</c:v>
                </c:pt>
                <c:pt idx="175">
                  <c:v>42545</c:v>
                </c:pt>
                <c:pt idx="176">
                  <c:v>42546</c:v>
                </c:pt>
                <c:pt idx="177">
                  <c:v>42547</c:v>
                </c:pt>
                <c:pt idx="178">
                  <c:v>42548</c:v>
                </c:pt>
                <c:pt idx="179">
                  <c:v>42549</c:v>
                </c:pt>
                <c:pt idx="180">
                  <c:v>42550</c:v>
                </c:pt>
                <c:pt idx="181">
                  <c:v>42551</c:v>
                </c:pt>
                <c:pt idx="182">
                  <c:v>42552</c:v>
                </c:pt>
                <c:pt idx="183">
                  <c:v>42553</c:v>
                </c:pt>
                <c:pt idx="184">
                  <c:v>42554</c:v>
                </c:pt>
                <c:pt idx="185">
                  <c:v>42555</c:v>
                </c:pt>
                <c:pt idx="186">
                  <c:v>42556</c:v>
                </c:pt>
                <c:pt idx="187">
                  <c:v>42557</c:v>
                </c:pt>
                <c:pt idx="188">
                  <c:v>42558</c:v>
                </c:pt>
                <c:pt idx="189">
                  <c:v>42559</c:v>
                </c:pt>
                <c:pt idx="190">
                  <c:v>42560</c:v>
                </c:pt>
                <c:pt idx="191">
                  <c:v>42561</c:v>
                </c:pt>
                <c:pt idx="192">
                  <c:v>42562</c:v>
                </c:pt>
                <c:pt idx="193">
                  <c:v>42563</c:v>
                </c:pt>
                <c:pt idx="194">
                  <c:v>42564</c:v>
                </c:pt>
                <c:pt idx="195">
                  <c:v>42565</c:v>
                </c:pt>
                <c:pt idx="196">
                  <c:v>42566</c:v>
                </c:pt>
                <c:pt idx="197">
                  <c:v>42567</c:v>
                </c:pt>
                <c:pt idx="198">
                  <c:v>42568</c:v>
                </c:pt>
                <c:pt idx="199">
                  <c:v>42569</c:v>
                </c:pt>
                <c:pt idx="200">
                  <c:v>42570</c:v>
                </c:pt>
                <c:pt idx="201">
                  <c:v>42571</c:v>
                </c:pt>
                <c:pt idx="202">
                  <c:v>42572</c:v>
                </c:pt>
                <c:pt idx="203">
                  <c:v>42573</c:v>
                </c:pt>
                <c:pt idx="204">
                  <c:v>42574</c:v>
                </c:pt>
                <c:pt idx="205">
                  <c:v>42575</c:v>
                </c:pt>
                <c:pt idx="206">
                  <c:v>42576</c:v>
                </c:pt>
                <c:pt idx="207">
                  <c:v>42577</c:v>
                </c:pt>
                <c:pt idx="208">
                  <c:v>42578</c:v>
                </c:pt>
                <c:pt idx="209">
                  <c:v>42579</c:v>
                </c:pt>
                <c:pt idx="210">
                  <c:v>42580</c:v>
                </c:pt>
                <c:pt idx="211">
                  <c:v>42581</c:v>
                </c:pt>
                <c:pt idx="212">
                  <c:v>42582</c:v>
                </c:pt>
                <c:pt idx="213">
                  <c:v>42583</c:v>
                </c:pt>
                <c:pt idx="214">
                  <c:v>42584</c:v>
                </c:pt>
                <c:pt idx="215">
                  <c:v>42585</c:v>
                </c:pt>
                <c:pt idx="216">
                  <c:v>42586</c:v>
                </c:pt>
                <c:pt idx="217">
                  <c:v>42587</c:v>
                </c:pt>
                <c:pt idx="218">
                  <c:v>42588</c:v>
                </c:pt>
                <c:pt idx="219">
                  <c:v>42589</c:v>
                </c:pt>
                <c:pt idx="220">
                  <c:v>42590</c:v>
                </c:pt>
                <c:pt idx="221">
                  <c:v>42591</c:v>
                </c:pt>
                <c:pt idx="222">
                  <c:v>42592</c:v>
                </c:pt>
                <c:pt idx="223">
                  <c:v>42593</c:v>
                </c:pt>
                <c:pt idx="224">
                  <c:v>42594</c:v>
                </c:pt>
                <c:pt idx="225">
                  <c:v>42595</c:v>
                </c:pt>
                <c:pt idx="226">
                  <c:v>42596</c:v>
                </c:pt>
                <c:pt idx="227">
                  <c:v>42597</c:v>
                </c:pt>
                <c:pt idx="228">
                  <c:v>42598</c:v>
                </c:pt>
                <c:pt idx="229">
                  <c:v>42599</c:v>
                </c:pt>
                <c:pt idx="230">
                  <c:v>42600</c:v>
                </c:pt>
                <c:pt idx="231">
                  <c:v>42601</c:v>
                </c:pt>
                <c:pt idx="232">
                  <c:v>42602</c:v>
                </c:pt>
                <c:pt idx="233">
                  <c:v>42603</c:v>
                </c:pt>
                <c:pt idx="234">
                  <c:v>42604</c:v>
                </c:pt>
                <c:pt idx="235">
                  <c:v>42605</c:v>
                </c:pt>
                <c:pt idx="236">
                  <c:v>42606</c:v>
                </c:pt>
                <c:pt idx="237">
                  <c:v>42607</c:v>
                </c:pt>
                <c:pt idx="238">
                  <c:v>42608</c:v>
                </c:pt>
                <c:pt idx="239">
                  <c:v>42609</c:v>
                </c:pt>
                <c:pt idx="240">
                  <c:v>42610</c:v>
                </c:pt>
                <c:pt idx="241">
                  <c:v>42611</c:v>
                </c:pt>
                <c:pt idx="242">
                  <c:v>42612</c:v>
                </c:pt>
                <c:pt idx="243">
                  <c:v>42613</c:v>
                </c:pt>
                <c:pt idx="244">
                  <c:v>42614</c:v>
                </c:pt>
                <c:pt idx="245">
                  <c:v>42615</c:v>
                </c:pt>
                <c:pt idx="246">
                  <c:v>42616</c:v>
                </c:pt>
                <c:pt idx="247">
                  <c:v>42617</c:v>
                </c:pt>
                <c:pt idx="248">
                  <c:v>42618</c:v>
                </c:pt>
                <c:pt idx="249">
                  <c:v>42619</c:v>
                </c:pt>
                <c:pt idx="250">
                  <c:v>42620</c:v>
                </c:pt>
                <c:pt idx="251">
                  <c:v>42621</c:v>
                </c:pt>
                <c:pt idx="252">
                  <c:v>42622</c:v>
                </c:pt>
                <c:pt idx="253">
                  <c:v>42623</c:v>
                </c:pt>
                <c:pt idx="254">
                  <c:v>42624</c:v>
                </c:pt>
                <c:pt idx="255">
                  <c:v>42625</c:v>
                </c:pt>
                <c:pt idx="256">
                  <c:v>42626</c:v>
                </c:pt>
                <c:pt idx="257">
                  <c:v>42627</c:v>
                </c:pt>
                <c:pt idx="258">
                  <c:v>42628</c:v>
                </c:pt>
                <c:pt idx="259">
                  <c:v>42629</c:v>
                </c:pt>
                <c:pt idx="260">
                  <c:v>42630</c:v>
                </c:pt>
                <c:pt idx="261">
                  <c:v>42631</c:v>
                </c:pt>
                <c:pt idx="262">
                  <c:v>42632</c:v>
                </c:pt>
                <c:pt idx="263">
                  <c:v>42633</c:v>
                </c:pt>
                <c:pt idx="264">
                  <c:v>42634</c:v>
                </c:pt>
                <c:pt idx="265">
                  <c:v>42635</c:v>
                </c:pt>
                <c:pt idx="266">
                  <c:v>42636</c:v>
                </c:pt>
                <c:pt idx="267">
                  <c:v>42637</c:v>
                </c:pt>
                <c:pt idx="268">
                  <c:v>42638</c:v>
                </c:pt>
                <c:pt idx="269">
                  <c:v>42639</c:v>
                </c:pt>
                <c:pt idx="270">
                  <c:v>42640</c:v>
                </c:pt>
                <c:pt idx="271">
                  <c:v>42641</c:v>
                </c:pt>
                <c:pt idx="272">
                  <c:v>42642</c:v>
                </c:pt>
                <c:pt idx="273">
                  <c:v>42643</c:v>
                </c:pt>
                <c:pt idx="274">
                  <c:v>42644</c:v>
                </c:pt>
                <c:pt idx="275">
                  <c:v>42645</c:v>
                </c:pt>
                <c:pt idx="276">
                  <c:v>42646</c:v>
                </c:pt>
                <c:pt idx="277">
                  <c:v>42647</c:v>
                </c:pt>
                <c:pt idx="278">
                  <c:v>42648</c:v>
                </c:pt>
                <c:pt idx="279">
                  <c:v>42649</c:v>
                </c:pt>
                <c:pt idx="280">
                  <c:v>42650</c:v>
                </c:pt>
                <c:pt idx="281">
                  <c:v>42651</c:v>
                </c:pt>
                <c:pt idx="282">
                  <c:v>42652</c:v>
                </c:pt>
                <c:pt idx="283">
                  <c:v>42653</c:v>
                </c:pt>
                <c:pt idx="284">
                  <c:v>42654</c:v>
                </c:pt>
                <c:pt idx="285">
                  <c:v>42655</c:v>
                </c:pt>
                <c:pt idx="286">
                  <c:v>42656</c:v>
                </c:pt>
                <c:pt idx="287">
                  <c:v>42657</c:v>
                </c:pt>
                <c:pt idx="288">
                  <c:v>42658</c:v>
                </c:pt>
                <c:pt idx="289">
                  <c:v>42659</c:v>
                </c:pt>
                <c:pt idx="290">
                  <c:v>42660</c:v>
                </c:pt>
                <c:pt idx="291">
                  <c:v>42661</c:v>
                </c:pt>
                <c:pt idx="292">
                  <c:v>42662</c:v>
                </c:pt>
                <c:pt idx="293">
                  <c:v>42663</c:v>
                </c:pt>
                <c:pt idx="294">
                  <c:v>42664</c:v>
                </c:pt>
                <c:pt idx="295">
                  <c:v>42665</c:v>
                </c:pt>
                <c:pt idx="296">
                  <c:v>42666</c:v>
                </c:pt>
                <c:pt idx="297">
                  <c:v>42667</c:v>
                </c:pt>
                <c:pt idx="298">
                  <c:v>42668</c:v>
                </c:pt>
                <c:pt idx="299">
                  <c:v>42669</c:v>
                </c:pt>
                <c:pt idx="300">
                  <c:v>42670</c:v>
                </c:pt>
                <c:pt idx="301">
                  <c:v>42671</c:v>
                </c:pt>
                <c:pt idx="302">
                  <c:v>42672</c:v>
                </c:pt>
                <c:pt idx="303">
                  <c:v>42673</c:v>
                </c:pt>
                <c:pt idx="304">
                  <c:v>42674</c:v>
                </c:pt>
                <c:pt idx="305">
                  <c:v>42675</c:v>
                </c:pt>
                <c:pt idx="306">
                  <c:v>42676</c:v>
                </c:pt>
                <c:pt idx="307">
                  <c:v>42677</c:v>
                </c:pt>
                <c:pt idx="308">
                  <c:v>42678</c:v>
                </c:pt>
                <c:pt idx="309">
                  <c:v>42679</c:v>
                </c:pt>
                <c:pt idx="310">
                  <c:v>42680</c:v>
                </c:pt>
                <c:pt idx="311">
                  <c:v>42681</c:v>
                </c:pt>
                <c:pt idx="312">
                  <c:v>42682</c:v>
                </c:pt>
                <c:pt idx="313">
                  <c:v>42683</c:v>
                </c:pt>
                <c:pt idx="314">
                  <c:v>42684</c:v>
                </c:pt>
                <c:pt idx="315">
                  <c:v>42685</c:v>
                </c:pt>
                <c:pt idx="316">
                  <c:v>42686</c:v>
                </c:pt>
                <c:pt idx="317">
                  <c:v>42687</c:v>
                </c:pt>
                <c:pt idx="318">
                  <c:v>42688</c:v>
                </c:pt>
                <c:pt idx="319">
                  <c:v>42689</c:v>
                </c:pt>
                <c:pt idx="320">
                  <c:v>42690</c:v>
                </c:pt>
                <c:pt idx="321">
                  <c:v>42691</c:v>
                </c:pt>
                <c:pt idx="322">
                  <c:v>42692</c:v>
                </c:pt>
                <c:pt idx="323">
                  <c:v>42693</c:v>
                </c:pt>
                <c:pt idx="324">
                  <c:v>42694</c:v>
                </c:pt>
                <c:pt idx="325">
                  <c:v>42695</c:v>
                </c:pt>
                <c:pt idx="326">
                  <c:v>42696</c:v>
                </c:pt>
                <c:pt idx="327">
                  <c:v>42697</c:v>
                </c:pt>
                <c:pt idx="328">
                  <c:v>42698</c:v>
                </c:pt>
                <c:pt idx="329">
                  <c:v>42699</c:v>
                </c:pt>
                <c:pt idx="330">
                  <c:v>42700</c:v>
                </c:pt>
                <c:pt idx="331">
                  <c:v>42701</c:v>
                </c:pt>
                <c:pt idx="332">
                  <c:v>42702</c:v>
                </c:pt>
                <c:pt idx="333">
                  <c:v>42703</c:v>
                </c:pt>
                <c:pt idx="334">
                  <c:v>42704</c:v>
                </c:pt>
                <c:pt idx="335">
                  <c:v>42705</c:v>
                </c:pt>
                <c:pt idx="336">
                  <c:v>42706</c:v>
                </c:pt>
                <c:pt idx="337">
                  <c:v>42707</c:v>
                </c:pt>
                <c:pt idx="338">
                  <c:v>42708</c:v>
                </c:pt>
                <c:pt idx="339">
                  <c:v>42709</c:v>
                </c:pt>
                <c:pt idx="340">
                  <c:v>42710</c:v>
                </c:pt>
                <c:pt idx="341">
                  <c:v>42711</c:v>
                </c:pt>
                <c:pt idx="342">
                  <c:v>42712</c:v>
                </c:pt>
                <c:pt idx="343">
                  <c:v>42713</c:v>
                </c:pt>
                <c:pt idx="344">
                  <c:v>42714</c:v>
                </c:pt>
                <c:pt idx="345">
                  <c:v>42715</c:v>
                </c:pt>
                <c:pt idx="346">
                  <c:v>42716</c:v>
                </c:pt>
                <c:pt idx="347">
                  <c:v>42717</c:v>
                </c:pt>
                <c:pt idx="348">
                  <c:v>42718</c:v>
                </c:pt>
                <c:pt idx="349">
                  <c:v>42719</c:v>
                </c:pt>
                <c:pt idx="350">
                  <c:v>42720</c:v>
                </c:pt>
                <c:pt idx="351">
                  <c:v>42721</c:v>
                </c:pt>
                <c:pt idx="352">
                  <c:v>42722</c:v>
                </c:pt>
                <c:pt idx="353">
                  <c:v>42723</c:v>
                </c:pt>
                <c:pt idx="354">
                  <c:v>42724</c:v>
                </c:pt>
                <c:pt idx="355">
                  <c:v>42725</c:v>
                </c:pt>
                <c:pt idx="356">
                  <c:v>42726</c:v>
                </c:pt>
                <c:pt idx="357">
                  <c:v>42727</c:v>
                </c:pt>
                <c:pt idx="358">
                  <c:v>42728</c:v>
                </c:pt>
                <c:pt idx="359">
                  <c:v>42729</c:v>
                </c:pt>
                <c:pt idx="360">
                  <c:v>42730</c:v>
                </c:pt>
                <c:pt idx="361">
                  <c:v>42731</c:v>
                </c:pt>
                <c:pt idx="362">
                  <c:v>42732</c:v>
                </c:pt>
                <c:pt idx="363">
                  <c:v>42733</c:v>
                </c:pt>
                <c:pt idx="364">
                  <c:v>42734</c:v>
                </c:pt>
                <c:pt idx="365">
                  <c:v>42735</c:v>
                </c:pt>
              </c:numCache>
            </c:numRef>
          </c:cat>
          <c:val>
            <c:numRef>
              <c:f>'Data 1'!$D$182:$D$547</c:f>
              <c:numCache>
                <c:formatCode>0\ \ \ \ _)</c:formatCode>
                <c:ptCount val="366"/>
                <c:pt idx="0">
                  <c:v>64.997296800001081</c:v>
                </c:pt>
                <c:pt idx="1">
                  <c:v>81.488721399999889</c:v>
                </c:pt>
                <c:pt idx="2">
                  <c:v>94.707817100000398</c:v>
                </c:pt>
                <c:pt idx="3">
                  <c:v>191.12534249999987</c:v>
                </c:pt>
                <c:pt idx="4">
                  <c:v>188.73031749999944</c:v>
                </c:pt>
                <c:pt idx="5">
                  <c:v>145.65753290000023</c:v>
                </c:pt>
                <c:pt idx="6">
                  <c:v>202.72694569999953</c:v>
                </c:pt>
                <c:pt idx="7">
                  <c:v>299.82088799999974</c:v>
                </c:pt>
                <c:pt idx="8">
                  <c:v>321.09381250000024</c:v>
                </c:pt>
                <c:pt idx="9">
                  <c:v>457.87816830000008</c:v>
                </c:pt>
                <c:pt idx="10">
                  <c:v>487.14526320000107</c:v>
                </c:pt>
                <c:pt idx="11">
                  <c:v>378.45770950000002</c:v>
                </c:pt>
                <c:pt idx="12">
                  <c:v>277.0182841999985</c:v>
                </c:pt>
                <c:pt idx="13">
                  <c:v>268.24188689999994</c:v>
                </c:pt>
                <c:pt idx="14">
                  <c:v>238.61678629999975</c:v>
                </c:pt>
                <c:pt idx="15">
                  <c:v>195.32428240000101</c:v>
                </c:pt>
                <c:pt idx="16">
                  <c:v>163.02326019999956</c:v>
                </c:pt>
                <c:pt idx="17">
                  <c:v>166.82333700000001</c:v>
                </c:pt>
                <c:pt idx="18">
                  <c:v>166.75267099999985</c:v>
                </c:pt>
                <c:pt idx="19">
                  <c:v>143.91564200000002</c:v>
                </c:pt>
                <c:pt idx="20">
                  <c:v>124.55300000000103</c:v>
                </c:pt>
                <c:pt idx="21">
                  <c:v>138.39018199999879</c:v>
                </c:pt>
                <c:pt idx="22">
                  <c:v>126.61253700000104</c:v>
                </c:pt>
                <c:pt idx="23">
                  <c:v>115.6154218000005</c:v>
                </c:pt>
                <c:pt idx="24">
                  <c:v>135.97919589999898</c:v>
                </c:pt>
                <c:pt idx="25">
                  <c:v>131.23913900000019</c:v>
                </c:pt>
                <c:pt idx="26">
                  <c:v>117.04822299999968</c:v>
                </c:pt>
                <c:pt idx="27">
                  <c:v>113.51436270000113</c:v>
                </c:pt>
                <c:pt idx="28">
                  <c:v>121.5707979999993</c:v>
                </c:pt>
                <c:pt idx="29">
                  <c:v>100.30396320000067</c:v>
                </c:pt>
                <c:pt idx="30">
                  <c:v>92.612794099998837</c:v>
                </c:pt>
                <c:pt idx="31">
                  <c:v>43.493471900000657</c:v>
                </c:pt>
                <c:pt idx="32">
                  <c:v>105.17044430000004</c:v>
                </c:pt>
                <c:pt idx="33">
                  <c:v>85.123233299999342</c:v>
                </c:pt>
                <c:pt idx="34">
                  <c:v>79.85902089999982</c:v>
                </c:pt>
                <c:pt idx="35">
                  <c:v>102.21708659999973</c:v>
                </c:pt>
                <c:pt idx="36">
                  <c:v>92.315809300001476</c:v>
                </c:pt>
                <c:pt idx="37">
                  <c:v>86.730167199998547</c:v>
                </c:pt>
                <c:pt idx="38">
                  <c:v>99.435916300000414</c:v>
                </c:pt>
                <c:pt idx="39">
                  <c:v>121.82645669999971</c:v>
                </c:pt>
                <c:pt idx="40">
                  <c:v>171.36400580000074</c:v>
                </c:pt>
                <c:pt idx="41">
                  <c:v>209.05470960000017</c:v>
                </c:pt>
                <c:pt idx="42">
                  <c:v>297.49352180000022</c:v>
                </c:pt>
                <c:pt idx="43">
                  <c:v>343.75377019999871</c:v>
                </c:pt>
                <c:pt idx="44">
                  <c:v>286.11770760000047</c:v>
                </c:pt>
                <c:pt idx="45">
                  <c:v>267.10251780000112</c:v>
                </c:pt>
                <c:pt idx="46">
                  <c:v>242.2765021999997</c:v>
                </c:pt>
                <c:pt idx="47">
                  <c:v>217.52788789999963</c:v>
                </c:pt>
                <c:pt idx="48">
                  <c:v>191.17357419999917</c:v>
                </c:pt>
                <c:pt idx="49">
                  <c:v>173.78957810000031</c:v>
                </c:pt>
                <c:pt idx="50">
                  <c:v>152.63906070000132</c:v>
                </c:pt>
                <c:pt idx="51">
                  <c:v>162.64696239999861</c:v>
                </c:pt>
                <c:pt idx="52">
                  <c:v>151.49670190000128</c:v>
                </c:pt>
                <c:pt idx="53">
                  <c:v>144.60358479999979</c:v>
                </c:pt>
                <c:pt idx="54">
                  <c:v>159.71058529999985</c:v>
                </c:pt>
                <c:pt idx="55">
                  <c:v>151.53512929999872</c:v>
                </c:pt>
                <c:pt idx="56">
                  <c:v>178.75086010000018</c:v>
                </c:pt>
                <c:pt idx="57">
                  <c:v>179.46182150000007</c:v>
                </c:pt>
                <c:pt idx="58">
                  <c:v>166.99719660000014</c:v>
                </c:pt>
                <c:pt idx="59">
                  <c:v>158.64727280000034</c:v>
                </c:pt>
                <c:pt idx="60">
                  <c:v>162.4091327999993</c:v>
                </c:pt>
                <c:pt idx="61">
                  <c:v>149.51795200000095</c:v>
                </c:pt>
                <c:pt idx="62">
                  <c:v>164.11826070000063</c:v>
                </c:pt>
                <c:pt idx="63">
                  <c:v>170.59812829999831</c:v>
                </c:pt>
                <c:pt idx="64">
                  <c:v>160.97881240000143</c:v>
                </c:pt>
                <c:pt idx="65">
                  <c:v>160.64682909999877</c:v>
                </c:pt>
                <c:pt idx="66">
                  <c:v>162.2174388000011</c:v>
                </c:pt>
                <c:pt idx="67">
                  <c:v>160.37160809999915</c:v>
                </c:pt>
                <c:pt idx="68">
                  <c:v>156.97301920000083</c:v>
                </c:pt>
                <c:pt idx="69">
                  <c:v>170.04841359999975</c:v>
                </c:pt>
                <c:pt idx="70">
                  <c:v>139.49587950000017</c:v>
                </c:pt>
                <c:pt idx="71">
                  <c:v>37.657614099999073</c:v>
                </c:pt>
                <c:pt idx="72">
                  <c:v>115.08475590000133</c:v>
                </c:pt>
                <c:pt idx="73">
                  <c:v>132.05061709999944</c:v>
                </c:pt>
                <c:pt idx="74">
                  <c:v>145.08071300000023</c:v>
                </c:pt>
                <c:pt idx="75">
                  <c:v>139.74633649999927</c:v>
                </c:pt>
                <c:pt idx="76">
                  <c:v>128.93951670000058</c:v>
                </c:pt>
                <c:pt idx="77">
                  <c:v>113.89642719999905</c:v>
                </c:pt>
                <c:pt idx="78">
                  <c:v>118.47790610000163</c:v>
                </c:pt>
                <c:pt idx="79">
                  <c:v>131.41492079999858</c:v>
                </c:pt>
                <c:pt idx="80">
                  <c:v>128.96618650000036</c:v>
                </c:pt>
                <c:pt idx="81">
                  <c:v>135.8905866000002</c:v>
                </c:pt>
                <c:pt idx="82">
                  <c:v>124.92938330000003</c:v>
                </c:pt>
                <c:pt idx="83">
                  <c:v>122.5893794000002</c:v>
                </c:pt>
                <c:pt idx="84">
                  <c:v>127.60581870000047</c:v>
                </c:pt>
                <c:pt idx="85">
                  <c:v>119.49372859999971</c:v>
                </c:pt>
                <c:pt idx="86">
                  <c:v>120.50992229999905</c:v>
                </c:pt>
                <c:pt idx="87">
                  <c:v>288.71605449999993</c:v>
                </c:pt>
                <c:pt idx="88">
                  <c:v>193.45310160000096</c:v>
                </c:pt>
                <c:pt idx="89">
                  <c:v>171.62370639999989</c:v>
                </c:pt>
                <c:pt idx="90">
                  <c:v>186.98571249999918</c:v>
                </c:pt>
                <c:pt idx="91">
                  <c:v>181.69622719999987</c:v>
                </c:pt>
                <c:pt idx="92">
                  <c:v>160.29441690000021</c:v>
                </c:pt>
                <c:pt idx="93">
                  <c:v>149.81780260000119</c:v>
                </c:pt>
                <c:pt idx="94">
                  <c:v>191.42860049999842</c:v>
                </c:pt>
                <c:pt idx="95">
                  <c:v>189.45910150000165</c:v>
                </c:pt>
                <c:pt idx="96">
                  <c:v>188.71877869999878</c:v>
                </c:pt>
                <c:pt idx="97">
                  <c:v>188.5418583000002</c:v>
                </c:pt>
                <c:pt idx="98">
                  <c:v>170.51883680000054</c:v>
                </c:pt>
                <c:pt idx="99">
                  <c:v>156.03116920000051</c:v>
                </c:pt>
                <c:pt idx="100">
                  <c:v>137.1226605999999</c:v>
                </c:pt>
                <c:pt idx="101">
                  <c:v>171.75657789999946</c:v>
                </c:pt>
                <c:pt idx="102">
                  <c:v>168.42079710000002</c:v>
                </c:pt>
                <c:pt idx="103">
                  <c:v>177.62351059999929</c:v>
                </c:pt>
                <c:pt idx="104">
                  <c:v>204.39615940000039</c:v>
                </c:pt>
                <c:pt idx="105">
                  <c:v>267.28959050000014</c:v>
                </c:pt>
                <c:pt idx="106">
                  <c:v>330.70485270000074</c:v>
                </c:pt>
                <c:pt idx="107">
                  <c:v>302.75184149999922</c:v>
                </c:pt>
                <c:pt idx="108">
                  <c:v>257.02840739999931</c:v>
                </c:pt>
                <c:pt idx="109">
                  <c:v>245.64369110000095</c:v>
                </c:pt>
                <c:pt idx="110">
                  <c:v>291.06320899999969</c:v>
                </c:pt>
                <c:pt idx="111">
                  <c:v>295.32889910000063</c:v>
                </c:pt>
                <c:pt idx="112">
                  <c:v>263.60584059999934</c:v>
                </c:pt>
                <c:pt idx="113">
                  <c:v>220.20916899999909</c:v>
                </c:pt>
                <c:pt idx="114">
                  <c:v>178.37897780000182</c:v>
                </c:pt>
                <c:pt idx="115">
                  <c:v>194.69822109999836</c:v>
                </c:pt>
                <c:pt idx="116">
                  <c:v>195.52933999999996</c:v>
                </c:pt>
                <c:pt idx="117">
                  <c:v>175.91260680000156</c:v>
                </c:pt>
                <c:pt idx="118">
                  <c:v>168.72612699999951</c:v>
                </c:pt>
                <c:pt idx="119">
                  <c:v>154.69567319999905</c:v>
                </c:pt>
                <c:pt idx="120">
                  <c:v>143.52319740000127</c:v>
                </c:pt>
                <c:pt idx="121">
                  <c:v>130.68104999999966</c:v>
                </c:pt>
                <c:pt idx="122">
                  <c:v>139.80594300000013</c:v>
                </c:pt>
                <c:pt idx="123">
                  <c:v>119.0397449999988</c:v>
                </c:pt>
                <c:pt idx="124">
                  <c:v>130.57106700000094</c:v>
                </c:pt>
                <c:pt idx="125">
                  <c:v>116.09836899999979</c:v>
                </c:pt>
                <c:pt idx="126">
                  <c:v>133.60210899999973</c:v>
                </c:pt>
                <c:pt idx="127">
                  <c:v>160.15910500000047</c:v>
                </c:pt>
                <c:pt idx="128">
                  <c:v>207.90312900000023</c:v>
                </c:pt>
                <c:pt idx="129">
                  <c:v>281.98895599999969</c:v>
                </c:pt>
                <c:pt idx="130">
                  <c:v>293.67127900000037</c:v>
                </c:pt>
                <c:pt idx="131">
                  <c:v>276.8171569999987</c:v>
                </c:pt>
                <c:pt idx="132">
                  <c:v>369.16653100000013</c:v>
                </c:pt>
                <c:pt idx="133">
                  <c:v>263.42822399999983</c:v>
                </c:pt>
                <c:pt idx="134">
                  <c:v>224.16101900000089</c:v>
                </c:pt>
                <c:pt idx="135">
                  <c:v>228.11403099999902</c:v>
                </c:pt>
                <c:pt idx="136">
                  <c:v>224.95440200000013</c:v>
                </c:pt>
                <c:pt idx="137">
                  <c:v>207.62495999999999</c:v>
                </c:pt>
                <c:pt idx="138">
                  <c:v>180.02093500000055</c:v>
                </c:pt>
                <c:pt idx="139">
                  <c:v>172.45889700000052</c:v>
                </c:pt>
                <c:pt idx="140">
                  <c:v>156.14266499999982</c:v>
                </c:pt>
                <c:pt idx="141">
                  <c:v>147.30009400000077</c:v>
                </c:pt>
                <c:pt idx="142">
                  <c:v>135.63623699999894</c:v>
                </c:pt>
                <c:pt idx="143">
                  <c:v>152.6512400000004</c:v>
                </c:pt>
                <c:pt idx="144">
                  <c:v>146.98045700000046</c:v>
                </c:pt>
                <c:pt idx="145">
                  <c:v>128.23365399999867</c:v>
                </c:pt>
                <c:pt idx="146">
                  <c:v>128.89595400000016</c:v>
                </c:pt>
                <c:pt idx="147">
                  <c:v>122.01019200000025</c:v>
                </c:pt>
                <c:pt idx="148">
                  <c:v>124.08509700000093</c:v>
                </c:pt>
                <c:pt idx="149">
                  <c:v>122.7179129999992</c:v>
                </c:pt>
                <c:pt idx="150">
                  <c:v>137.55023399999965</c:v>
                </c:pt>
                <c:pt idx="151">
                  <c:v>104.32859500000121</c:v>
                </c:pt>
                <c:pt idx="152">
                  <c:v>99.880377299998486</c:v>
                </c:pt>
                <c:pt idx="153">
                  <c:v>112.5136224000009</c:v>
                </c:pt>
                <c:pt idx="154">
                  <c:v>90.040693600000296</c:v>
                </c:pt>
                <c:pt idx="155">
                  <c:v>101.75586519999915</c:v>
                </c:pt>
                <c:pt idx="156">
                  <c:v>87.221784499999686</c:v>
                </c:pt>
                <c:pt idx="157">
                  <c:v>92.553254200000509</c:v>
                </c:pt>
                <c:pt idx="158">
                  <c:v>80.817115399999295</c:v>
                </c:pt>
                <c:pt idx="159">
                  <c:v>78.463784800001505</c:v>
                </c:pt>
                <c:pt idx="160">
                  <c:v>83.341640799998601</c:v>
                </c:pt>
                <c:pt idx="161">
                  <c:v>75.3791056000004</c:v>
                </c:pt>
                <c:pt idx="162">
                  <c:v>77.110366400000473</c:v>
                </c:pt>
                <c:pt idx="163">
                  <c:v>61.993361599999595</c:v>
                </c:pt>
                <c:pt idx="164">
                  <c:v>67.848778100000942</c:v>
                </c:pt>
                <c:pt idx="165">
                  <c:v>63.079721799998708</c:v>
                </c:pt>
                <c:pt idx="166">
                  <c:v>82.292772900001495</c:v>
                </c:pt>
                <c:pt idx="167">
                  <c:v>70.889169299999892</c:v>
                </c:pt>
                <c:pt idx="168">
                  <c:v>80.792281799998605</c:v>
                </c:pt>
                <c:pt idx="169">
                  <c:v>71.128741699999878</c:v>
                </c:pt>
                <c:pt idx="170">
                  <c:v>64.81662009999998</c:v>
                </c:pt>
                <c:pt idx="171">
                  <c:v>49.13203500000143</c:v>
                </c:pt>
                <c:pt idx="172">
                  <c:v>65.879812799999314</c:v>
                </c:pt>
                <c:pt idx="173">
                  <c:v>52.725169999999686</c:v>
                </c:pt>
                <c:pt idx="174">
                  <c:v>66.841831200001124</c:v>
                </c:pt>
                <c:pt idx="175">
                  <c:v>59.937582999999954</c:v>
                </c:pt>
                <c:pt idx="176">
                  <c:v>52.851819700000021</c:v>
                </c:pt>
                <c:pt idx="177">
                  <c:v>51.925315100000205</c:v>
                </c:pt>
                <c:pt idx="178">
                  <c:v>58.840872299998964</c:v>
                </c:pt>
                <c:pt idx="179">
                  <c:v>44.597761800000178</c:v>
                </c:pt>
                <c:pt idx="180">
                  <c:v>48.191650400000334</c:v>
                </c:pt>
                <c:pt idx="181">
                  <c:v>40.855308399999494</c:v>
                </c:pt>
                <c:pt idx="182">
                  <c:v>47.105762000000375</c:v>
                </c:pt>
                <c:pt idx="183">
                  <c:v>41.668182999999424</c:v>
                </c:pt>
                <c:pt idx="184">
                  <c:v>41.890552500000013</c:v>
                </c:pt>
                <c:pt idx="185">
                  <c:v>34.815041999999544</c:v>
                </c:pt>
                <c:pt idx="186">
                  <c:v>43.810612000001363</c:v>
                </c:pt>
                <c:pt idx="187">
                  <c:v>44.984415999998923</c:v>
                </c:pt>
                <c:pt idx="188">
                  <c:v>47.099996000000708</c:v>
                </c:pt>
                <c:pt idx="189">
                  <c:v>53.64972199999972</c:v>
                </c:pt>
                <c:pt idx="190">
                  <c:v>40.866523999999544</c:v>
                </c:pt>
                <c:pt idx="191">
                  <c:v>37.607897000001131</c:v>
                </c:pt>
                <c:pt idx="192">
                  <c:v>37.803241000000092</c:v>
                </c:pt>
                <c:pt idx="193">
                  <c:v>20.676127999999796</c:v>
                </c:pt>
                <c:pt idx="194">
                  <c:v>33.331569999999658</c:v>
                </c:pt>
                <c:pt idx="195">
                  <c:v>25.262428000000487</c:v>
                </c:pt>
                <c:pt idx="196">
                  <c:v>23.096857999998775</c:v>
                </c:pt>
                <c:pt idx="197">
                  <c:v>21.819075000000787</c:v>
                </c:pt>
                <c:pt idx="198">
                  <c:v>26.404219999999206</c:v>
                </c:pt>
                <c:pt idx="199">
                  <c:v>17.018622000000523</c:v>
                </c:pt>
                <c:pt idx="200">
                  <c:v>16.824136000000312</c:v>
                </c:pt>
                <c:pt idx="201">
                  <c:v>29.883474999999152</c:v>
                </c:pt>
                <c:pt idx="202">
                  <c:v>13.67170800000158</c:v>
                </c:pt>
                <c:pt idx="203">
                  <c:v>22.005176999998479</c:v>
                </c:pt>
                <c:pt idx="204">
                  <c:v>22.978953000001031</c:v>
                </c:pt>
                <c:pt idx="205">
                  <c:v>21.883307999999793</c:v>
                </c:pt>
                <c:pt idx="206">
                  <c:v>15.383677999999223</c:v>
                </c:pt>
                <c:pt idx="207">
                  <c:v>18.145058000000969</c:v>
                </c:pt>
                <c:pt idx="208">
                  <c:v>22.053706999999225</c:v>
                </c:pt>
                <c:pt idx="209">
                  <c:v>18.89587000000008</c:v>
                </c:pt>
                <c:pt idx="210">
                  <c:v>23.962126000000062</c:v>
                </c:pt>
                <c:pt idx="211">
                  <c:v>33.286708000000928</c:v>
                </c:pt>
                <c:pt idx="212">
                  <c:v>14.06814199999909</c:v>
                </c:pt>
                <c:pt idx="213">
                  <c:v>34.573757500000809</c:v>
                </c:pt>
                <c:pt idx="214">
                  <c:v>30.935209299998938</c:v>
                </c:pt>
                <c:pt idx="215">
                  <c:v>3.6857601000002127</c:v>
                </c:pt>
                <c:pt idx="216">
                  <c:v>3.7718249999999727</c:v>
                </c:pt>
                <c:pt idx="217">
                  <c:v>3.1332461000002603</c:v>
                </c:pt>
                <c:pt idx="218">
                  <c:v>3.2297368000006426</c:v>
                </c:pt>
                <c:pt idx="219">
                  <c:v>4.2531275999986029</c:v>
                </c:pt>
                <c:pt idx="220">
                  <c:v>3.7511000000012529</c:v>
                </c:pt>
                <c:pt idx="221">
                  <c:v>3.3039460000000744</c:v>
                </c:pt>
                <c:pt idx="222">
                  <c:v>3.9935255999996864</c:v>
                </c:pt>
                <c:pt idx="223">
                  <c:v>9.1744090999994512</c:v>
                </c:pt>
                <c:pt idx="224">
                  <c:v>13.105909800000068</c:v>
                </c:pt>
                <c:pt idx="225">
                  <c:v>27.502193399999712</c:v>
                </c:pt>
                <c:pt idx="226">
                  <c:v>12.734181499999885</c:v>
                </c:pt>
                <c:pt idx="227">
                  <c:v>13.937328300000907</c:v>
                </c:pt>
                <c:pt idx="228">
                  <c:v>4.320892999999689</c:v>
                </c:pt>
                <c:pt idx="229">
                  <c:v>22.399602700000703</c:v>
                </c:pt>
                <c:pt idx="230">
                  <c:v>27.715525999999095</c:v>
                </c:pt>
                <c:pt idx="231">
                  <c:v>3.1642419000006474</c:v>
                </c:pt>
                <c:pt idx="232">
                  <c:v>13.80393869999887</c:v>
                </c:pt>
                <c:pt idx="233">
                  <c:v>24.71693530000055</c:v>
                </c:pt>
                <c:pt idx="234">
                  <c:v>3.5798801999992866</c:v>
                </c:pt>
                <c:pt idx="235">
                  <c:v>6.2373117000015421</c:v>
                </c:pt>
                <c:pt idx="236">
                  <c:v>3.6008124999988169</c:v>
                </c:pt>
                <c:pt idx="237">
                  <c:v>9.0605389000001857</c:v>
                </c:pt>
                <c:pt idx="238">
                  <c:v>23.617785800000309</c:v>
                </c:pt>
                <c:pt idx="239">
                  <c:v>19.182291100000999</c:v>
                </c:pt>
                <c:pt idx="240">
                  <c:v>8.3242665999991239</c:v>
                </c:pt>
                <c:pt idx="241">
                  <c:v>4.1167545999994815</c:v>
                </c:pt>
                <c:pt idx="242">
                  <c:v>15.736151200000226</c:v>
                </c:pt>
                <c:pt idx="243">
                  <c:v>6.1179926000006883</c:v>
                </c:pt>
                <c:pt idx="244">
                  <c:v>2.7187974999992588</c:v>
                </c:pt>
                <c:pt idx="245">
                  <c:v>10.480694400000178</c:v>
                </c:pt>
                <c:pt idx="246">
                  <c:v>31.797486900000326</c:v>
                </c:pt>
                <c:pt idx="247">
                  <c:v>12.585051999999937</c:v>
                </c:pt>
                <c:pt idx="248">
                  <c:v>17.182304500000456</c:v>
                </c:pt>
                <c:pt idx="249">
                  <c:v>12.685900699998802</c:v>
                </c:pt>
                <c:pt idx="250">
                  <c:v>10.236020899999703</c:v>
                </c:pt>
                <c:pt idx="251">
                  <c:v>16.04967860000103</c:v>
                </c:pt>
                <c:pt idx="252">
                  <c:v>12.245081000000553</c:v>
                </c:pt>
                <c:pt idx="253">
                  <c:v>13.134689700000163</c:v>
                </c:pt>
                <c:pt idx="254">
                  <c:v>10.692835099998378</c:v>
                </c:pt>
                <c:pt idx="255">
                  <c:v>1.6288443000001183</c:v>
                </c:pt>
                <c:pt idx="256">
                  <c:v>25.806367400001207</c:v>
                </c:pt>
                <c:pt idx="257">
                  <c:v>20.331133800000071</c:v>
                </c:pt>
                <c:pt idx="258">
                  <c:v>24.179094500000183</c:v>
                </c:pt>
                <c:pt idx="259">
                  <c:v>14.040705899999152</c:v>
                </c:pt>
                <c:pt idx="260">
                  <c:v>26.855073700000002</c:v>
                </c:pt>
                <c:pt idx="261">
                  <c:v>17.903582299999744</c:v>
                </c:pt>
                <c:pt idx="262">
                  <c:v>10.312757300000507</c:v>
                </c:pt>
                <c:pt idx="263">
                  <c:v>18.05505189999948</c:v>
                </c:pt>
                <c:pt idx="264">
                  <c:v>19.631993399999647</c:v>
                </c:pt>
                <c:pt idx="265">
                  <c:v>21.378290100001539</c:v>
                </c:pt>
                <c:pt idx="266">
                  <c:v>18.396476099999209</c:v>
                </c:pt>
                <c:pt idx="267">
                  <c:v>17.786152400000432</c:v>
                </c:pt>
                <c:pt idx="268">
                  <c:v>12.006596799998732</c:v>
                </c:pt>
                <c:pt idx="269">
                  <c:v>16.028893500001548</c:v>
                </c:pt>
                <c:pt idx="270">
                  <c:v>22.018397599998686</c:v>
                </c:pt>
                <c:pt idx="271">
                  <c:v>14.657177500000612</c:v>
                </c:pt>
                <c:pt idx="272">
                  <c:v>15.355227799999419</c:v>
                </c:pt>
                <c:pt idx="273">
                  <c:v>19.339086200001162</c:v>
                </c:pt>
                <c:pt idx="274">
                  <c:v>16.500893299999344</c:v>
                </c:pt>
                <c:pt idx="275">
                  <c:v>9.8273816999993908</c:v>
                </c:pt>
                <c:pt idx="276">
                  <c:v>12.936475400000612</c:v>
                </c:pt>
                <c:pt idx="277">
                  <c:v>26.539056699999431</c:v>
                </c:pt>
                <c:pt idx="278">
                  <c:v>11.786875500000665</c:v>
                </c:pt>
                <c:pt idx="279">
                  <c:v>21.49425899999946</c:v>
                </c:pt>
                <c:pt idx="280">
                  <c:v>20.865327200000014</c:v>
                </c:pt>
                <c:pt idx="281">
                  <c:v>12.966246700000141</c:v>
                </c:pt>
                <c:pt idx="282">
                  <c:v>7.7706364000003054</c:v>
                </c:pt>
                <c:pt idx="283">
                  <c:v>16.264452999999651</c:v>
                </c:pt>
                <c:pt idx="284">
                  <c:v>20.01225910000009</c:v>
                </c:pt>
                <c:pt idx="285">
                  <c:v>19.127788600000429</c:v>
                </c:pt>
                <c:pt idx="286">
                  <c:v>32.602721499999433</c:v>
                </c:pt>
                <c:pt idx="287">
                  <c:v>27.579584900000217</c:v>
                </c:pt>
                <c:pt idx="288">
                  <c:v>19.58462170000017</c:v>
                </c:pt>
                <c:pt idx="289">
                  <c:v>15.918661399999692</c:v>
                </c:pt>
                <c:pt idx="290">
                  <c:v>29.147903199999931</c:v>
                </c:pt>
                <c:pt idx="291">
                  <c:v>35.328679600000768</c:v>
                </c:pt>
                <c:pt idx="292">
                  <c:v>28.425235499999914</c:v>
                </c:pt>
                <c:pt idx="293">
                  <c:v>23.055633100000044</c:v>
                </c:pt>
                <c:pt idx="294">
                  <c:v>22.895728999999886</c:v>
                </c:pt>
                <c:pt idx="295">
                  <c:v>30.04235069999946</c:v>
                </c:pt>
                <c:pt idx="296">
                  <c:v>22.026359900000102</c:v>
                </c:pt>
                <c:pt idx="297">
                  <c:v>33.550839399999916</c:v>
                </c:pt>
                <c:pt idx="298">
                  <c:v>59.627479000000186</c:v>
                </c:pt>
                <c:pt idx="299">
                  <c:v>47.59649639999985</c:v>
                </c:pt>
                <c:pt idx="300">
                  <c:v>38.470325200000019</c:v>
                </c:pt>
                <c:pt idx="301">
                  <c:v>33.220038500000413</c:v>
                </c:pt>
                <c:pt idx="302">
                  <c:v>17.060764299999612</c:v>
                </c:pt>
                <c:pt idx="303">
                  <c:v>15.535573800000016</c:v>
                </c:pt>
                <c:pt idx="304">
                  <c:v>2.2711794000001655</c:v>
                </c:pt>
                <c:pt idx="305">
                  <c:v>14.908949000000392</c:v>
                </c:pt>
                <c:pt idx="306">
                  <c:v>26.82828939999925</c:v>
                </c:pt>
                <c:pt idx="307">
                  <c:v>38.021882000000183</c:v>
                </c:pt>
                <c:pt idx="308">
                  <c:v>26.962314600000131</c:v>
                </c:pt>
                <c:pt idx="309">
                  <c:v>39.384980599999572</c:v>
                </c:pt>
                <c:pt idx="310">
                  <c:v>38.570273400000431</c:v>
                </c:pt>
                <c:pt idx="311">
                  <c:v>62.287645800000021</c:v>
                </c:pt>
                <c:pt idx="312">
                  <c:v>35.268675800000167</c:v>
                </c:pt>
                <c:pt idx="313">
                  <c:v>44.559848399999531</c:v>
                </c:pt>
                <c:pt idx="314">
                  <c:v>39.090727999999913</c:v>
                </c:pt>
                <c:pt idx="315">
                  <c:v>36.515699600000787</c:v>
                </c:pt>
                <c:pt idx="316">
                  <c:v>32.697831199999875</c:v>
                </c:pt>
                <c:pt idx="317">
                  <c:v>27.84173599999945</c:v>
                </c:pt>
                <c:pt idx="318">
                  <c:v>39.512920200000323</c:v>
                </c:pt>
                <c:pt idx="319">
                  <c:v>30.056953599999957</c:v>
                </c:pt>
                <c:pt idx="320">
                  <c:v>33.464168600000171</c:v>
                </c:pt>
                <c:pt idx="321">
                  <c:v>35.347622199999634</c:v>
                </c:pt>
                <c:pt idx="322">
                  <c:v>36.711653000000204</c:v>
                </c:pt>
                <c:pt idx="323">
                  <c:v>30.09189020000035</c:v>
                </c:pt>
                <c:pt idx="324">
                  <c:v>35.478863199999452</c:v>
                </c:pt>
                <c:pt idx="325">
                  <c:v>71.255963400000326</c:v>
                </c:pt>
                <c:pt idx="326">
                  <c:v>94.474920799999822</c:v>
                </c:pt>
                <c:pt idx="327">
                  <c:v>87.404597899999857</c:v>
                </c:pt>
                <c:pt idx="328">
                  <c:v>119.19392740000067</c:v>
                </c:pt>
                <c:pt idx="329">
                  <c:v>120.04057389999969</c:v>
                </c:pt>
                <c:pt idx="330">
                  <c:v>81.163606400000035</c:v>
                </c:pt>
                <c:pt idx="331">
                  <c:v>88.884236199999862</c:v>
                </c:pt>
                <c:pt idx="332">
                  <c:v>101.82859979999964</c:v>
                </c:pt>
                <c:pt idx="333">
                  <c:v>81.426722000000566</c:v>
                </c:pt>
                <c:pt idx="334">
                  <c:v>54.018651399999804</c:v>
                </c:pt>
                <c:pt idx="335">
                  <c:v>60.787921000000061</c:v>
                </c:pt>
                <c:pt idx="336">
                  <c:v>63.073470999999948</c:v>
                </c:pt>
                <c:pt idx="337">
                  <c:v>44.982631000000055</c:v>
                </c:pt>
                <c:pt idx="338">
                  <c:v>66.453443600000142</c:v>
                </c:pt>
                <c:pt idx="339">
                  <c:v>71.287391999999414</c:v>
                </c:pt>
                <c:pt idx="340">
                  <c:v>51.686436000000313</c:v>
                </c:pt>
                <c:pt idx="341">
                  <c:v>51.985614000000247</c:v>
                </c:pt>
                <c:pt idx="342">
                  <c:v>49.999630999999376</c:v>
                </c:pt>
                <c:pt idx="343">
                  <c:v>48.474933200000727</c:v>
                </c:pt>
                <c:pt idx="344">
                  <c:v>32.142376399999613</c:v>
                </c:pt>
                <c:pt idx="345">
                  <c:v>39.7435359999997</c:v>
                </c:pt>
                <c:pt idx="346">
                  <c:v>43.194437999999892</c:v>
                </c:pt>
                <c:pt idx="347">
                  <c:v>46.623613000000454</c:v>
                </c:pt>
                <c:pt idx="348">
                  <c:v>48.256685999999945</c:v>
                </c:pt>
                <c:pt idx="349">
                  <c:v>51.93526899999997</c:v>
                </c:pt>
                <c:pt idx="350">
                  <c:v>59.480881000000487</c:v>
                </c:pt>
                <c:pt idx="351">
                  <c:v>46.060560999999275</c:v>
                </c:pt>
                <c:pt idx="352">
                  <c:v>30.780466600000061</c:v>
                </c:pt>
                <c:pt idx="353">
                  <c:v>55.384156200000191</c:v>
                </c:pt>
                <c:pt idx="354">
                  <c:v>43.105860000000334</c:v>
                </c:pt>
                <c:pt idx="355">
                  <c:v>49.003270999999906</c:v>
                </c:pt>
                <c:pt idx="356">
                  <c:v>43.696128999999722</c:v>
                </c:pt>
                <c:pt idx="357">
                  <c:v>38.866797000000254</c:v>
                </c:pt>
                <c:pt idx="358">
                  <c:v>28.915811000000314</c:v>
                </c:pt>
                <c:pt idx="359">
                  <c:v>24.976265099999139</c:v>
                </c:pt>
                <c:pt idx="360">
                  <c:v>33.811384400000605</c:v>
                </c:pt>
                <c:pt idx="361">
                  <c:v>40.387135999999913</c:v>
                </c:pt>
                <c:pt idx="362">
                  <c:v>40.895014099999621</c:v>
                </c:pt>
                <c:pt idx="363">
                  <c:v>20.693976400000128</c:v>
                </c:pt>
                <c:pt idx="364">
                  <c:v>30.971397000000252</c:v>
                </c:pt>
                <c:pt idx="365">
                  <c:v>31.649996000000133</c:v>
                </c:pt>
              </c:numCache>
            </c:numRef>
          </c:val>
        </c:ser>
        <c:ser>
          <c:idx val="2"/>
          <c:order val="1"/>
          <c:tx>
            <c:strRef>
              <c:f>'Data 1'!$E$179:$E$181</c:f>
              <c:strCache>
                <c:ptCount val="3"/>
                <c:pt idx="0">
                  <c:v>Producible</c:v>
                </c:pt>
                <c:pt idx="1">
                  <c:v>medio  </c:v>
                </c:pt>
                <c:pt idx="2">
                  <c:v>histórico</c:v>
                </c:pt>
              </c:strCache>
            </c:strRef>
          </c:tx>
          <c:spPr>
            <a:solidFill>
              <a:srgbClr val="FF8080"/>
            </a:solidFill>
            <a:ln w="25400">
              <a:solidFill>
                <a:srgbClr val="624FAC"/>
              </a:solidFill>
              <a:prstDash val="solid"/>
            </a:ln>
          </c:spPr>
          <c:cat>
            <c:numRef>
              <c:f>'Data 1'!$C$182:$C$547</c:f>
              <c:numCache>
                <c:formatCode>m/d/yyyy</c:formatCode>
                <c:ptCount val="366"/>
                <c:pt idx="0">
                  <c:v>42370</c:v>
                </c:pt>
                <c:pt idx="1">
                  <c:v>42371</c:v>
                </c:pt>
                <c:pt idx="2">
                  <c:v>42372</c:v>
                </c:pt>
                <c:pt idx="3">
                  <c:v>42373</c:v>
                </c:pt>
                <c:pt idx="4">
                  <c:v>42374</c:v>
                </c:pt>
                <c:pt idx="5">
                  <c:v>42375</c:v>
                </c:pt>
                <c:pt idx="6">
                  <c:v>42376</c:v>
                </c:pt>
                <c:pt idx="7">
                  <c:v>42377</c:v>
                </c:pt>
                <c:pt idx="8">
                  <c:v>42378</c:v>
                </c:pt>
                <c:pt idx="9">
                  <c:v>42379</c:v>
                </c:pt>
                <c:pt idx="10">
                  <c:v>42380</c:v>
                </c:pt>
                <c:pt idx="11">
                  <c:v>42381</c:v>
                </c:pt>
                <c:pt idx="12">
                  <c:v>42382</c:v>
                </c:pt>
                <c:pt idx="13">
                  <c:v>42383</c:v>
                </c:pt>
                <c:pt idx="14">
                  <c:v>42384</c:v>
                </c:pt>
                <c:pt idx="15">
                  <c:v>42385</c:v>
                </c:pt>
                <c:pt idx="16">
                  <c:v>42386</c:v>
                </c:pt>
                <c:pt idx="17">
                  <c:v>42387</c:v>
                </c:pt>
                <c:pt idx="18">
                  <c:v>42388</c:v>
                </c:pt>
                <c:pt idx="19">
                  <c:v>42389</c:v>
                </c:pt>
                <c:pt idx="20">
                  <c:v>42390</c:v>
                </c:pt>
                <c:pt idx="21">
                  <c:v>42391</c:v>
                </c:pt>
                <c:pt idx="22">
                  <c:v>42392</c:v>
                </c:pt>
                <c:pt idx="23">
                  <c:v>42393</c:v>
                </c:pt>
                <c:pt idx="24">
                  <c:v>42394</c:v>
                </c:pt>
                <c:pt idx="25">
                  <c:v>42395</c:v>
                </c:pt>
                <c:pt idx="26">
                  <c:v>42396</c:v>
                </c:pt>
                <c:pt idx="27">
                  <c:v>42397</c:v>
                </c:pt>
                <c:pt idx="28">
                  <c:v>42398</c:v>
                </c:pt>
                <c:pt idx="29">
                  <c:v>42399</c:v>
                </c:pt>
                <c:pt idx="30">
                  <c:v>42400</c:v>
                </c:pt>
                <c:pt idx="31">
                  <c:v>42401</c:v>
                </c:pt>
                <c:pt idx="32">
                  <c:v>42402</c:v>
                </c:pt>
                <c:pt idx="33">
                  <c:v>42403</c:v>
                </c:pt>
                <c:pt idx="34">
                  <c:v>42404</c:v>
                </c:pt>
                <c:pt idx="35">
                  <c:v>42405</c:v>
                </c:pt>
                <c:pt idx="36">
                  <c:v>42406</c:v>
                </c:pt>
                <c:pt idx="37">
                  <c:v>42407</c:v>
                </c:pt>
                <c:pt idx="38">
                  <c:v>42408</c:v>
                </c:pt>
                <c:pt idx="39">
                  <c:v>42409</c:v>
                </c:pt>
                <c:pt idx="40">
                  <c:v>42410</c:v>
                </c:pt>
                <c:pt idx="41">
                  <c:v>42411</c:v>
                </c:pt>
                <c:pt idx="42">
                  <c:v>42412</c:v>
                </c:pt>
                <c:pt idx="43">
                  <c:v>42413</c:v>
                </c:pt>
                <c:pt idx="44">
                  <c:v>42414</c:v>
                </c:pt>
                <c:pt idx="45">
                  <c:v>42415</c:v>
                </c:pt>
                <c:pt idx="46">
                  <c:v>42416</c:v>
                </c:pt>
                <c:pt idx="47">
                  <c:v>42417</c:v>
                </c:pt>
                <c:pt idx="48">
                  <c:v>42418</c:v>
                </c:pt>
                <c:pt idx="49">
                  <c:v>42419</c:v>
                </c:pt>
                <c:pt idx="50">
                  <c:v>42420</c:v>
                </c:pt>
                <c:pt idx="51">
                  <c:v>42421</c:v>
                </c:pt>
                <c:pt idx="52">
                  <c:v>42422</c:v>
                </c:pt>
                <c:pt idx="53">
                  <c:v>42423</c:v>
                </c:pt>
                <c:pt idx="54">
                  <c:v>42424</c:v>
                </c:pt>
                <c:pt idx="55">
                  <c:v>42425</c:v>
                </c:pt>
                <c:pt idx="56">
                  <c:v>42426</c:v>
                </c:pt>
                <c:pt idx="57">
                  <c:v>42427</c:v>
                </c:pt>
                <c:pt idx="58">
                  <c:v>42428</c:v>
                </c:pt>
                <c:pt idx="59">
                  <c:v>42429</c:v>
                </c:pt>
                <c:pt idx="60">
                  <c:v>42430</c:v>
                </c:pt>
                <c:pt idx="61">
                  <c:v>42431</c:v>
                </c:pt>
                <c:pt idx="62">
                  <c:v>42432</c:v>
                </c:pt>
                <c:pt idx="63">
                  <c:v>42433</c:v>
                </c:pt>
                <c:pt idx="64">
                  <c:v>42434</c:v>
                </c:pt>
                <c:pt idx="65">
                  <c:v>42435</c:v>
                </c:pt>
                <c:pt idx="66">
                  <c:v>42436</c:v>
                </c:pt>
                <c:pt idx="67">
                  <c:v>42437</c:v>
                </c:pt>
                <c:pt idx="68">
                  <c:v>42438</c:v>
                </c:pt>
                <c:pt idx="69">
                  <c:v>42439</c:v>
                </c:pt>
                <c:pt idx="70">
                  <c:v>42440</c:v>
                </c:pt>
                <c:pt idx="71">
                  <c:v>42441</c:v>
                </c:pt>
                <c:pt idx="72">
                  <c:v>42442</c:v>
                </c:pt>
                <c:pt idx="73">
                  <c:v>42443</c:v>
                </c:pt>
                <c:pt idx="74">
                  <c:v>42444</c:v>
                </c:pt>
                <c:pt idx="75">
                  <c:v>42445</c:v>
                </c:pt>
                <c:pt idx="76">
                  <c:v>42446</c:v>
                </c:pt>
                <c:pt idx="77">
                  <c:v>42447</c:v>
                </c:pt>
                <c:pt idx="78">
                  <c:v>42448</c:v>
                </c:pt>
                <c:pt idx="79">
                  <c:v>42449</c:v>
                </c:pt>
                <c:pt idx="80">
                  <c:v>42450</c:v>
                </c:pt>
                <c:pt idx="81">
                  <c:v>42451</c:v>
                </c:pt>
                <c:pt idx="82">
                  <c:v>42452</c:v>
                </c:pt>
                <c:pt idx="83">
                  <c:v>42453</c:v>
                </c:pt>
                <c:pt idx="84">
                  <c:v>42454</c:v>
                </c:pt>
                <c:pt idx="85">
                  <c:v>42455</c:v>
                </c:pt>
                <c:pt idx="86">
                  <c:v>42456</c:v>
                </c:pt>
                <c:pt idx="87">
                  <c:v>42457</c:v>
                </c:pt>
                <c:pt idx="88">
                  <c:v>42458</c:v>
                </c:pt>
                <c:pt idx="89">
                  <c:v>42459</c:v>
                </c:pt>
                <c:pt idx="90">
                  <c:v>42460</c:v>
                </c:pt>
                <c:pt idx="91">
                  <c:v>42461</c:v>
                </c:pt>
                <c:pt idx="92">
                  <c:v>42462</c:v>
                </c:pt>
                <c:pt idx="93">
                  <c:v>42463</c:v>
                </c:pt>
                <c:pt idx="94">
                  <c:v>42464</c:v>
                </c:pt>
                <c:pt idx="95">
                  <c:v>42465</c:v>
                </c:pt>
                <c:pt idx="96">
                  <c:v>42466</c:v>
                </c:pt>
                <c:pt idx="97">
                  <c:v>42467</c:v>
                </c:pt>
                <c:pt idx="98">
                  <c:v>42468</c:v>
                </c:pt>
                <c:pt idx="99">
                  <c:v>42469</c:v>
                </c:pt>
                <c:pt idx="100">
                  <c:v>42470</c:v>
                </c:pt>
                <c:pt idx="101">
                  <c:v>42471</c:v>
                </c:pt>
                <c:pt idx="102">
                  <c:v>42472</c:v>
                </c:pt>
                <c:pt idx="103">
                  <c:v>42473</c:v>
                </c:pt>
                <c:pt idx="104">
                  <c:v>42474</c:v>
                </c:pt>
                <c:pt idx="105">
                  <c:v>42475</c:v>
                </c:pt>
                <c:pt idx="106">
                  <c:v>42476</c:v>
                </c:pt>
                <c:pt idx="107">
                  <c:v>42477</c:v>
                </c:pt>
                <c:pt idx="108">
                  <c:v>42478</c:v>
                </c:pt>
                <c:pt idx="109">
                  <c:v>42479</c:v>
                </c:pt>
                <c:pt idx="110">
                  <c:v>42480</c:v>
                </c:pt>
                <c:pt idx="111">
                  <c:v>42481</c:v>
                </c:pt>
                <c:pt idx="112">
                  <c:v>42482</c:v>
                </c:pt>
                <c:pt idx="113">
                  <c:v>42483</c:v>
                </c:pt>
                <c:pt idx="114">
                  <c:v>42484</c:v>
                </c:pt>
                <c:pt idx="115">
                  <c:v>42485</c:v>
                </c:pt>
                <c:pt idx="116">
                  <c:v>42486</c:v>
                </c:pt>
                <c:pt idx="117">
                  <c:v>42487</c:v>
                </c:pt>
                <c:pt idx="118">
                  <c:v>42488</c:v>
                </c:pt>
                <c:pt idx="119">
                  <c:v>42489</c:v>
                </c:pt>
                <c:pt idx="120">
                  <c:v>42490</c:v>
                </c:pt>
                <c:pt idx="121">
                  <c:v>42491</c:v>
                </c:pt>
                <c:pt idx="122">
                  <c:v>42492</c:v>
                </c:pt>
                <c:pt idx="123">
                  <c:v>42493</c:v>
                </c:pt>
                <c:pt idx="124">
                  <c:v>42494</c:v>
                </c:pt>
                <c:pt idx="125">
                  <c:v>42495</c:v>
                </c:pt>
                <c:pt idx="126">
                  <c:v>42496</c:v>
                </c:pt>
                <c:pt idx="127">
                  <c:v>42497</c:v>
                </c:pt>
                <c:pt idx="128">
                  <c:v>42498</c:v>
                </c:pt>
                <c:pt idx="129">
                  <c:v>42499</c:v>
                </c:pt>
                <c:pt idx="130">
                  <c:v>42500</c:v>
                </c:pt>
                <c:pt idx="131">
                  <c:v>42501</c:v>
                </c:pt>
                <c:pt idx="132">
                  <c:v>42502</c:v>
                </c:pt>
                <c:pt idx="133">
                  <c:v>42503</c:v>
                </c:pt>
                <c:pt idx="134">
                  <c:v>42504</c:v>
                </c:pt>
                <c:pt idx="135">
                  <c:v>42505</c:v>
                </c:pt>
                <c:pt idx="136">
                  <c:v>42506</c:v>
                </c:pt>
                <c:pt idx="137">
                  <c:v>42507</c:v>
                </c:pt>
                <c:pt idx="138">
                  <c:v>42508</c:v>
                </c:pt>
                <c:pt idx="139">
                  <c:v>42509</c:v>
                </c:pt>
                <c:pt idx="140">
                  <c:v>42510</c:v>
                </c:pt>
                <c:pt idx="141">
                  <c:v>42511</c:v>
                </c:pt>
                <c:pt idx="142">
                  <c:v>42512</c:v>
                </c:pt>
                <c:pt idx="143">
                  <c:v>42513</c:v>
                </c:pt>
                <c:pt idx="144">
                  <c:v>42514</c:v>
                </c:pt>
                <c:pt idx="145">
                  <c:v>42515</c:v>
                </c:pt>
                <c:pt idx="146">
                  <c:v>42516</c:v>
                </c:pt>
                <c:pt idx="147">
                  <c:v>42517</c:v>
                </c:pt>
                <c:pt idx="148">
                  <c:v>42518</c:v>
                </c:pt>
                <c:pt idx="149">
                  <c:v>42519</c:v>
                </c:pt>
                <c:pt idx="150">
                  <c:v>42520</c:v>
                </c:pt>
                <c:pt idx="151">
                  <c:v>42521</c:v>
                </c:pt>
                <c:pt idx="152">
                  <c:v>42522</c:v>
                </c:pt>
                <c:pt idx="153">
                  <c:v>42523</c:v>
                </c:pt>
                <c:pt idx="154">
                  <c:v>42524</c:v>
                </c:pt>
                <c:pt idx="155">
                  <c:v>42525</c:v>
                </c:pt>
                <c:pt idx="156">
                  <c:v>42526</c:v>
                </c:pt>
                <c:pt idx="157">
                  <c:v>42527</c:v>
                </c:pt>
                <c:pt idx="158">
                  <c:v>42528</c:v>
                </c:pt>
                <c:pt idx="159">
                  <c:v>42529</c:v>
                </c:pt>
                <c:pt idx="160">
                  <c:v>42530</c:v>
                </c:pt>
                <c:pt idx="161">
                  <c:v>42531</c:v>
                </c:pt>
                <c:pt idx="162">
                  <c:v>42532</c:v>
                </c:pt>
                <c:pt idx="163">
                  <c:v>42533</c:v>
                </c:pt>
                <c:pt idx="164">
                  <c:v>42534</c:v>
                </c:pt>
                <c:pt idx="165">
                  <c:v>42535</c:v>
                </c:pt>
                <c:pt idx="166">
                  <c:v>42536</c:v>
                </c:pt>
                <c:pt idx="167">
                  <c:v>42537</c:v>
                </c:pt>
                <c:pt idx="168">
                  <c:v>42538</c:v>
                </c:pt>
                <c:pt idx="169">
                  <c:v>42539</c:v>
                </c:pt>
                <c:pt idx="170">
                  <c:v>42540</c:v>
                </c:pt>
                <c:pt idx="171">
                  <c:v>42541</c:v>
                </c:pt>
                <c:pt idx="172">
                  <c:v>42542</c:v>
                </c:pt>
                <c:pt idx="173">
                  <c:v>42543</c:v>
                </c:pt>
                <c:pt idx="174">
                  <c:v>42544</c:v>
                </c:pt>
                <c:pt idx="175">
                  <c:v>42545</c:v>
                </c:pt>
                <c:pt idx="176">
                  <c:v>42546</c:v>
                </c:pt>
                <c:pt idx="177">
                  <c:v>42547</c:v>
                </c:pt>
                <c:pt idx="178">
                  <c:v>42548</c:v>
                </c:pt>
                <c:pt idx="179">
                  <c:v>42549</c:v>
                </c:pt>
                <c:pt idx="180">
                  <c:v>42550</c:v>
                </c:pt>
                <c:pt idx="181">
                  <c:v>42551</c:v>
                </c:pt>
                <c:pt idx="182">
                  <c:v>42552</c:v>
                </c:pt>
                <c:pt idx="183">
                  <c:v>42553</c:v>
                </c:pt>
                <c:pt idx="184">
                  <c:v>42554</c:v>
                </c:pt>
                <c:pt idx="185">
                  <c:v>42555</c:v>
                </c:pt>
                <c:pt idx="186">
                  <c:v>42556</c:v>
                </c:pt>
                <c:pt idx="187">
                  <c:v>42557</c:v>
                </c:pt>
                <c:pt idx="188">
                  <c:v>42558</c:v>
                </c:pt>
                <c:pt idx="189">
                  <c:v>42559</c:v>
                </c:pt>
                <c:pt idx="190">
                  <c:v>42560</c:v>
                </c:pt>
                <c:pt idx="191">
                  <c:v>42561</c:v>
                </c:pt>
                <c:pt idx="192">
                  <c:v>42562</c:v>
                </c:pt>
                <c:pt idx="193">
                  <c:v>42563</c:v>
                </c:pt>
                <c:pt idx="194">
                  <c:v>42564</c:v>
                </c:pt>
                <c:pt idx="195">
                  <c:v>42565</c:v>
                </c:pt>
                <c:pt idx="196">
                  <c:v>42566</c:v>
                </c:pt>
                <c:pt idx="197">
                  <c:v>42567</c:v>
                </c:pt>
                <c:pt idx="198">
                  <c:v>42568</c:v>
                </c:pt>
                <c:pt idx="199">
                  <c:v>42569</c:v>
                </c:pt>
                <c:pt idx="200">
                  <c:v>42570</c:v>
                </c:pt>
                <c:pt idx="201">
                  <c:v>42571</c:v>
                </c:pt>
                <c:pt idx="202">
                  <c:v>42572</c:v>
                </c:pt>
                <c:pt idx="203">
                  <c:v>42573</c:v>
                </c:pt>
                <c:pt idx="204">
                  <c:v>42574</c:v>
                </c:pt>
                <c:pt idx="205">
                  <c:v>42575</c:v>
                </c:pt>
                <c:pt idx="206">
                  <c:v>42576</c:v>
                </c:pt>
                <c:pt idx="207">
                  <c:v>42577</c:v>
                </c:pt>
                <c:pt idx="208">
                  <c:v>42578</c:v>
                </c:pt>
                <c:pt idx="209">
                  <c:v>42579</c:v>
                </c:pt>
                <c:pt idx="210">
                  <c:v>42580</c:v>
                </c:pt>
                <c:pt idx="211">
                  <c:v>42581</c:v>
                </c:pt>
                <c:pt idx="212">
                  <c:v>42582</c:v>
                </c:pt>
                <c:pt idx="213">
                  <c:v>42583</c:v>
                </c:pt>
                <c:pt idx="214">
                  <c:v>42584</c:v>
                </c:pt>
                <c:pt idx="215">
                  <c:v>42585</c:v>
                </c:pt>
                <c:pt idx="216">
                  <c:v>42586</c:v>
                </c:pt>
                <c:pt idx="217">
                  <c:v>42587</c:v>
                </c:pt>
                <c:pt idx="218">
                  <c:v>42588</c:v>
                </c:pt>
                <c:pt idx="219">
                  <c:v>42589</c:v>
                </c:pt>
                <c:pt idx="220">
                  <c:v>42590</c:v>
                </c:pt>
                <c:pt idx="221">
                  <c:v>42591</c:v>
                </c:pt>
                <c:pt idx="222">
                  <c:v>42592</c:v>
                </c:pt>
                <c:pt idx="223">
                  <c:v>42593</c:v>
                </c:pt>
                <c:pt idx="224">
                  <c:v>42594</c:v>
                </c:pt>
                <c:pt idx="225">
                  <c:v>42595</c:v>
                </c:pt>
                <c:pt idx="226">
                  <c:v>42596</c:v>
                </c:pt>
                <c:pt idx="227">
                  <c:v>42597</c:v>
                </c:pt>
                <c:pt idx="228">
                  <c:v>42598</c:v>
                </c:pt>
                <c:pt idx="229">
                  <c:v>42599</c:v>
                </c:pt>
                <c:pt idx="230">
                  <c:v>42600</c:v>
                </c:pt>
                <c:pt idx="231">
                  <c:v>42601</c:v>
                </c:pt>
                <c:pt idx="232">
                  <c:v>42602</c:v>
                </c:pt>
                <c:pt idx="233">
                  <c:v>42603</c:v>
                </c:pt>
                <c:pt idx="234">
                  <c:v>42604</c:v>
                </c:pt>
                <c:pt idx="235">
                  <c:v>42605</c:v>
                </c:pt>
                <c:pt idx="236">
                  <c:v>42606</c:v>
                </c:pt>
                <c:pt idx="237">
                  <c:v>42607</c:v>
                </c:pt>
                <c:pt idx="238">
                  <c:v>42608</c:v>
                </c:pt>
                <c:pt idx="239">
                  <c:v>42609</c:v>
                </c:pt>
                <c:pt idx="240">
                  <c:v>42610</c:v>
                </c:pt>
                <c:pt idx="241">
                  <c:v>42611</c:v>
                </c:pt>
                <c:pt idx="242">
                  <c:v>42612</c:v>
                </c:pt>
                <c:pt idx="243">
                  <c:v>42613</c:v>
                </c:pt>
                <c:pt idx="244">
                  <c:v>42614</c:v>
                </c:pt>
                <c:pt idx="245">
                  <c:v>42615</c:v>
                </c:pt>
                <c:pt idx="246">
                  <c:v>42616</c:v>
                </c:pt>
                <c:pt idx="247">
                  <c:v>42617</c:v>
                </c:pt>
                <c:pt idx="248">
                  <c:v>42618</c:v>
                </c:pt>
                <c:pt idx="249">
                  <c:v>42619</c:v>
                </c:pt>
                <c:pt idx="250">
                  <c:v>42620</c:v>
                </c:pt>
                <c:pt idx="251">
                  <c:v>42621</c:v>
                </c:pt>
                <c:pt idx="252">
                  <c:v>42622</c:v>
                </c:pt>
                <c:pt idx="253">
                  <c:v>42623</c:v>
                </c:pt>
                <c:pt idx="254">
                  <c:v>42624</c:v>
                </c:pt>
                <c:pt idx="255">
                  <c:v>42625</c:v>
                </c:pt>
                <c:pt idx="256">
                  <c:v>42626</c:v>
                </c:pt>
                <c:pt idx="257">
                  <c:v>42627</c:v>
                </c:pt>
                <c:pt idx="258">
                  <c:v>42628</c:v>
                </c:pt>
                <c:pt idx="259">
                  <c:v>42629</c:v>
                </c:pt>
                <c:pt idx="260">
                  <c:v>42630</c:v>
                </c:pt>
                <c:pt idx="261">
                  <c:v>42631</c:v>
                </c:pt>
                <c:pt idx="262">
                  <c:v>42632</c:v>
                </c:pt>
                <c:pt idx="263">
                  <c:v>42633</c:v>
                </c:pt>
                <c:pt idx="264">
                  <c:v>42634</c:v>
                </c:pt>
                <c:pt idx="265">
                  <c:v>42635</c:v>
                </c:pt>
                <c:pt idx="266">
                  <c:v>42636</c:v>
                </c:pt>
                <c:pt idx="267">
                  <c:v>42637</c:v>
                </c:pt>
                <c:pt idx="268">
                  <c:v>42638</c:v>
                </c:pt>
                <c:pt idx="269">
                  <c:v>42639</c:v>
                </c:pt>
                <c:pt idx="270">
                  <c:v>42640</c:v>
                </c:pt>
                <c:pt idx="271">
                  <c:v>42641</c:v>
                </c:pt>
                <c:pt idx="272">
                  <c:v>42642</c:v>
                </c:pt>
                <c:pt idx="273">
                  <c:v>42643</c:v>
                </c:pt>
                <c:pt idx="274">
                  <c:v>42644</c:v>
                </c:pt>
                <c:pt idx="275">
                  <c:v>42645</c:v>
                </c:pt>
                <c:pt idx="276">
                  <c:v>42646</c:v>
                </c:pt>
                <c:pt idx="277">
                  <c:v>42647</c:v>
                </c:pt>
                <c:pt idx="278">
                  <c:v>42648</c:v>
                </c:pt>
                <c:pt idx="279">
                  <c:v>42649</c:v>
                </c:pt>
                <c:pt idx="280">
                  <c:v>42650</c:v>
                </c:pt>
                <c:pt idx="281">
                  <c:v>42651</c:v>
                </c:pt>
                <c:pt idx="282">
                  <c:v>42652</c:v>
                </c:pt>
                <c:pt idx="283">
                  <c:v>42653</c:v>
                </c:pt>
                <c:pt idx="284">
                  <c:v>42654</c:v>
                </c:pt>
                <c:pt idx="285">
                  <c:v>42655</c:v>
                </c:pt>
                <c:pt idx="286">
                  <c:v>42656</c:v>
                </c:pt>
                <c:pt idx="287">
                  <c:v>42657</c:v>
                </c:pt>
                <c:pt idx="288">
                  <c:v>42658</c:v>
                </c:pt>
                <c:pt idx="289">
                  <c:v>42659</c:v>
                </c:pt>
                <c:pt idx="290">
                  <c:v>42660</c:v>
                </c:pt>
                <c:pt idx="291">
                  <c:v>42661</c:v>
                </c:pt>
                <c:pt idx="292">
                  <c:v>42662</c:v>
                </c:pt>
                <c:pt idx="293">
                  <c:v>42663</c:v>
                </c:pt>
                <c:pt idx="294">
                  <c:v>42664</c:v>
                </c:pt>
                <c:pt idx="295">
                  <c:v>42665</c:v>
                </c:pt>
                <c:pt idx="296">
                  <c:v>42666</c:v>
                </c:pt>
                <c:pt idx="297">
                  <c:v>42667</c:v>
                </c:pt>
                <c:pt idx="298">
                  <c:v>42668</c:v>
                </c:pt>
                <c:pt idx="299">
                  <c:v>42669</c:v>
                </c:pt>
                <c:pt idx="300">
                  <c:v>42670</c:v>
                </c:pt>
                <c:pt idx="301">
                  <c:v>42671</c:v>
                </c:pt>
                <c:pt idx="302">
                  <c:v>42672</c:v>
                </c:pt>
                <c:pt idx="303">
                  <c:v>42673</c:v>
                </c:pt>
                <c:pt idx="304">
                  <c:v>42674</c:v>
                </c:pt>
                <c:pt idx="305">
                  <c:v>42675</c:v>
                </c:pt>
                <c:pt idx="306">
                  <c:v>42676</c:v>
                </c:pt>
                <c:pt idx="307">
                  <c:v>42677</c:v>
                </c:pt>
                <c:pt idx="308">
                  <c:v>42678</c:v>
                </c:pt>
                <c:pt idx="309">
                  <c:v>42679</c:v>
                </c:pt>
                <c:pt idx="310">
                  <c:v>42680</c:v>
                </c:pt>
                <c:pt idx="311">
                  <c:v>42681</c:v>
                </c:pt>
                <c:pt idx="312">
                  <c:v>42682</c:v>
                </c:pt>
                <c:pt idx="313">
                  <c:v>42683</c:v>
                </c:pt>
                <c:pt idx="314">
                  <c:v>42684</c:v>
                </c:pt>
                <c:pt idx="315">
                  <c:v>42685</c:v>
                </c:pt>
                <c:pt idx="316">
                  <c:v>42686</c:v>
                </c:pt>
                <c:pt idx="317">
                  <c:v>42687</c:v>
                </c:pt>
                <c:pt idx="318">
                  <c:v>42688</c:v>
                </c:pt>
                <c:pt idx="319">
                  <c:v>42689</c:v>
                </c:pt>
                <c:pt idx="320">
                  <c:v>42690</c:v>
                </c:pt>
                <c:pt idx="321">
                  <c:v>42691</c:v>
                </c:pt>
                <c:pt idx="322">
                  <c:v>42692</c:v>
                </c:pt>
                <c:pt idx="323">
                  <c:v>42693</c:v>
                </c:pt>
                <c:pt idx="324">
                  <c:v>42694</c:v>
                </c:pt>
                <c:pt idx="325">
                  <c:v>42695</c:v>
                </c:pt>
                <c:pt idx="326">
                  <c:v>42696</c:v>
                </c:pt>
                <c:pt idx="327">
                  <c:v>42697</c:v>
                </c:pt>
                <c:pt idx="328">
                  <c:v>42698</c:v>
                </c:pt>
                <c:pt idx="329">
                  <c:v>42699</c:v>
                </c:pt>
                <c:pt idx="330">
                  <c:v>42700</c:v>
                </c:pt>
                <c:pt idx="331">
                  <c:v>42701</c:v>
                </c:pt>
                <c:pt idx="332">
                  <c:v>42702</c:v>
                </c:pt>
                <c:pt idx="333">
                  <c:v>42703</c:v>
                </c:pt>
                <c:pt idx="334">
                  <c:v>42704</c:v>
                </c:pt>
                <c:pt idx="335">
                  <c:v>42705</c:v>
                </c:pt>
                <c:pt idx="336">
                  <c:v>42706</c:v>
                </c:pt>
                <c:pt idx="337">
                  <c:v>42707</c:v>
                </c:pt>
                <c:pt idx="338">
                  <c:v>42708</c:v>
                </c:pt>
                <c:pt idx="339">
                  <c:v>42709</c:v>
                </c:pt>
                <c:pt idx="340">
                  <c:v>42710</c:v>
                </c:pt>
                <c:pt idx="341">
                  <c:v>42711</c:v>
                </c:pt>
                <c:pt idx="342">
                  <c:v>42712</c:v>
                </c:pt>
                <c:pt idx="343">
                  <c:v>42713</c:v>
                </c:pt>
                <c:pt idx="344">
                  <c:v>42714</c:v>
                </c:pt>
                <c:pt idx="345">
                  <c:v>42715</c:v>
                </c:pt>
                <c:pt idx="346">
                  <c:v>42716</c:v>
                </c:pt>
                <c:pt idx="347">
                  <c:v>42717</c:v>
                </c:pt>
                <c:pt idx="348">
                  <c:v>42718</c:v>
                </c:pt>
                <c:pt idx="349">
                  <c:v>42719</c:v>
                </c:pt>
                <c:pt idx="350">
                  <c:v>42720</c:v>
                </c:pt>
                <c:pt idx="351">
                  <c:v>42721</c:v>
                </c:pt>
                <c:pt idx="352">
                  <c:v>42722</c:v>
                </c:pt>
                <c:pt idx="353">
                  <c:v>42723</c:v>
                </c:pt>
                <c:pt idx="354">
                  <c:v>42724</c:v>
                </c:pt>
                <c:pt idx="355">
                  <c:v>42725</c:v>
                </c:pt>
                <c:pt idx="356">
                  <c:v>42726</c:v>
                </c:pt>
                <c:pt idx="357">
                  <c:v>42727</c:v>
                </c:pt>
                <c:pt idx="358">
                  <c:v>42728</c:v>
                </c:pt>
                <c:pt idx="359">
                  <c:v>42729</c:v>
                </c:pt>
                <c:pt idx="360">
                  <c:v>42730</c:v>
                </c:pt>
                <c:pt idx="361">
                  <c:v>42731</c:v>
                </c:pt>
                <c:pt idx="362">
                  <c:v>42732</c:v>
                </c:pt>
                <c:pt idx="363">
                  <c:v>42733</c:v>
                </c:pt>
                <c:pt idx="364">
                  <c:v>42734</c:v>
                </c:pt>
                <c:pt idx="365">
                  <c:v>42735</c:v>
                </c:pt>
              </c:numCache>
            </c:numRef>
          </c:cat>
          <c:val>
            <c:numRef>
              <c:f>'Data 1'!$E$182:$E$547</c:f>
              <c:numCache>
                <c:formatCode>0\ \ \ \ _)</c:formatCode>
                <c:ptCount val="366"/>
                <c:pt idx="0">
                  <c:v>140.40128262370968</c:v>
                </c:pt>
                <c:pt idx="1">
                  <c:v>140.40128262370968</c:v>
                </c:pt>
                <c:pt idx="2">
                  <c:v>140.40128262370968</c:v>
                </c:pt>
                <c:pt idx="3">
                  <c:v>140.40128262370968</c:v>
                </c:pt>
                <c:pt idx="4">
                  <c:v>140.40128262370968</c:v>
                </c:pt>
                <c:pt idx="5">
                  <c:v>140.40128262370968</c:v>
                </c:pt>
                <c:pt idx="6">
                  <c:v>140.40128262370968</c:v>
                </c:pt>
                <c:pt idx="7">
                  <c:v>140.40128262370968</c:v>
                </c:pt>
                <c:pt idx="8">
                  <c:v>140.40128262370968</c:v>
                </c:pt>
                <c:pt idx="9">
                  <c:v>140.40128262370968</c:v>
                </c:pt>
                <c:pt idx="10">
                  <c:v>140.40128262370968</c:v>
                </c:pt>
                <c:pt idx="11">
                  <c:v>140.40128262370968</c:v>
                </c:pt>
                <c:pt idx="12">
                  <c:v>140.40128262370968</c:v>
                </c:pt>
                <c:pt idx="13">
                  <c:v>140.40128262370968</c:v>
                </c:pt>
                <c:pt idx="14">
                  <c:v>140.40128262370968</c:v>
                </c:pt>
                <c:pt idx="15">
                  <c:v>140.40128262370968</c:v>
                </c:pt>
                <c:pt idx="16">
                  <c:v>140.40128262370968</c:v>
                </c:pt>
                <c:pt idx="17">
                  <c:v>140.40128262370968</c:v>
                </c:pt>
                <c:pt idx="18">
                  <c:v>140.40128262370968</c:v>
                </c:pt>
                <c:pt idx="19">
                  <c:v>140.40128262370968</c:v>
                </c:pt>
                <c:pt idx="20">
                  <c:v>140.40128262370968</c:v>
                </c:pt>
                <c:pt idx="21">
                  <c:v>140.40128262370968</c:v>
                </c:pt>
                <c:pt idx="22">
                  <c:v>140.40128262370968</c:v>
                </c:pt>
                <c:pt idx="23">
                  <c:v>140.40128262370968</c:v>
                </c:pt>
                <c:pt idx="24">
                  <c:v>140.40128262370968</c:v>
                </c:pt>
                <c:pt idx="25">
                  <c:v>140.40128262370968</c:v>
                </c:pt>
                <c:pt idx="26">
                  <c:v>140.40128262370968</c:v>
                </c:pt>
                <c:pt idx="27">
                  <c:v>140.40128262370968</c:v>
                </c:pt>
                <c:pt idx="28">
                  <c:v>140.40128262370968</c:v>
                </c:pt>
                <c:pt idx="29">
                  <c:v>140.40128262370968</c:v>
                </c:pt>
                <c:pt idx="30">
                  <c:v>140.40128262370968</c:v>
                </c:pt>
                <c:pt idx="31">
                  <c:v>122.61187362549875</c:v>
                </c:pt>
                <c:pt idx="32">
                  <c:v>122.61187362549875</c:v>
                </c:pt>
                <c:pt idx="33">
                  <c:v>122.61187362549875</c:v>
                </c:pt>
                <c:pt idx="34">
                  <c:v>122.61187362549875</c:v>
                </c:pt>
                <c:pt idx="35">
                  <c:v>122.61187362549875</c:v>
                </c:pt>
                <c:pt idx="36">
                  <c:v>122.61187362549875</c:v>
                </c:pt>
                <c:pt idx="37">
                  <c:v>122.61187362549875</c:v>
                </c:pt>
                <c:pt idx="38">
                  <c:v>122.61187362549875</c:v>
                </c:pt>
                <c:pt idx="39">
                  <c:v>122.61187362549875</c:v>
                </c:pt>
                <c:pt idx="40">
                  <c:v>122.61187362549875</c:v>
                </c:pt>
                <c:pt idx="41">
                  <c:v>122.61187362549875</c:v>
                </c:pt>
                <c:pt idx="42">
                  <c:v>122.61187362549875</c:v>
                </c:pt>
                <c:pt idx="43">
                  <c:v>122.61187362549875</c:v>
                </c:pt>
                <c:pt idx="44">
                  <c:v>122.61187362549875</c:v>
                </c:pt>
                <c:pt idx="45">
                  <c:v>122.61187362549875</c:v>
                </c:pt>
                <c:pt idx="46">
                  <c:v>122.61187362549875</c:v>
                </c:pt>
                <c:pt idx="47">
                  <c:v>122.61187362549875</c:v>
                </c:pt>
                <c:pt idx="48">
                  <c:v>122.61187362549875</c:v>
                </c:pt>
                <c:pt idx="49">
                  <c:v>122.61187362549875</c:v>
                </c:pt>
                <c:pt idx="50">
                  <c:v>122.61187362549875</c:v>
                </c:pt>
                <c:pt idx="51">
                  <c:v>122.61187362549875</c:v>
                </c:pt>
                <c:pt idx="52">
                  <c:v>122.61187362549875</c:v>
                </c:pt>
                <c:pt idx="53">
                  <c:v>122.61187362549875</c:v>
                </c:pt>
                <c:pt idx="54">
                  <c:v>122.61187362549875</c:v>
                </c:pt>
                <c:pt idx="55">
                  <c:v>122.61187362549875</c:v>
                </c:pt>
                <c:pt idx="56">
                  <c:v>122.61187362549875</c:v>
                </c:pt>
                <c:pt idx="57">
                  <c:v>122.61187362549875</c:v>
                </c:pt>
                <c:pt idx="58">
                  <c:v>122.61187362549875</c:v>
                </c:pt>
                <c:pt idx="59">
                  <c:v>122.61187362549875</c:v>
                </c:pt>
                <c:pt idx="60">
                  <c:v>120.60041586774194</c:v>
                </c:pt>
                <c:pt idx="61">
                  <c:v>120.60041586774194</c:v>
                </c:pt>
                <c:pt idx="62">
                  <c:v>120.60041586774194</c:v>
                </c:pt>
                <c:pt idx="63">
                  <c:v>120.60041586774194</c:v>
                </c:pt>
                <c:pt idx="64">
                  <c:v>120.60041586774194</c:v>
                </c:pt>
                <c:pt idx="65">
                  <c:v>120.60041586774194</c:v>
                </c:pt>
                <c:pt idx="66">
                  <c:v>120.60041586774194</c:v>
                </c:pt>
                <c:pt idx="67">
                  <c:v>120.60041586774194</c:v>
                </c:pt>
                <c:pt idx="68">
                  <c:v>120.60041586774194</c:v>
                </c:pt>
                <c:pt idx="69">
                  <c:v>120.60041586774194</c:v>
                </c:pt>
                <c:pt idx="70">
                  <c:v>120.60041586774194</c:v>
                </c:pt>
                <c:pt idx="71">
                  <c:v>120.60041586774194</c:v>
                </c:pt>
                <c:pt idx="72">
                  <c:v>120.60041586774194</c:v>
                </c:pt>
                <c:pt idx="73">
                  <c:v>120.60041586774194</c:v>
                </c:pt>
                <c:pt idx="74">
                  <c:v>120.60041586774194</c:v>
                </c:pt>
                <c:pt idx="75">
                  <c:v>120.60041586774194</c:v>
                </c:pt>
                <c:pt idx="76">
                  <c:v>120.60041586774194</c:v>
                </c:pt>
                <c:pt idx="77">
                  <c:v>120.60041586774194</c:v>
                </c:pt>
                <c:pt idx="78">
                  <c:v>120.60041586774194</c:v>
                </c:pt>
                <c:pt idx="79">
                  <c:v>120.60041586774194</c:v>
                </c:pt>
                <c:pt idx="80">
                  <c:v>120.60041586774194</c:v>
                </c:pt>
                <c:pt idx="81">
                  <c:v>120.60041586774194</c:v>
                </c:pt>
                <c:pt idx="82">
                  <c:v>120.60041586774194</c:v>
                </c:pt>
                <c:pt idx="83">
                  <c:v>120.60041586774194</c:v>
                </c:pt>
                <c:pt idx="84">
                  <c:v>120.60041586774194</c:v>
                </c:pt>
                <c:pt idx="85">
                  <c:v>120.60041586774194</c:v>
                </c:pt>
                <c:pt idx="86">
                  <c:v>120.60041586774194</c:v>
                </c:pt>
                <c:pt idx="87">
                  <c:v>120.60041586774194</c:v>
                </c:pt>
                <c:pt idx="88">
                  <c:v>120.60041586774194</c:v>
                </c:pt>
                <c:pt idx="89">
                  <c:v>120.60041586774194</c:v>
                </c:pt>
                <c:pt idx="90">
                  <c:v>120.60041586774194</c:v>
                </c:pt>
                <c:pt idx="91">
                  <c:v>121.20171058749999</c:v>
                </c:pt>
                <c:pt idx="92">
                  <c:v>121.20171058749999</c:v>
                </c:pt>
                <c:pt idx="93">
                  <c:v>121.20171058749999</c:v>
                </c:pt>
                <c:pt idx="94">
                  <c:v>121.20171058749999</c:v>
                </c:pt>
                <c:pt idx="95">
                  <c:v>121.20171058749999</c:v>
                </c:pt>
                <c:pt idx="96">
                  <c:v>121.20171058749999</c:v>
                </c:pt>
                <c:pt idx="97">
                  <c:v>121.20171058749999</c:v>
                </c:pt>
                <c:pt idx="98">
                  <c:v>121.20171058749999</c:v>
                </c:pt>
                <c:pt idx="99">
                  <c:v>121.20171058749999</c:v>
                </c:pt>
                <c:pt idx="100">
                  <c:v>121.20171058749999</c:v>
                </c:pt>
                <c:pt idx="101">
                  <c:v>121.20171058749999</c:v>
                </c:pt>
                <c:pt idx="102">
                  <c:v>121.20171058749999</c:v>
                </c:pt>
                <c:pt idx="103">
                  <c:v>121.20171058749999</c:v>
                </c:pt>
                <c:pt idx="104">
                  <c:v>121.20171058749999</c:v>
                </c:pt>
                <c:pt idx="105">
                  <c:v>121.20171058749999</c:v>
                </c:pt>
                <c:pt idx="106">
                  <c:v>121.20171058749999</c:v>
                </c:pt>
                <c:pt idx="107">
                  <c:v>121.20171058749999</c:v>
                </c:pt>
                <c:pt idx="108">
                  <c:v>121.20171058749999</c:v>
                </c:pt>
                <c:pt idx="109">
                  <c:v>121.20171058749999</c:v>
                </c:pt>
                <c:pt idx="110">
                  <c:v>121.20171058749999</c:v>
                </c:pt>
                <c:pt idx="111">
                  <c:v>121.20171058749999</c:v>
                </c:pt>
                <c:pt idx="112">
                  <c:v>121.20171058749999</c:v>
                </c:pt>
                <c:pt idx="113">
                  <c:v>121.20171058749999</c:v>
                </c:pt>
                <c:pt idx="114">
                  <c:v>121.20171058749999</c:v>
                </c:pt>
                <c:pt idx="115">
                  <c:v>121.20171058749999</c:v>
                </c:pt>
                <c:pt idx="116">
                  <c:v>121.20171058749999</c:v>
                </c:pt>
                <c:pt idx="117">
                  <c:v>121.20171058749999</c:v>
                </c:pt>
                <c:pt idx="118">
                  <c:v>121.20171058749999</c:v>
                </c:pt>
                <c:pt idx="119">
                  <c:v>121.20171058749999</c:v>
                </c:pt>
                <c:pt idx="120">
                  <c:v>121.20171058749999</c:v>
                </c:pt>
                <c:pt idx="121">
                  <c:v>105.10575616935486</c:v>
                </c:pt>
                <c:pt idx="122">
                  <c:v>105.10575616935486</c:v>
                </c:pt>
                <c:pt idx="123">
                  <c:v>105.10575616935486</c:v>
                </c:pt>
                <c:pt idx="124">
                  <c:v>105.10575616935486</c:v>
                </c:pt>
                <c:pt idx="125">
                  <c:v>105.10575616935486</c:v>
                </c:pt>
                <c:pt idx="126">
                  <c:v>105.10575616935486</c:v>
                </c:pt>
                <c:pt idx="127">
                  <c:v>105.10575616935486</c:v>
                </c:pt>
                <c:pt idx="128">
                  <c:v>105.10575616935486</c:v>
                </c:pt>
                <c:pt idx="129">
                  <c:v>105.10575616935486</c:v>
                </c:pt>
                <c:pt idx="130">
                  <c:v>105.10575616935486</c:v>
                </c:pt>
                <c:pt idx="131">
                  <c:v>105.10575616935486</c:v>
                </c:pt>
                <c:pt idx="132">
                  <c:v>105.10575616935486</c:v>
                </c:pt>
                <c:pt idx="133">
                  <c:v>105.10575616935486</c:v>
                </c:pt>
                <c:pt idx="134">
                  <c:v>105.10575616935486</c:v>
                </c:pt>
                <c:pt idx="135">
                  <c:v>105.10575616935486</c:v>
                </c:pt>
                <c:pt idx="136">
                  <c:v>105.10575616935486</c:v>
                </c:pt>
                <c:pt idx="137">
                  <c:v>105.10575616935486</c:v>
                </c:pt>
                <c:pt idx="138">
                  <c:v>105.10575616935486</c:v>
                </c:pt>
                <c:pt idx="139">
                  <c:v>105.10575616935486</c:v>
                </c:pt>
                <c:pt idx="140">
                  <c:v>105.10575616935486</c:v>
                </c:pt>
                <c:pt idx="141">
                  <c:v>105.10575616935486</c:v>
                </c:pt>
                <c:pt idx="142">
                  <c:v>105.10575616935486</c:v>
                </c:pt>
                <c:pt idx="143">
                  <c:v>105.10575616935486</c:v>
                </c:pt>
                <c:pt idx="144">
                  <c:v>105.10575616935486</c:v>
                </c:pt>
                <c:pt idx="145">
                  <c:v>105.10575616935486</c:v>
                </c:pt>
                <c:pt idx="146">
                  <c:v>105.10575616935486</c:v>
                </c:pt>
                <c:pt idx="147">
                  <c:v>105.10575616935486</c:v>
                </c:pt>
                <c:pt idx="148">
                  <c:v>105.10575616935486</c:v>
                </c:pt>
                <c:pt idx="149">
                  <c:v>105.10575616935486</c:v>
                </c:pt>
                <c:pt idx="150">
                  <c:v>105.10575616935486</c:v>
                </c:pt>
                <c:pt idx="151">
                  <c:v>105.10575616935486</c:v>
                </c:pt>
                <c:pt idx="152">
                  <c:v>67.229143600833325</c:v>
                </c:pt>
                <c:pt idx="153">
                  <c:v>67.229143600833325</c:v>
                </c:pt>
                <c:pt idx="154">
                  <c:v>67.229143600833325</c:v>
                </c:pt>
                <c:pt idx="155">
                  <c:v>67.229143600833325</c:v>
                </c:pt>
                <c:pt idx="156">
                  <c:v>67.229143600833325</c:v>
                </c:pt>
                <c:pt idx="157">
                  <c:v>67.229143600833325</c:v>
                </c:pt>
                <c:pt idx="158">
                  <c:v>67.229143600833325</c:v>
                </c:pt>
                <c:pt idx="159">
                  <c:v>67.229143600833325</c:v>
                </c:pt>
                <c:pt idx="160">
                  <c:v>67.229143600833325</c:v>
                </c:pt>
                <c:pt idx="161">
                  <c:v>67.229143600833325</c:v>
                </c:pt>
                <c:pt idx="162">
                  <c:v>67.229143600833325</c:v>
                </c:pt>
                <c:pt idx="163">
                  <c:v>67.229143600833325</c:v>
                </c:pt>
                <c:pt idx="164">
                  <c:v>67.229143600833325</c:v>
                </c:pt>
                <c:pt idx="165">
                  <c:v>67.229143600833325</c:v>
                </c:pt>
                <c:pt idx="166">
                  <c:v>67.229143600833325</c:v>
                </c:pt>
                <c:pt idx="167">
                  <c:v>67.229143600833325</c:v>
                </c:pt>
                <c:pt idx="168">
                  <c:v>67.229143600833325</c:v>
                </c:pt>
                <c:pt idx="169">
                  <c:v>67.229143600833325</c:v>
                </c:pt>
                <c:pt idx="170">
                  <c:v>67.229143600833325</c:v>
                </c:pt>
                <c:pt idx="171">
                  <c:v>67.229143600833325</c:v>
                </c:pt>
                <c:pt idx="172">
                  <c:v>67.229143600833325</c:v>
                </c:pt>
                <c:pt idx="173">
                  <c:v>67.229143600833325</c:v>
                </c:pt>
                <c:pt idx="174">
                  <c:v>67.229143600833325</c:v>
                </c:pt>
                <c:pt idx="175">
                  <c:v>67.229143600833325</c:v>
                </c:pt>
                <c:pt idx="176">
                  <c:v>67.229143600833325</c:v>
                </c:pt>
                <c:pt idx="177">
                  <c:v>67.229143600833325</c:v>
                </c:pt>
                <c:pt idx="178">
                  <c:v>67.229143600833325</c:v>
                </c:pt>
                <c:pt idx="179">
                  <c:v>67.229143600833325</c:v>
                </c:pt>
                <c:pt idx="180">
                  <c:v>67.229143600833325</c:v>
                </c:pt>
                <c:pt idx="181">
                  <c:v>67.229143600833325</c:v>
                </c:pt>
                <c:pt idx="182">
                  <c:v>29.793255381129036</c:v>
                </c:pt>
                <c:pt idx="183">
                  <c:v>29.793255381129036</c:v>
                </c:pt>
                <c:pt idx="184">
                  <c:v>29.793255381129036</c:v>
                </c:pt>
                <c:pt idx="185">
                  <c:v>29.793255381129036</c:v>
                </c:pt>
                <c:pt idx="186">
                  <c:v>29.793255381129036</c:v>
                </c:pt>
                <c:pt idx="187">
                  <c:v>29.793255381129036</c:v>
                </c:pt>
                <c:pt idx="188">
                  <c:v>29.793255381129036</c:v>
                </c:pt>
                <c:pt idx="189">
                  <c:v>29.793255381129036</c:v>
                </c:pt>
                <c:pt idx="190">
                  <c:v>29.793255381129036</c:v>
                </c:pt>
                <c:pt idx="191">
                  <c:v>29.793255381129036</c:v>
                </c:pt>
                <c:pt idx="192">
                  <c:v>29.793255381129036</c:v>
                </c:pt>
                <c:pt idx="193">
                  <c:v>29.793255381129036</c:v>
                </c:pt>
                <c:pt idx="194">
                  <c:v>29.793255381129036</c:v>
                </c:pt>
                <c:pt idx="195">
                  <c:v>29.793255381129036</c:v>
                </c:pt>
                <c:pt idx="196">
                  <c:v>29.793255381129036</c:v>
                </c:pt>
                <c:pt idx="197">
                  <c:v>29.793255381129036</c:v>
                </c:pt>
                <c:pt idx="198">
                  <c:v>29.793255381129036</c:v>
                </c:pt>
                <c:pt idx="199">
                  <c:v>29.793255381129036</c:v>
                </c:pt>
                <c:pt idx="200">
                  <c:v>29.793255381129036</c:v>
                </c:pt>
                <c:pt idx="201">
                  <c:v>29.793255381129036</c:v>
                </c:pt>
                <c:pt idx="202">
                  <c:v>29.793255381129036</c:v>
                </c:pt>
                <c:pt idx="203">
                  <c:v>29.793255381129036</c:v>
                </c:pt>
                <c:pt idx="204">
                  <c:v>29.793255381129036</c:v>
                </c:pt>
                <c:pt idx="205">
                  <c:v>29.793255381129036</c:v>
                </c:pt>
                <c:pt idx="206">
                  <c:v>29.793255381129036</c:v>
                </c:pt>
                <c:pt idx="207">
                  <c:v>29.793255381129036</c:v>
                </c:pt>
                <c:pt idx="208">
                  <c:v>29.793255381129036</c:v>
                </c:pt>
                <c:pt idx="209">
                  <c:v>29.793255381129036</c:v>
                </c:pt>
                <c:pt idx="210">
                  <c:v>29.793255381129036</c:v>
                </c:pt>
                <c:pt idx="211">
                  <c:v>29.793255381129036</c:v>
                </c:pt>
                <c:pt idx="212">
                  <c:v>29.793255381129036</c:v>
                </c:pt>
                <c:pt idx="213">
                  <c:v>18.962486280806452</c:v>
                </c:pt>
                <c:pt idx="214">
                  <c:v>18.962486280806452</c:v>
                </c:pt>
                <c:pt idx="215">
                  <c:v>18.962486280806452</c:v>
                </c:pt>
                <c:pt idx="216">
                  <c:v>18.962486280806452</c:v>
                </c:pt>
                <c:pt idx="217">
                  <c:v>18.962486280806452</c:v>
                </c:pt>
                <c:pt idx="218">
                  <c:v>18.962486280806452</c:v>
                </c:pt>
                <c:pt idx="219">
                  <c:v>18.962486280806452</c:v>
                </c:pt>
                <c:pt idx="220">
                  <c:v>18.962486280806452</c:v>
                </c:pt>
                <c:pt idx="221">
                  <c:v>18.962486280806452</c:v>
                </c:pt>
                <c:pt idx="222">
                  <c:v>18.962486280806452</c:v>
                </c:pt>
                <c:pt idx="223">
                  <c:v>18.962486280806452</c:v>
                </c:pt>
                <c:pt idx="224">
                  <c:v>18.962486280806452</c:v>
                </c:pt>
                <c:pt idx="225">
                  <c:v>18.962486280806452</c:v>
                </c:pt>
                <c:pt idx="226">
                  <c:v>18.962486280806452</c:v>
                </c:pt>
                <c:pt idx="227">
                  <c:v>18.962486280806452</c:v>
                </c:pt>
                <c:pt idx="228">
                  <c:v>18.962486280806452</c:v>
                </c:pt>
                <c:pt idx="229">
                  <c:v>18.962486280806452</c:v>
                </c:pt>
                <c:pt idx="230">
                  <c:v>18.962486280806452</c:v>
                </c:pt>
                <c:pt idx="231">
                  <c:v>18.962486280806452</c:v>
                </c:pt>
                <c:pt idx="232">
                  <c:v>18.962486280806452</c:v>
                </c:pt>
                <c:pt idx="233">
                  <c:v>18.962486280806452</c:v>
                </c:pt>
                <c:pt idx="234">
                  <c:v>18.962486280806452</c:v>
                </c:pt>
                <c:pt idx="235">
                  <c:v>18.962486280806452</c:v>
                </c:pt>
                <c:pt idx="236">
                  <c:v>18.962486280806452</c:v>
                </c:pt>
                <c:pt idx="237">
                  <c:v>18.962486280806452</c:v>
                </c:pt>
                <c:pt idx="238">
                  <c:v>18.962486280806452</c:v>
                </c:pt>
                <c:pt idx="239">
                  <c:v>18.962486280806452</c:v>
                </c:pt>
                <c:pt idx="240">
                  <c:v>18.962486280806452</c:v>
                </c:pt>
                <c:pt idx="241">
                  <c:v>18.962486280806452</c:v>
                </c:pt>
                <c:pt idx="242">
                  <c:v>18.962486280806452</c:v>
                </c:pt>
                <c:pt idx="243">
                  <c:v>18.962486280806452</c:v>
                </c:pt>
                <c:pt idx="244">
                  <c:v>24.385312575500016</c:v>
                </c:pt>
                <c:pt idx="245">
                  <c:v>24.385312575500016</c:v>
                </c:pt>
                <c:pt idx="246">
                  <c:v>24.385312575500016</c:v>
                </c:pt>
                <c:pt idx="247">
                  <c:v>24.385312575500016</c:v>
                </c:pt>
                <c:pt idx="248">
                  <c:v>24.385312575500016</c:v>
                </c:pt>
                <c:pt idx="249">
                  <c:v>24.385312575500016</c:v>
                </c:pt>
                <c:pt idx="250">
                  <c:v>24.385312575500016</c:v>
                </c:pt>
                <c:pt idx="251">
                  <c:v>24.385312575500016</c:v>
                </c:pt>
                <c:pt idx="252">
                  <c:v>24.385312575500016</c:v>
                </c:pt>
                <c:pt idx="253">
                  <c:v>24.385312575500016</c:v>
                </c:pt>
                <c:pt idx="254">
                  <c:v>24.385312575500016</c:v>
                </c:pt>
                <c:pt idx="255">
                  <c:v>24.385312575500016</c:v>
                </c:pt>
                <c:pt idx="256">
                  <c:v>24.385312575500016</c:v>
                </c:pt>
                <c:pt idx="257">
                  <c:v>24.385312575500016</c:v>
                </c:pt>
                <c:pt idx="258">
                  <c:v>24.385312575500016</c:v>
                </c:pt>
                <c:pt idx="259">
                  <c:v>24.385312575500016</c:v>
                </c:pt>
                <c:pt idx="260">
                  <c:v>24.385312575500016</c:v>
                </c:pt>
                <c:pt idx="261">
                  <c:v>24.385312575500016</c:v>
                </c:pt>
                <c:pt idx="262">
                  <c:v>24.385312575500016</c:v>
                </c:pt>
                <c:pt idx="263">
                  <c:v>24.385312575500016</c:v>
                </c:pt>
                <c:pt idx="264">
                  <c:v>24.385312575500016</c:v>
                </c:pt>
                <c:pt idx="265">
                  <c:v>24.385312575500016</c:v>
                </c:pt>
                <c:pt idx="266">
                  <c:v>24.385312575500016</c:v>
                </c:pt>
                <c:pt idx="267">
                  <c:v>24.385312575500016</c:v>
                </c:pt>
                <c:pt idx="268">
                  <c:v>24.385312575500016</c:v>
                </c:pt>
                <c:pt idx="269">
                  <c:v>24.385312575500016</c:v>
                </c:pt>
                <c:pt idx="270">
                  <c:v>24.385312575500016</c:v>
                </c:pt>
                <c:pt idx="271">
                  <c:v>24.385312575500016</c:v>
                </c:pt>
                <c:pt idx="272">
                  <c:v>24.385312575500016</c:v>
                </c:pt>
                <c:pt idx="273">
                  <c:v>24.385312575500016</c:v>
                </c:pt>
                <c:pt idx="274">
                  <c:v>47.595277106612897</c:v>
                </c:pt>
                <c:pt idx="275">
                  <c:v>47.595277106612897</c:v>
                </c:pt>
                <c:pt idx="276">
                  <c:v>47.595277106612897</c:v>
                </c:pt>
                <c:pt idx="277">
                  <c:v>47.595277106612897</c:v>
                </c:pt>
                <c:pt idx="278">
                  <c:v>47.595277106612897</c:v>
                </c:pt>
                <c:pt idx="279">
                  <c:v>47.595277106612897</c:v>
                </c:pt>
                <c:pt idx="280">
                  <c:v>47.595277106612897</c:v>
                </c:pt>
                <c:pt idx="281">
                  <c:v>47.595277106612897</c:v>
                </c:pt>
                <c:pt idx="282">
                  <c:v>47.595277106612897</c:v>
                </c:pt>
                <c:pt idx="283">
                  <c:v>47.595277106612897</c:v>
                </c:pt>
                <c:pt idx="284">
                  <c:v>47.595277106612897</c:v>
                </c:pt>
                <c:pt idx="285">
                  <c:v>47.595277106612897</c:v>
                </c:pt>
                <c:pt idx="286">
                  <c:v>47.595277106612897</c:v>
                </c:pt>
                <c:pt idx="287">
                  <c:v>47.595277106612897</c:v>
                </c:pt>
                <c:pt idx="288">
                  <c:v>47.595277106612897</c:v>
                </c:pt>
                <c:pt idx="289">
                  <c:v>47.595277106612897</c:v>
                </c:pt>
                <c:pt idx="290">
                  <c:v>47.595277106612897</c:v>
                </c:pt>
                <c:pt idx="291">
                  <c:v>47.595277106612897</c:v>
                </c:pt>
                <c:pt idx="292">
                  <c:v>47.595277106612897</c:v>
                </c:pt>
                <c:pt idx="293">
                  <c:v>47.595277106612897</c:v>
                </c:pt>
                <c:pt idx="294">
                  <c:v>47.595277106612897</c:v>
                </c:pt>
                <c:pt idx="295">
                  <c:v>47.595277106612897</c:v>
                </c:pt>
                <c:pt idx="296">
                  <c:v>47.595277106612897</c:v>
                </c:pt>
                <c:pt idx="297">
                  <c:v>47.595277106612897</c:v>
                </c:pt>
                <c:pt idx="298">
                  <c:v>47.595277106612897</c:v>
                </c:pt>
                <c:pt idx="299">
                  <c:v>47.595277106612897</c:v>
                </c:pt>
                <c:pt idx="300">
                  <c:v>47.595277106612897</c:v>
                </c:pt>
                <c:pt idx="301">
                  <c:v>47.595277106612897</c:v>
                </c:pt>
                <c:pt idx="302">
                  <c:v>47.595277106612897</c:v>
                </c:pt>
                <c:pt idx="303">
                  <c:v>47.595277106612897</c:v>
                </c:pt>
                <c:pt idx="304">
                  <c:v>47.595277106612897</c:v>
                </c:pt>
                <c:pt idx="305">
                  <c:v>91.107235684166668</c:v>
                </c:pt>
                <c:pt idx="306">
                  <c:v>91.107235684166668</c:v>
                </c:pt>
                <c:pt idx="307">
                  <c:v>91.107235684166668</c:v>
                </c:pt>
                <c:pt idx="308">
                  <c:v>91.107235684166668</c:v>
                </c:pt>
                <c:pt idx="309">
                  <c:v>91.107235684166668</c:v>
                </c:pt>
                <c:pt idx="310">
                  <c:v>91.107235684166668</c:v>
                </c:pt>
                <c:pt idx="311">
                  <c:v>91.107235684166668</c:v>
                </c:pt>
                <c:pt idx="312">
                  <c:v>91.107235684166668</c:v>
                </c:pt>
                <c:pt idx="313">
                  <c:v>91.107235684166668</c:v>
                </c:pt>
                <c:pt idx="314">
                  <c:v>91.107235684166668</c:v>
                </c:pt>
                <c:pt idx="315">
                  <c:v>91.107235684166668</c:v>
                </c:pt>
                <c:pt idx="316">
                  <c:v>91.107235684166668</c:v>
                </c:pt>
                <c:pt idx="317">
                  <c:v>91.107235684166668</c:v>
                </c:pt>
                <c:pt idx="318">
                  <c:v>91.107235684166668</c:v>
                </c:pt>
                <c:pt idx="319">
                  <c:v>91.107235684166668</c:v>
                </c:pt>
                <c:pt idx="320">
                  <c:v>91.107235684166668</c:v>
                </c:pt>
                <c:pt idx="321">
                  <c:v>91.107235684166668</c:v>
                </c:pt>
                <c:pt idx="322">
                  <c:v>91.107235684166668</c:v>
                </c:pt>
                <c:pt idx="323">
                  <c:v>91.107235684166668</c:v>
                </c:pt>
                <c:pt idx="324">
                  <c:v>91.107235684166668</c:v>
                </c:pt>
                <c:pt idx="325">
                  <c:v>91.107235684166668</c:v>
                </c:pt>
                <c:pt idx="326">
                  <c:v>91.107235684166668</c:v>
                </c:pt>
                <c:pt idx="327">
                  <c:v>91.107235684166668</c:v>
                </c:pt>
                <c:pt idx="328">
                  <c:v>91.107235684166668</c:v>
                </c:pt>
                <c:pt idx="329">
                  <c:v>91.107235684166668</c:v>
                </c:pt>
                <c:pt idx="330">
                  <c:v>91.107235684166668</c:v>
                </c:pt>
                <c:pt idx="331">
                  <c:v>91.107235684166668</c:v>
                </c:pt>
                <c:pt idx="332">
                  <c:v>91.107235684166668</c:v>
                </c:pt>
                <c:pt idx="333">
                  <c:v>91.107235684166668</c:v>
                </c:pt>
                <c:pt idx="334">
                  <c:v>91.107235684166668</c:v>
                </c:pt>
                <c:pt idx="335">
                  <c:v>120.32367583193547</c:v>
                </c:pt>
                <c:pt idx="336">
                  <c:v>120.32367583193547</c:v>
                </c:pt>
                <c:pt idx="337">
                  <c:v>120.32367583193547</c:v>
                </c:pt>
                <c:pt idx="338">
                  <c:v>120.32367583193547</c:v>
                </c:pt>
                <c:pt idx="339">
                  <c:v>120.32367583193547</c:v>
                </c:pt>
                <c:pt idx="340">
                  <c:v>120.32367583193547</c:v>
                </c:pt>
                <c:pt idx="341">
                  <c:v>120.32367583193547</c:v>
                </c:pt>
                <c:pt idx="342">
                  <c:v>120.32367583193547</c:v>
                </c:pt>
                <c:pt idx="343">
                  <c:v>120.32367583193547</c:v>
                </c:pt>
                <c:pt idx="344">
                  <c:v>120.32367583193547</c:v>
                </c:pt>
                <c:pt idx="345">
                  <c:v>120.32367583193547</c:v>
                </c:pt>
                <c:pt idx="346">
                  <c:v>120.32367583193547</c:v>
                </c:pt>
                <c:pt idx="347">
                  <c:v>120.32367583193547</c:v>
                </c:pt>
                <c:pt idx="348">
                  <c:v>120.32367583193547</c:v>
                </c:pt>
                <c:pt idx="349">
                  <c:v>120.32367583193547</c:v>
                </c:pt>
                <c:pt idx="350">
                  <c:v>120.32367583193547</c:v>
                </c:pt>
                <c:pt idx="351">
                  <c:v>120.32367583193547</c:v>
                </c:pt>
                <c:pt idx="352">
                  <c:v>120.32367583193547</c:v>
                </c:pt>
                <c:pt idx="353">
                  <c:v>120.32367583193547</c:v>
                </c:pt>
                <c:pt idx="354">
                  <c:v>120.32367583193547</c:v>
                </c:pt>
                <c:pt idx="355">
                  <c:v>120.32367583193547</c:v>
                </c:pt>
                <c:pt idx="356">
                  <c:v>120.32367583193547</c:v>
                </c:pt>
                <c:pt idx="357">
                  <c:v>120.32367583193547</c:v>
                </c:pt>
                <c:pt idx="358">
                  <c:v>120.32367583193547</c:v>
                </c:pt>
                <c:pt idx="359">
                  <c:v>120.32367583193547</c:v>
                </c:pt>
                <c:pt idx="360">
                  <c:v>120.32367583193547</c:v>
                </c:pt>
                <c:pt idx="361">
                  <c:v>120.32367583193547</c:v>
                </c:pt>
                <c:pt idx="362">
                  <c:v>120.32367583193547</c:v>
                </c:pt>
                <c:pt idx="363">
                  <c:v>120.32367583193547</c:v>
                </c:pt>
                <c:pt idx="364">
                  <c:v>120.32367583193547</c:v>
                </c:pt>
                <c:pt idx="365">
                  <c:v>120.32367583193547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1259896"/>
        <c:axId val="421255976"/>
      </c:areaChart>
      <c:areaChart>
        <c:grouping val="standard"/>
        <c:varyColors val="0"/>
        <c:ser>
          <c:idx val="0"/>
          <c:order val="2"/>
          <c:tx>
            <c:strRef>
              <c:f>'Data 1'!$F$179:$F$181</c:f>
              <c:strCache>
                <c:ptCount val="3"/>
                <c:pt idx="0">
                  <c:v>Producible</c:v>
                </c:pt>
                <c:pt idx="1">
                  <c:v>medio  </c:v>
                </c:pt>
                <c:pt idx="2">
                  <c:v>histórico</c:v>
                </c:pt>
              </c:strCache>
            </c:strRef>
          </c:tx>
          <c:spPr>
            <a:solidFill>
              <a:srgbClr val="F5F5F5"/>
            </a:solidFill>
            <a:ln w="12700">
              <a:solidFill>
                <a:srgbClr val="004563"/>
              </a:solidFill>
              <a:prstDash val="solid"/>
            </a:ln>
          </c:spPr>
          <c:val>
            <c:numRef>
              <c:f>'Data 1'!$F$182:$F$547</c:f>
              <c:numCache>
                <c:formatCode>0\ \ \ \ _)</c:formatCode>
                <c:ptCount val="366"/>
                <c:pt idx="0">
                  <c:v>64.997296800001081</c:v>
                </c:pt>
                <c:pt idx="1">
                  <c:v>81.488721399999889</c:v>
                </c:pt>
                <c:pt idx="2">
                  <c:v>94.707817100000398</c:v>
                </c:pt>
                <c:pt idx="3">
                  <c:v>140.40128262370968</c:v>
                </c:pt>
                <c:pt idx="4">
                  <c:v>140.40128262370968</c:v>
                </c:pt>
                <c:pt idx="5">
                  <c:v>140.40128262370968</c:v>
                </c:pt>
                <c:pt idx="6">
                  <c:v>140.40128262370968</c:v>
                </c:pt>
                <c:pt idx="7">
                  <c:v>140.40128262370968</c:v>
                </c:pt>
                <c:pt idx="8">
                  <c:v>140.40128262370968</c:v>
                </c:pt>
                <c:pt idx="9">
                  <c:v>140.40128262370968</c:v>
                </c:pt>
                <c:pt idx="10">
                  <c:v>140.40128262370968</c:v>
                </c:pt>
                <c:pt idx="11">
                  <c:v>140.40128262370968</c:v>
                </c:pt>
                <c:pt idx="12">
                  <c:v>140.40128262370968</c:v>
                </c:pt>
                <c:pt idx="13">
                  <c:v>140.40128262370968</c:v>
                </c:pt>
                <c:pt idx="14">
                  <c:v>140.40128262370968</c:v>
                </c:pt>
                <c:pt idx="15">
                  <c:v>140.40128262370968</c:v>
                </c:pt>
                <c:pt idx="16">
                  <c:v>140.40128262370968</c:v>
                </c:pt>
                <c:pt idx="17">
                  <c:v>140.40128262370968</c:v>
                </c:pt>
                <c:pt idx="18">
                  <c:v>140.40128262370968</c:v>
                </c:pt>
                <c:pt idx="19">
                  <c:v>140.40128262370968</c:v>
                </c:pt>
                <c:pt idx="20">
                  <c:v>124.55300000000103</c:v>
                </c:pt>
                <c:pt idx="21">
                  <c:v>138.39018199999879</c:v>
                </c:pt>
                <c:pt idx="22">
                  <c:v>126.61253700000104</c:v>
                </c:pt>
                <c:pt idx="23">
                  <c:v>115.6154218000005</c:v>
                </c:pt>
                <c:pt idx="24">
                  <c:v>135.97919589999898</c:v>
                </c:pt>
                <c:pt idx="25">
                  <c:v>131.23913900000019</c:v>
                </c:pt>
                <c:pt idx="26">
                  <c:v>117.04822299999968</c:v>
                </c:pt>
                <c:pt idx="27">
                  <c:v>113.51436270000113</c:v>
                </c:pt>
                <c:pt idx="28">
                  <c:v>121.5707979999993</c:v>
                </c:pt>
                <c:pt idx="29">
                  <c:v>100.30396320000067</c:v>
                </c:pt>
                <c:pt idx="30">
                  <c:v>92.612794099998837</c:v>
                </c:pt>
                <c:pt idx="31">
                  <c:v>43.493471900000657</c:v>
                </c:pt>
                <c:pt idx="32">
                  <c:v>105.17044430000004</c:v>
                </c:pt>
                <c:pt idx="33">
                  <c:v>85.123233299999342</c:v>
                </c:pt>
                <c:pt idx="34">
                  <c:v>79.85902089999982</c:v>
                </c:pt>
                <c:pt idx="35">
                  <c:v>102.21708659999973</c:v>
                </c:pt>
                <c:pt idx="36">
                  <c:v>92.315809300001476</c:v>
                </c:pt>
                <c:pt idx="37">
                  <c:v>86.730167199998547</c:v>
                </c:pt>
                <c:pt idx="38">
                  <c:v>99.435916300000414</c:v>
                </c:pt>
                <c:pt idx="39">
                  <c:v>121.82645669999971</c:v>
                </c:pt>
                <c:pt idx="40">
                  <c:v>122.61187362549875</c:v>
                </c:pt>
                <c:pt idx="41">
                  <c:v>122.61187362549875</c:v>
                </c:pt>
                <c:pt idx="42">
                  <c:v>122.61187362549875</c:v>
                </c:pt>
                <c:pt idx="43">
                  <c:v>122.61187362549875</c:v>
                </c:pt>
                <c:pt idx="44">
                  <c:v>122.61187362549875</c:v>
                </c:pt>
                <c:pt idx="45">
                  <c:v>122.61187362549875</c:v>
                </c:pt>
                <c:pt idx="46">
                  <c:v>122.61187362549875</c:v>
                </c:pt>
                <c:pt idx="47">
                  <c:v>122.61187362549875</c:v>
                </c:pt>
                <c:pt idx="48">
                  <c:v>122.61187362549875</c:v>
                </c:pt>
                <c:pt idx="49">
                  <c:v>122.61187362549875</c:v>
                </c:pt>
                <c:pt idx="50">
                  <c:v>122.61187362549875</c:v>
                </c:pt>
                <c:pt idx="51">
                  <c:v>122.61187362549875</c:v>
                </c:pt>
                <c:pt idx="52">
                  <c:v>122.61187362549875</c:v>
                </c:pt>
                <c:pt idx="53">
                  <c:v>122.61187362549875</c:v>
                </c:pt>
                <c:pt idx="54">
                  <c:v>122.61187362549875</c:v>
                </c:pt>
                <c:pt idx="55">
                  <c:v>122.61187362549875</c:v>
                </c:pt>
                <c:pt idx="56">
                  <c:v>122.61187362549875</c:v>
                </c:pt>
                <c:pt idx="57">
                  <c:v>122.61187362549875</c:v>
                </c:pt>
                <c:pt idx="58">
                  <c:v>122.61187362549875</c:v>
                </c:pt>
                <c:pt idx="59">
                  <c:v>122.61187362549875</c:v>
                </c:pt>
                <c:pt idx="60">
                  <c:v>120.60041586774194</c:v>
                </c:pt>
                <c:pt idx="61">
                  <c:v>120.60041586774194</c:v>
                </c:pt>
                <c:pt idx="62">
                  <c:v>120.60041586774194</c:v>
                </c:pt>
                <c:pt idx="63">
                  <c:v>120.60041586774194</c:v>
                </c:pt>
                <c:pt idx="64">
                  <c:v>120.60041586774194</c:v>
                </c:pt>
                <c:pt idx="65">
                  <c:v>120.60041586774194</c:v>
                </c:pt>
                <c:pt idx="66">
                  <c:v>120.60041586774194</c:v>
                </c:pt>
                <c:pt idx="67">
                  <c:v>120.60041586774194</c:v>
                </c:pt>
                <c:pt idx="68">
                  <c:v>120.60041586774194</c:v>
                </c:pt>
                <c:pt idx="69">
                  <c:v>120.60041586774194</c:v>
                </c:pt>
                <c:pt idx="70">
                  <c:v>120.60041586774194</c:v>
                </c:pt>
                <c:pt idx="71">
                  <c:v>37.657614099999073</c:v>
                </c:pt>
                <c:pt idx="72">
                  <c:v>115.08475590000133</c:v>
                </c:pt>
                <c:pt idx="73">
                  <c:v>120.60041586774194</c:v>
                </c:pt>
                <c:pt idx="74">
                  <c:v>120.60041586774194</c:v>
                </c:pt>
                <c:pt idx="75">
                  <c:v>120.60041586774194</c:v>
                </c:pt>
                <c:pt idx="76">
                  <c:v>120.60041586774194</c:v>
                </c:pt>
                <c:pt idx="77">
                  <c:v>113.89642719999905</c:v>
                </c:pt>
                <c:pt idx="78">
                  <c:v>118.47790610000163</c:v>
                </c:pt>
                <c:pt idx="79">
                  <c:v>120.60041586774194</c:v>
                </c:pt>
                <c:pt idx="80">
                  <c:v>120.60041586774194</c:v>
                </c:pt>
                <c:pt idx="81">
                  <c:v>120.60041586774194</c:v>
                </c:pt>
                <c:pt idx="82">
                  <c:v>120.60041586774194</c:v>
                </c:pt>
                <c:pt idx="83">
                  <c:v>120.60041586774194</c:v>
                </c:pt>
                <c:pt idx="84">
                  <c:v>120.60041586774194</c:v>
                </c:pt>
                <c:pt idx="85">
                  <c:v>119.49372859999971</c:v>
                </c:pt>
                <c:pt idx="86">
                  <c:v>120.50992229999905</c:v>
                </c:pt>
                <c:pt idx="87">
                  <c:v>120.60041586774194</c:v>
                </c:pt>
                <c:pt idx="88">
                  <c:v>120.60041586774194</c:v>
                </c:pt>
                <c:pt idx="89">
                  <c:v>120.60041586774194</c:v>
                </c:pt>
                <c:pt idx="90">
                  <c:v>120.60041586774194</c:v>
                </c:pt>
                <c:pt idx="91">
                  <c:v>121.20171058749999</c:v>
                </c:pt>
                <c:pt idx="92">
                  <c:v>121.20171058749999</c:v>
                </c:pt>
                <c:pt idx="93">
                  <c:v>121.20171058749999</c:v>
                </c:pt>
                <c:pt idx="94">
                  <c:v>121.20171058749999</c:v>
                </c:pt>
                <c:pt idx="95">
                  <c:v>121.20171058749999</c:v>
                </c:pt>
                <c:pt idx="96">
                  <c:v>121.20171058749999</c:v>
                </c:pt>
                <c:pt idx="97">
                  <c:v>121.20171058749999</c:v>
                </c:pt>
                <c:pt idx="98">
                  <c:v>121.20171058749999</c:v>
                </c:pt>
                <c:pt idx="99">
                  <c:v>121.20171058749999</c:v>
                </c:pt>
                <c:pt idx="100">
                  <c:v>121.20171058749999</c:v>
                </c:pt>
                <c:pt idx="101">
                  <c:v>121.20171058749999</c:v>
                </c:pt>
                <c:pt idx="102">
                  <c:v>121.20171058749999</c:v>
                </c:pt>
                <c:pt idx="103">
                  <c:v>121.20171058749999</c:v>
                </c:pt>
                <c:pt idx="104">
                  <c:v>121.20171058749999</c:v>
                </c:pt>
                <c:pt idx="105">
                  <c:v>121.20171058749999</c:v>
                </c:pt>
                <c:pt idx="106">
                  <c:v>121.20171058749999</c:v>
                </c:pt>
                <c:pt idx="107">
                  <c:v>121.20171058749999</c:v>
                </c:pt>
                <c:pt idx="108">
                  <c:v>121.20171058749999</c:v>
                </c:pt>
                <c:pt idx="109">
                  <c:v>121.20171058749999</c:v>
                </c:pt>
                <c:pt idx="110">
                  <c:v>121.20171058749999</c:v>
                </c:pt>
                <c:pt idx="111">
                  <c:v>121.20171058749999</c:v>
                </c:pt>
                <c:pt idx="112">
                  <c:v>121.20171058749999</c:v>
                </c:pt>
                <c:pt idx="113">
                  <c:v>121.20171058749999</c:v>
                </c:pt>
                <c:pt idx="114">
                  <c:v>121.20171058749999</c:v>
                </c:pt>
                <c:pt idx="115">
                  <c:v>121.20171058749999</c:v>
                </c:pt>
                <c:pt idx="116">
                  <c:v>121.20171058749999</c:v>
                </c:pt>
                <c:pt idx="117">
                  <c:v>121.20171058749999</c:v>
                </c:pt>
                <c:pt idx="118">
                  <c:v>121.20171058749999</c:v>
                </c:pt>
                <c:pt idx="119">
                  <c:v>121.20171058749999</c:v>
                </c:pt>
                <c:pt idx="120">
                  <c:v>121.20171058749999</c:v>
                </c:pt>
                <c:pt idx="121">
                  <c:v>105.10575616935486</c:v>
                </c:pt>
                <c:pt idx="122">
                  <c:v>105.10575616935486</c:v>
                </c:pt>
                <c:pt idx="123">
                  <c:v>105.10575616935486</c:v>
                </c:pt>
                <c:pt idx="124">
                  <c:v>105.10575616935486</c:v>
                </c:pt>
                <c:pt idx="125">
                  <c:v>105.10575616935486</c:v>
                </c:pt>
                <c:pt idx="126">
                  <c:v>105.10575616935486</c:v>
                </c:pt>
                <c:pt idx="127">
                  <c:v>105.10575616935486</c:v>
                </c:pt>
                <c:pt idx="128">
                  <c:v>105.10575616935486</c:v>
                </c:pt>
                <c:pt idx="129">
                  <c:v>105.10575616935486</c:v>
                </c:pt>
                <c:pt idx="130">
                  <c:v>105.10575616935486</c:v>
                </c:pt>
                <c:pt idx="131">
                  <c:v>105.10575616935486</c:v>
                </c:pt>
                <c:pt idx="132">
                  <c:v>105.10575616935486</c:v>
                </c:pt>
                <c:pt idx="133">
                  <c:v>105.10575616935486</c:v>
                </c:pt>
                <c:pt idx="134">
                  <c:v>105.10575616935486</c:v>
                </c:pt>
                <c:pt idx="135">
                  <c:v>105.10575616935486</c:v>
                </c:pt>
                <c:pt idx="136">
                  <c:v>105.10575616935486</c:v>
                </c:pt>
                <c:pt idx="137">
                  <c:v>105.10575616935486</c:v>
                </c:pt>
                <c:pt idx="138">
                  <c:v>105.10575616935486</c:v>
                </c:pt>
                <c:pt idx="139">
                  <c:v>105.10575616935486</c:v>
                </c:pt>
                <c:pt idx="140">
                  <c:v>105.10575616935486</c:v>
                </c:pt>
                <c:pt idx="141">
                  <c:v>105.10575616935486</c:v>
                </c:pt>
                <c:pt idx="142">
                  <c:v>105.10575616935486</c:v>
                </c:pt>
                <c:pt idx="143">
                  <c:v>105.10575616935486</c:v>
                </c:pt>
                <c:pt idx="144">
                  <c:v>105.10575616935486</c:v>
                </c:pt>
                <c:pt idx="145">
                  <c:v>105.10575616935486</c:v>
                </c:pt>
                <c:pt idx="146">
                  <c:v>105.10575616935486</c:v>
                </c:pt>
                <c:pt idx="147">
                  <c:v>105.10575616935486</c:v>
                </c:pt>
                <c:pt idx="148">
                  <c:v>105.10575616935486</c:v>
                </c:pt>
                <c:pt idx="149">
                  <c:v>105.10575616935486</c:v>
                </c:pt>
                <c:pt idx="150">
                  <c:v>105.10575616935486</c:v>
                </c:pt>
                <c:pt idx="151">
                  <c:v>104.32859500000121</c:v>
                </c:pt>
                <c:pt idx="152">
                  <c:v>67.229143600833325</c:v>
                </c:pt>
                <c:pt idx="153">
                  <c:v>67.229143600833325</c:v>
                </c:pt>
                <c:pt idx="154">
                  <c:v>67.229143600833325</c:v>
                </c:pt>
                <c:pt idx="155">
                  <c:v>67.229143600833325</c:v>
                </c:pt>
                <c:pt idx="156">
                  <c:v>67.229143600833325</c:v>
                </c:pt>
                <c:pt idx="157">
                  <c:v>67.229143600833325</c:v>
                </c:pt>
                <c:pt idx="158">
                  <c:v>67.229143600833325</c:v>
                </c:pt>
                <c:pt idx="159">
                  <c:v>67.229143600833325</c:v>
                </c:pt>
                <c:pt idx="160">
                  <c:v>67.229143600833325</c:v>
                </c:pt>
                <c:pt idx="161">
                  <c:v>67.229143600833325</c:v>
                </c:pt>
                <c:pt idx="162">
                  <c:v>67.229143600833325</c:v>
                </c:pt>
                <c:pt idx="163">
                  <c:v>61.993361599999595</c:v>
                </c:pt>
                <c:pt idx="164">
                  <c:v>67.229143600833325</c:v>
                </c:pt>
                <c:pt idx="165">
                  <c:v>63.079721799998708</c:v>
                </c:pt>
                <c:pt idx="166">
                  <c:v>67.229143600833325</c:v>
                </c:pt>
                <c:pt idx="167">
                  <c:v>67.229143600833325</c:v>
                </c:pt>
                <c:pt idx="168">
                  <c:v>67.229143600833325</c:v>
                </c:pt>
                <c:pt idx="169">
                  <c:v>67.229143600833325</c:v>
                </c:pt>
                <c:pt idx="170">
                  <c:v>64.81662009999998</c:v>
                </c:pt>
                <c:pt idx="171">
                  <c:v>49.13203500000143</c:v>
                </c:pt>
                <c:pt idx="172">
                  <c:v>65.879812799999314</c:v>
                </c:pt>
                <c:pt idx="173">
                  <c:v>52.725169999999686</c:v>
                </c:pt>
                <c:pt idx="174">
                  <c:v>66.841831200001124</c:v>
                </c:pt>
                <c:pt idx="175">
                  <c:v>59.937582999999954</c:v>
                </c:pt>
                <c:pt idx="176">
                  <c:v>52.851819700000021</c:v>
                </c:pt>
                <c:pt idx="177">
                  <c:v>51.925315100000205</c:v>
                </c:pt>
                <c:pt idx="178">
                  <c:v>58.840872299998964</c:v>
                </c:pt>
                <c:pt idx="179">
                  <c:v>44.597761800000178</c:v>
                </c:pt>
                <c:pt idx="180">
                  <c:v>48.191650400000334</c:v>
                </c:pt>
                <c:pt idx="181">
                  <c:v>40.855308399999494</c:v>
                </c:pt>
                <c:pt idx="182">
                  <c:v>29.793255381129036</c:v>
                </c:pt>
                <c:pt idx="183">
                  <c:v>29.793255381129036</c:v>
                </c:pt>
                <c:pt idx="184">
                  <c:v>29.793255381129036</c:v>
                </c:pt>
                <c:pt idx="185">
                  <c:v>29.793255381129036</c:v>
                </c:pt>
                <c:pt idx="186">
                  <c:v>29.793255381129036</c:v>
                </c:pt>
                <c:pt idx="187">
                  <c:v>29.793255381129036</c:v>
                </c:pt>
                <c:pt idx="188">
                  <c:v>29.793255381129036</c:v>
                </c:pt>
                <c:pt idx="189">
                  <c:v>29.793255381129036</c:v>
                </c:pt>
                <c:pt idx="190">
                  <c:v>29.793255381129036</c:v>
                </c:pt>
                <c:pt idx="191">
                  <c:v>29.793255381129036</c:v>
                </c:pt>
                <c:pt idx="192">
                  <c:v>29.793255381129036</c:v>
                </c:pt>
                <c:pt idx="193">
                  <c:v>20.676127999999796</c:v>
                </c:pt>
                <c:pt idx="194">
                  <c:v>29.793255381129036</c:v>
                </c:pt>
                <c:pt idx="195">
                  <c:v>25.262428000000487</c:v>
                </c:pt>
                <c:pt idx="196">
                  <c:v>23.096857999998775</c:v>
                </c:pt>
                <c:pt idx="197">
                  <c:v>21.819075000000787</c:v>
                </c:pt>
                <c:pt idx="198">
                  <c:v>26.404219999999206</c:v>
                </c:pt>
                <c:pt idx="199">
                  <c:v>17.018622000000523</c:v>
                </c:pt>
                <c:pt idx="200">
                  <c:v>16.824136000000312</c:v>
                </c:pt>
                <c:pt idx="201">
                  <c:v>29.793255381129036</c:v>
                </c:pt>
                <c:pt idx="202">
                  <c:v>13.67170800000158</c:v>
                </c:pt>
                <c:pt idx="203">
                  <c:v>22.005176999998479</c:v>
                </c:pt>
                <c:pt idx="204">
                  <c:v>22.978953000001031</c:v>
                </c:pt>
                <c:pt idx="205">
                  <c:v>21.883307999999793</c:v>
                </c:pt>
                <c:pt idx="206">
                  <c:v>15.383677999999223</c:v>
                </c:pt>
                <c:pt idx="207">
                  <c:v>18.145058000000969</c:v>
                </c:pt>
                <c:pt idx="208">
                  <c:v>22.053706999999225</c:v>
                </c:pt>
                <c:pt idx="209">
                  <c:v>18.89587000000008</c:v>
                </c:pt>
                <c:pt idx="210">
                  <c:v>23.962126000000062</c:v>
                </c:pt>
                <c:pt idx="211">
                  <c:v>29.793255381129036</c:v>
                </c:pt>
                <c:pt idx="212">
                  <c:v>14.06814199999909</c:v>
                </c:pt>
                <c:pt idx="213">
                  <c:v>18.962486280806452</c:v>
                </c:pt>
                <c:pt idx="214">
                  <c:v>18.962486280806452</c:v>
                </c:pt>
                <c:pt idx="215">
                  <c:v>3.6857601000002127</c:v>
                </c:pt>
                <c:pt idx="216">
                  <c:v>3.7718249999999727</c:v>
                </c:pt>
                <c:pt idx="217">
                  <c:v>3.1332461000002603</c:v>
                </c:pt>
                <c:pt idx="218">
                  <c:v>3.2297368000006426</c:v>
                </c:pt>
                <c:pt idx="219">
                  <c:v>4.2531275999986029</c:v>
                </c:pt>
                <c:pt idx="220">
                  <c:v>3.7511000000012529</c:v>
                </c:pt>
                <c:pt idx="221">
                  <c:v>3.3039460000000744</c:v>
                </c:pt>
                <c:pt idx="222">
                  <c:v>3.9935255999996864</c:v>
                </c:pt>
                <c:pt idx="223">
                  <c:v>9.1744090999994512</c:v>
                </c:pt>
                <c:pt idx="224">
                  <c:v>13.105909800000068</c:v>
                </c:pt>
                <c:pt idx="225">
                  <c:v>18.962486280806452</c:v>
                </c:pt>
                <c:pt idx="226">
                  <c:v>12.734181499999885</c:v>
                </c:pt>
                <c:pt idx="227">
                  <c:v>13.937328300000907</c:v>
                </c:pt>
                <c:pt idx="228">
                  <c:v>4.320892999999689</c:v>
                </c:pt>
                <c:pt idx="229">
                  <c:v>18.962486280806452</c:v>
                </c:pt>
                <c:pt idx="230">
                  <c:v>18.962486280806452</c:v>
                </c:pt>
                <c:pt idx="231">
                  <c:v>3.1642419000006474</c:v>
                </c:pt>
                <c:pt idx="232">
                  <c:v>13.80393869999887</c:v>
                </c:pt>
                <c:pt idx="233">
                  <c:v>18.962486280806452</c:v>
                </c:pt>
                <c:pt idx="234">
                  <c:v>3.5798801999992866</c:v>
                </c:pt>
                <c:pt idx="235">
                  <c:v>6.2373117000015421</c:v>
                </c:pt>
                <c:pt idx="236">
                  <c:v>3.6008124999988169</c:v>
                </c:pt>
                <c:pt idx="237">
                  <c:v>9.0605389000001857</c:v>
                </c:pt>
                <c:pt idx="238">
                  <c:v>18.962486280806452</c:v>
                </c:pt>
                <c:pt idx="239">
                  <c:v>18.962486280806452</c:v>
                </c:pt>
                <c:pt idx="240">
                  <c:v>8.3242665999991239</c:v>
                </c:pt>
                <c:pt idx="241">
                  <c:v>4.1167545999994815</c:v>
                </c:pt>
                <c:pt idx="242">
                  <c:v>15.736151200000226</c:v>
                </c:pt>
                <c:pt idx="243">
                  <c:v>6.1179926000006883</c:v>
                </c:pt>
                <c:pt idx="244">
                  <c:v>2.7187974999992588</c:v>
                </c:pt>
                <c:pt idx="245">
                  <c:v>10.480694400000178</c:v>
                </c:pt>
                <c:pt idx="246">
                  <c:v>24.385312575500016</c:v>
                </c:pt>
                <c:pt idx="247">
                  <c:v>12.585051999999937</c:v>
                </c:pt>
                <c:pt idx="248">
                  <c:v>17.182304500000456</c:v>
                </c:pt>
                <c:pt idx="249">
                  <c:v>12.685900699998802</c:v>
                </c:pt>
                <c:pt idx="250">
                  <c:v>10.236020899999703</c:v>
                </c:pt>
                <c:pt idx="251">
                  <c:v>16.04967860000103</c:v>
                </c:pt>
                <c:pt idx="252">
                  <c:v>12.245081000000553</c:v>
                </c:pt>
                <c:pt idx="253">
                  <c:v>13.134689700000163</c:v>
                </c:pt>
                <c:pt idx="254">
                  <c:v>10.692835099998378</c:v>
                </c:pt>
                <c:pt idx="255">
                  <c:v>1.6288443000001183</c:v>
                </c:pt>
                <c:pt idx="256">
                  <c:v>24.385312575500016</c:v>
                </c:pt>
                <c:pt idx="257">
                  <c:v>20.331133800000071</c:v>
                </c:pt>
                <c:pt idx="258">
                  <c:v>24.179094500000183</c:v>
                </c:pt>
                <c:pt idx="259">
                  <c:v>14.040705899999152</c:v>
                </c:pt>
                <c:pt idx="260">
                  <c:v>24.385312575500016</c:v>
                </c:pt>
                <c:pt idx="261">
                  <c:v>17.903582299999744</c:v>
                </c:pt>
                <c:pt idx="262">
                  <c:v>10.312757300000507</c:v>
                </c:pt>
                <c:pt idx="263">
                  <c:v>18.05505189999948</c:v>
                </c:pt>
                <c:pt idx="264">
                  <c:v>19.631993399999647</c:v>
                </c:pt>
                <c:pt idx="265">
                  <c:v>21.378290100001539</c:v>
                </c:pt>
                <c:pt idx="266">
                  <c:v>18.396476099999209</c:v>
                </c:pt>
                <c:pt idx="267">
                  <c:v>17.786152400000432</c:v>
                </c:pt>
                <c:pt idx="268">
                  <c:v>12.006596799998732</c:v>
                </c:pt>
                <c:pt idx="269">
                  <c:v>16.028893500001548</c:v>
                </c:pt>
                <c:pt idx="270">
                  <c:v>22.018397599998686</c:v>
                </c:pt>
                <c:pt idx="271">
                  <c:v>14.657177500000612</c:v>
                </c:pt>
                <c:pt idx="272">
                  <c:v>15.355227799999419</c:v>
                </c:pt>
                <c:pt idx="273">
                  <c:v>19.339086200001162</c:v>
                </c:pt>
                <c:pt idx="274">
                  <c:v>16.500893299999344</c:v>
                </c:pt>
                <c:pt idx="275">
                  <c:v>9.8273816999993908</c:v>
                </c:pt>
                <c:pt idx="276">
                  <c:v>12.936475400000612</c:v>
                </c:pt>
                <c:pt idx="277">
                  <c:v>26.539056699999431</c:v>
                </c:pt>
                <c:pt idx="278">
                  <c:v>11.786875500000665</c:v>
                </c:pt>
                <c:pt idx="279">
                  <c:v>21.49425899999946</c:v>
                </c:pt>
                <c:pt idx="280">
                  <c:v>20.865327200000014</c:v>
                </c:pt>
                <c:pt idx="281">
                  <c:v>12.966246700000141</c:v>
                </c:pt>
                <c:pt idx="282">
                  <c:v>7.7706364000003054</c:v>
                </c:pt>
                <c:pt idx="283">
                  <c:v>16.264452999999651</c:v>
                </c:pt>
                <c:pt idx="284">
                  <c:v>20.01225910000009</c:v>
                </c:pt>
                <c:pt idx="285">
                  <c:v>19.127788600000429</c:v>
                </c:pt>
                <c:pt idx="286">
                  <c:v>32.602721499999433</c:v>
                </c:pt>
                <c:pt idx="287">
                  <c:v>27.579584900000217</c:v>
                </c:pt>
                <c:pt idx="288">
                  <c:v>19.58462170000017</c:v>
                </c:pt>
                <c:pt idx="289">
                  <c:v>15.918661399999692</c:v>
                </c:pt>
                <c:pt idx="290">
                  <c:v>29.147903199999931</c:v>
                </c:pt>
                <c:pt idx="291">
                  <c:v>35.328679600000768</c:v>
                </c:pt>
                <c:pt idx="292">
                  <c:v>28.425235499999914</c:v>
                </c:pt>
                <c:pt idx="293">
                  <c:v>23.055633100000044</c:v>
                </c:pt>
                <c:pt idx="294">
                  <c:v>22.895728999999886</c:v>
                </c:pt>
                <c:pt idx="295">
                  <c:v>30.04235069999946</c:v>
                </c:pt>
                <c:pt idx="296">
                  <c:v>22.026359900000102</c:v>
                </c:pt>
                <c:pt idx="297">
                  <c:v>33.550839399999916</c:v>
                </c:pt>
                <c:pt idx="298">
                  <c:v>47.595277106612897</c:v>
                </c:pt>
                <c:pt idx="299">
                  <c:v>47.595277106612897</c:v>
                </c:pt>
                <c:pt idx="300">
                  <c:v>38.470325200000019</c:v>
                </c:pt>
                <c:pt idx="301">
                  <c:v>33.220038500000413</c:v>
                </c:pt>
                <c:pt idx="302">
                  <c:v>17.060764299999612</c:v>
                </c:pt>
                <c:pt idx="303">
                  <c:v>15.535573800000016</c:v>
                </c:pt>
                <c:pt idx="304">
                  <c:v>2.2711794000001655</c:v>
                </c:pt>
                <c:pt idx="305">
                  <c:v>14.908949000000392</c:v>
                </c:pt>
                <c:pt idx="306">
                  <c:v>26.82828939999925</c:v>
                </c:pt>
                <c:pt idx="307">
                  <c:v>38.021882000000183</c:v>
                </c:pt>
                <c:pt idx="308">
                  <c:v>26.962314600000131</c:v>
                </c:pt>
                <c:pt idx="309">
                  <c:v>39.384980599999572</c:v>
                </c:pt>
                <c:pt idx="310">
                  <c:v>38.570273400000431</c:v>
                </c:pt>
                <c:pt idx="311">
                  <c:v>62.287645800000021</c:v>
                </c:pt>
                <c:pt idx="312">
                  <c:v>35.268675800000167</c:v>
                </c:pt>
                <c:pt idx="313">
                  <c:v>44.559848399999531</c:v>
                </c:pt>
                <c:pt idx="314">
                  <c:v>39.090727999999913</c:v>
                </c:pt>
                <c:pt idx="315">
                  <c:v>36.515699600000787</c:v>
                </c:pt>
                <c:pt idx="316">
                  <c:v>32.697831199999875</c:v>
                </c:pt>
                <c:pt idx="317">
                  <c:v>27.84173599999945</c:v>
                </c:pt>
                <c:pt idx="318">
                  <c:v>39.512920200000323</c:v>
                </c:pt>
                <c:pt idx="319">
                  <c:v>30.056953599999957</c:v>
                </c:pt>
                <c:pt idx="320">
                  <c:v>33.464168600000171</c:v>
                </c:pt>
                <c:pt idx="321">
                  <c:v>35.347622199999634</c:v>
                </c:pt>
                <c:pt idx="322">
                  <c:v>36.711653000000204</c:v>
                </c:pt>
                <c:pt idx="323">
                  <c:v>30.09189020000035</c:v>
                </c:pt>
                <c:pt idx="324">
                  <c:v>35.478863199999452</c:v>
                </c:pt>
                <c:pt idx="325">
                  <c:v>71.255963400000326</c:v>
                </c:pt>
                <c:pt idx="326">
                  <c:v>91.107235684166668</c:v>
                </c:pt>
                <c:pt idx="327">
                  <c:v>87.404597899999857</c:v>
                </c:pt>
                <c:pt idx="328">
                  <c:v>91.107235684166668</c:v>
                </c:pt>
                <c:pt idx="329">
                  <c:v>91.107235684166668</c:v>
                </c:pt>
                <c:pt idx="330">
                  <c:v>81.163606400000035</c:v>
                </c:pt>
                <c:pt idx="331">
                  <c:v>88.884236199999862</c:v>
                </c:pt>
                <c:pt idx="332">
                  <c:v>91.107235684166668</c:v>
                </c:pt>
                <c:pt idx="333">
                  <c:v>81.426722000000566</c:v>
                </c:pt>
                <c:pt idx="334">
                  <c:v>54.018651399999804</c:v>
                </c:pt>
                <c:pt idx="335">
                  <c:v>60.787921000000061</c:v>
                </c:pt>
                <c:pt idx="336">
                  <c:v>63.073470999999948</c:v>
                </c:pt>
                <c:pt idx="337">
                  <c:v>44.982631000000055</c:v>
                </c:pt>
                <c:pt idx="338">
                  <c:v>66.453443600000142</c:v>
                </c:pt>
                <c:pt idx="339">
                  <c:v>71.287391999999414</c:v>
                </c:pt>
                <c:pt idx="340">
                  <c:v>51.686436000000313</c:v>
                </c:pt>
                <c:pt idx="341">
                  <c:v>51.985614000000247</c:v>
                </c:pt>
                <c:pt idx="342">
                  <c:v>49.999630999999376</c:v>
                </c:pt>
                <c:pt idx="343">
                  <c:v>48.474933200000727</c:v>
                </c:pt>
                <c:pt idx="344">
                  <c:v>32.142376399999613</c:v>
                </c:pt>
                <c:pt idx="345">
                  <c:v>39.7435359999997</c:v>
                </c:pt>
                <c:pt idx="346">
                  <c:v>43.194437999999892</c:v>
                </c:pt>
                <c:pt idx="347">
                  <c:v>46.623613000000454</c:v>
                </c:pt>
                <c:pt idx="348">
                  <c:v>48.256685999999945</c:v>
                </c:pt>
                <c:pt idx="349">
                  <c:v>51.93526899999997</c:v>
                </c:pt>
                <c:pt idx="350">
                  <c:v>59.480881000000487</c:v>
                </c:pt>
                <c:pt idx="351">
                  <c:v>46.060560999999275</c:v>
                </c:pt>
                <c:pt idx="352">
                  <c:v>30.780466600000061</c:v>
                </c:pt>
                <c:pt idx="353">
                  <c:v>55.384156200000191</c:v>
                </c:pt>
                <c:pt idx="354">
                  <c:v>43.105860000000334</c:v>
                </c:pt>
                <c:pt idx="355">
                  <c:v>49.003270999999906</c:v>
                </c:pt>
                <c:pt idx="356">
                  <c:v>43.696128999999722</c:v>
                </c:pt>
                <c:pt idx="357">
                  <c:v>38.866797000000254</c:v>
                </c:pt>
                <c:pt idx="358">
                  <c:v>28.915811000000314</c:v>
                </c:pt>
                <c:pt idx="359">
                  <c:v>24.976265099999139</c:v>
                </c:pt>
                <c:pt idx="360">
                  <c:v>33.811384400000605</c:v>
                </c:pt>
                <c:pt idx="361">
                  <c:v>40.387135999999913</c:v>
                </c:pt>
                <c:pt idx="362">
                  <c:v>40.895014099999621</c:v>
                </c:pt>
                <c:pt idx="363">
                  <c:v>20.693976400000128</c:v>
                </c:pt>
                <c:pt idx="364">
                  <c:v>30.971397000000252</c:v>
                </c:pt>
                <c:pt idx="365">
                  <c:v>31.649996000000133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1253232"/>
        <c:axId val="421253624"/>
      </c:areaChart>
      <c:catAx>
        <c:axId val="421259896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one"/>
        <c:spPr>
          <a:ln w="3175">
            <a:solidFill>
              <a:srgbClr val="A6A6A6"/>
            </a:solidFill>
            <a:prstDash val="solid"/>
          </a:ln>
        </c:spPr>
        <c:crossAx val="421255976"/>
        <c:crosses val="autoZero"/>
        <c:auto val="0"/>
        <c:lblAlgn val="ctr"/>
        <c:lblOffset val="100"/>
        <c:tickMarkSkip val="1"/>
        <c:noMultiLvlLbl val="0"/>
      </c:catAx>
      <c:valAx>
        <c:axId val="421255976"/>
        <c:scaling>
          <c:orientation val="minMax"/>
          <c:max val="500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A6A6A6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1259896"/>
        <c:crosses val="autoZero"/>
        <c:crossBetween val="midCat"/>
        <c:majorUnit val="100"/>
        <c:minorUnit val="50"/>
      </c:valAx>
      <c:catAx>
        <c:axId val="421253232"/>
        <c:scaling>
          <c:orientation val="minMax"/>
        </c:scaling>
        <c:delete val="1"/>
        <c:axPos val="b"/>
        <c:majorTickMark val="out"/>
        <c:minorTickMark val="none"/>
        <c:tickLblPos val="nextTo"/>
        <c:crossAx val="421253624"/>
        <c:crosses val="autoZero"/>
        <c:auto val="0"/>
        <c:lblAlgn val="ctr"/>
        <c:lblOffset val="100"/>
        <c:noMultiLvlLbl val="0"/>
      </c:catAx>
      <c:valAx>
        <c:axId val="421253624"/>
        <c:scaling>
          <c:orientation val="minMax"/>
        </c:scaling>
        <c:delete val="1"/>
        <c:axPos val="l"/>
        <c:numFmt formatCode="0\ \ \ \ _)" sourceLinked="1"/>
        <c:majorTickMark val="out"/>
        <c:minorTickMark val="none"/>
        <c:tickLblPos val="nextTo"/>
        <c:crossAx val="421253232"/>
        <c:crosses val="autoZero"/>
        <c:crossBetween val="midCat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-4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s-ES" sz="1000" b="1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000" b="1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2015</a:t>
            </a:r>
          </a:p>
        </c:rich>
      </c:tx>
      <c:layout>
        <c:manualLayout>
          <c:xMode val="edge"/>
          <c:yMode val="edge"/>
          <c:x val="1.4634146341463415E-2"/>
          <c:y val="1.568627450980392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1"/>
          <c:order val="0"/>
          <c:tx>
            <c:strRef>
              <c:f>'Data 1'!$F$553:$F$561</c:f>
              <c:strCache>
                <c:ptCount val="9"/>
                <c:pt idx="0">
                  <c:v>No renovables</c:v>
                </c:pt>
                <c:pt idx="1">
                  <c:v>Renovables</c:v>
                </c:pt>
              </c:strCache>
            </c:strRef>
          </c:tx>
          <c:spPr>
            <a:solidFill>
              <a:srgbClr val="CCFF99"/>
            </a:solidFill>
          </c:spPr>
          <c:dPt>
            <c:idx val="0"/>
            <c:bubble3D val="0"/>
            <c:spPr>
              <a:solidFill>
                <a:srgbClr val="D9D9D9"/>
              </a:solidFill>
            </c:spPr>
          </c:dPt>
          <c:dPt>
            <c:idx val="1"/>
            <c:bubble3D val="0"/>
          </c:dPt>
          <c:dPt>
            <c:idx val="2"/>
            <c:bubble3D val="0"/>
            <c:spPr>
              <a:solidFill>
                <a:srgbClr val="6FB124"/>
              </a:solidFill>
            </c:spPr>
          </c:dPt>
          <c:dPt>
            <c:idx val="3"/>
            <c:bubble3D val="0"/>
            <c:spPr>
              <a:solidFill>
                <a:srgbClr val="E48500"/>
              </a:solidFill>
            </c:spPr>
          </c:dPt>
          <c:dPt>
            <c:idx val="4"/>
            <c:bubble3D val="0"/>
            <c:spPr>
              <a:solidFill>
                <a:srgbClr val="FF0000"/>
              </a:solidFill>
            </c:spPr>
          </c:dPt>
          <c:dPt>
            <c:idx val="5"/>
            <c:bubble3D val="0"/>
            <c:spPr>
              <a:solidFill>
                <a:srgbClr val="9900FF"/>
              </a:solidFill>
            </c:spPr>
          </c:dPt>
          <c:dPt>
            <c:idx val="6"/>
            <c:bubble3D val="0"/>
            <c:spPr>
              <a:solidFill>
                <a:srgbClr val="464394"/>
              </a:solidFill>
            </c:spPr>
          </c:dPt>
          <c:dPt>
            <c:idx val="7"/>
            <c:bubble3D val="0"/>
            <c:spPr>
              <a:solidFill>
                <a:srgbClr val="BA0F16"/>
              </a:solidFill>
            </c:spPr>
          </c:dPt>
          <c:dPt>
            <c:idx val="8"/>
            <c:bubble3D val="0"/>
            <c:spPr>
              <a:solidFill>
                <a:srgbClr val="CC99CC"/>
              </a:solidFill>
            </c:spPr>
          </c:dPt>
          <c:dPt>
            <c:idx val="9"/>
            <c:bubble3D val="0"/>
            <c:spPr>
              <a:solidFill>
                <a:srgbClr val="FFCC66"/>
              </a:solidFill>
            </c:spPr>
          </c:dPt>
          <c:dLbls>
            <c:dLbl>
              <c:idx val="0"/>
              <c:layout>
                <c:manualLayout>
                  <c:x val="-0.1300813008130082"/>
                  <c:y val="3.1372549019607843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No renovable
</a:t>
                    </a:r>
                    <a:fld id="{2E0B8E93-426F-4F67-91A8-10981FCCDC04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0.12357723577235773"/>
                  <c:y val="-4.7929729536075267E-1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Renovable</a:t>
                    </a:r>
                    <a:r>
                      <a:rPr lang="en-US" baseline="0"/>
                      <a:t>
</a:t>
                    </a:r>
                    <a:fld id="{D27460A8-FC5A-4BBD-8AB1-4AE7556312A7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54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1'!$C$552:$C$561</c:f>
              <c:strCache>
                <c:ptCount val="10"/>
                <c:pt idx="0">
                  <c:v>Nuclear</c:v>
                </c:pt>
                <c:pt idx="1">
                  <c:v>Carbón</c:v>
                </c:pt>
                <c:pt idx="2">
                  <c:v>Ciclo combinado</c:v>
                </c:pt>
                <c:pt idx="3">
                  <c:v>Cogeneración</c:v>
                </c:pt>
                <c:pt idx="4">
                  <c:v>Residuos (2)</c:v>
                </c:pt>
                <c:pt idx="5">
                  <c:v>Eólica</c:v>
                </c:pt>
                <c:pt idx="6">
                  <c:v>Hidráulica (1)</c:v>
                </c:pt>
                <c:pt idx="7">
                  <c:v>Solar fotovoltaica</c:v>
                </c:pt>
                <c:pt idx="8">
                  <c:v>Solar térmica</c:v>
                </c:pt>
                <c:pt idx="9">
                  <c:v>Otras renovables</c:v>
                </c:pt>
              </c:strCache>
            </c:strRef>
          </c:cat>
          <c:val>
            <c:numRef>
              <c:f>'Data 1'!$G$553:$G$561</c:f>
              <c:numCache>
                <c:formatCode>#,##0.0</c:formatCode>
                <c:ptCount val="9"/>
                <c:pt idx="0">
                  <c:v>63.1</c:v>
                </c:pt>
                <c:pt idx="1">
                  <c:v>36.899999999999991</c:v>
                </c:pt>
              </c:numCache>
            </c:numRef>
          </c:val>
        </c:ser>
        <c:ser>
          <c:idx val="0"/>
          <c:order val="1"/>
          <c:tx>
            <c:v>Generación</c:v>
          </c:tx>
          <c:dPt>
            <c:idx val="0"/>
            <c:bubble3D val="0"/>
            <c:spPr>
              <a:solidFill>
                <a:srgbClr val="464394"/>
              </a:solidFill>
            </c:spPr>
          </c:dPt>
          <c:dPt>
            <c:idx val="1"/>
            <c:bubble3D val="0"/>
            <c:spPr>
              <a:solidFill>
                <a:srgbClr val="993300"/>
              </a:solidFill>
            </c:spPr>
          </c:dPt>
          <c:dPt>
            <c:idx val="2"/>
            <c:bubble3D val="0"/>
            <c:spPr>
              <a:solidFill>
                <a:srgbClr val="FFCC66"/>
              </a:solidFill>
            </c:spPr>
          </c:dPt>
          <c:dPt>
            <c:idx val="3"/>
            <c:bubble3D val="0"/>
            <c:spPr>
              <a:solidFill>
                <a:srgbClr val="CFA2CA"/>
              </a:solidFill>
            </c:spPr>
          </c:dPt>
          <c:dPt>
            <c:idx val="4"/>
            <c:bubble3D val="0"/>
            <c:spPr>
              <a:solidFill>
                <a:srgbClr val="666666"/>
              </a:solidFill>
            </c:spPr>
          </c:dPt>
          <c:dPt>
            <c:idx val="5"/>
            <c:bubble3D val="0"/>
            <c:spPr>
              <a:solidFill>
                <a:srgbClr val="6FB114"/>
              </a:solidFill>
            </c:spPr>
          </c:dPt>
          <c:dPt>
            <c:idx val="6"/>
            <c:bubble3D val="0"/>
            <c:spPr>
              <a:solidFill>
                <a:srgbClr val="0090D1"/>
              </a:solidFill>
            </c:spPr>
          </c:dPt>
          <c:dPt>
            <c:idx val="7"/>
            <c:bubble3D val="0"/>
            <c:spPr>
              <a:solidFill>
                <a:srgbClr val="E48500"/>
              </a:solidFill>
            </c:spPr>
          </c:dPt>
          <c:dPt>
            <c:idx val="8"/>
            <c:bubble3D val="0"/>
            <c:spPr>
              <a:solidFill>
                <a:srgbClr val="FF0000"/>
              </a:solidFill>
            </c:spPr>
          </c:dPt>
          <c:dPt>
            <c:idx val="9"/>
            <c:bubble3D val="0"/>
            <c:spPr>
              <a:solidFill>
                <a:srgbClr val="9A5CBC"/>
              </a:solidFill>
            </c:spPr>
          </c:dPt>
          <c:dLbls>
            <c:dLbl>
              <c:idx val="0"/>
              <c:layout>
                <c:manualLayout>
                  <c:x val="0.12032520325203253"/>
                  <c:y val="-5.228758169934640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081300813008118"/>
                  <c:y val="3.660130718954238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9.4308943089430899E-2"/>
                  <c:y val="0.10196078431372549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800">
                      <a:solidFill>
                        <a:srgbClr val="005463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134959349593495"/>
                      <c:h val="0.12332046729452936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6.5040650406504072E-2"/>
                  <c:y val="0.1202614379084967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1382113821138211"/>
                  <c:y val="6.797385620915032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0.10731707317073171"/>
                  <c:y val="1.568627450980392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4959349593495935"/>
                  <c:y val="1.568627450980392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18699174188592282"/>
                  <c:y val="-3.903947300705058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341476217911782"/>
                      <c:h val="0.15992177448407185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-6.6666666666666721E-2"/>
                  <c:y val="-9.9346405228758164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800">
                      <a:solidFill>
                        <a:srgbClr val="005463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557723577235772"/>
                      <c:h val="0.11809170912459473"/>
                    </c:manualLayout>
                  </c15:layout>
                </c:ext>
              </c:extLst>
            </c:dLbl>
            <c:dLbl>
              <c:idx val="9"/>
              <c:layout>
                <c:manualLayout>
                  <c:x val="0.10406504065040649"/>
                  <c:y val="-9.6732026143790853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800">
                      <a:solidFill>
                        <a:srgbClr val="005463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435772357723573"/>
                      <c:h val="0.11286295095466008"/>
                    </c:manualLayout>
                  </c15:layout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54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1'!$C$552:$C$561</c:f>
              <c:strCache>
                <c:ptCount val="10"/>
                <c:pt idx="0">
                  <c:v>Nuclear</c:v>
                </c:pt>
                <c:pt idx="1">
                  <c:v>Carbón</c:v>
                </c:pt>
                <c:pt idx="2">
                  <c:v>Ciclo combinado</c:v>
                </c:pt>
                <c:pt idx="3">
                  <c:v>Cogeneración</c:v>
                </c:pt>
                <c:pt idx="4">
                  <c:v>Residuos (2)</c:v>
                </c:pt>
                <c:pt idx="5">
                  <c:v>Eólica</c:v>
                </c:pt>
                <c:pt idx="6">
                  <c:v>Hidráulica (1)</c:v>
                </c:pt>
                <c:pt idx="7">
                  <c:v>Solar fotovoltaica</c:v>
                </c:pt>
                <c:pt idx="8">
                  <c:v>Solar térmica</c:v>
                </c:pt>
                <c:pt idx="9">
                  <c:v>Otras renovables</c:v>
                </c:pt>
              </c:strCache>
            </c:strRef>
          </c:cat>
          <c:val>
            <c:numRef>
              <c:f>'Data 1'!$D$552:$D$561</c:f>
              <c:numCache>
                <c:formatCode>#,##0.0</c:formatCode>
                <c:ptCount val="10"/>
                <c:pt idx="0">
                  <c:v>21.8</c:v>
                </c:pt>
                <c:pt idx="1">
                  <c:v>20.3</c:v>
                </c:pt>
                <c:pt idx="2">
                  <c:v>10.1</c:v>
                </c:pt>
                <c:pt idx="3">
                  <c:v>10</c:v>
                </c:pt>
                <c:pt idx="4">
                  <c:v>1.2</c:v>
                </c:pt>
                <c:pt idx="5">
                  <c:v>19</c:v>
                </c:pt>
                <c:pt idx="6">
                  <c:v>11.2</c:v>
                </c:pt>
                <c:pt idx="7">
                  <c:v>3.1</c:v>
                </c:pt>
                <c:pt idx="8">
                  <c:v>2</c:v>
                </c:pt>
                <c:pt idx="9">
                  <c:v>1.3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ES" sz="10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2016</a:t>
            </a:r>
          </a:p>
        </c:rich>
      </c:tx>
      <c:layout>
        <c:manualLayout>
          <c:xMode val="edge"/>
          <c:yMode val="edge"/>
          <c:x val="1.4634146341463415E-2"/>
          <c:y val="2.0915032679738561E-2"/>
        </c:manualLayout>
      </c:layout>
      <c:overlay val="0"/>
      <c:spPr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1"/>
          <c:order val="0"/>
          <c:tx>
            <c:strRef>
              <c:f>'Data 1'!$F$567:$F$575</c:f>
              <c:strCache>
                <c:ptCount val="9"/>
                <c:pt idx="0">
                  <c:v>No renovables</c:v>
                </c:pt>
                <c:pt idx="1">
                  <c:v>Renovables</c:v>
                </c:pt>
              </c:strCache>
            </c:strRef>
          </c:tx>
          <c:spPr>
            <a:solidFill>
              <a:srgbClr val="CCFF99"/>
            </a:solidFill>
          </c:spPr>
          <c:dPt>
            <c:idx val="0"/>
            <c:bubble3D val="0"/>
            <c:spPr>
              <a:solidFill>
                <a:srgbClr val="D9D9D9"/>
              </a:solidFill>
            </c:spPr>
          </c:dPt>
          <c:dPt>
            <c:idx val="1"/>
            <c:bubble3D val="0"/>
          </c:dPt>
          <c:dPt>
            <c:idx val="2"/>
            <c:bubble3D val="0"/>
            <c:spPr>
              <a:solidFill>
                <a:srgbClr val="6FB124"/>
              </a:solidFill>
            </c:spPr>
          </c:dPt>
          <c:dPt>
            <c:idx val="3"/>
            <c:bubble3D val="0"/>
            <c:spPr>
              <a:solidFill>
                <a:srgbClr val="E48500"/>
              </a:solidFill>
            </c:spPr>
          </c:dPt>
          <c:dPt>
            <c:idx val="4"/>
            <c:bubble3D val="0"/>
            <c:spPr>
              <a:solidFill>
                <a:srgbClr val="FF0000"/>
              </a:solidFill>
            </c:spPr>
          </c:dPt>
          <c:dPt>
            <c:idx val="5"/>
            <c:bubble3D val="0"/>
            <c:spPr>
              <a:solidFill>
                <a:srgbClr val="9900FF"/>
              </a:solidFill>
            </c:spPr>
          </c:dPt>
          <c:dPt>
            <c:idx val="6"/>
            <c:bubble3D val="0"/>
            <c:spPr>
              <a:solidFill>
                <a:srgbClr val="464394"/>
              </a:solidFill>
            </c:spPr>
          </c:dPt>
          <c:dPt>
            <c:idx val="7"/>
            <c:bubble3D val="0"/>
            <c:spPr>
              <a:solidFill>
                <a:srgbClr val="BA0F16"/>
              </a:solidFill>
            </c:spPr>
          </c:dPt>
          <c:dPt>
            <c:idx val="8"/>
            <c:bubble3D val="0"/>
            <c:spPr>
              <a:solidFill>
                <a:srgbClr val="CC99CC"/>
              </a:solidFill>
            </c:spPr>
          </c:dPt>
          <c:dPt>
            <c:idx val="9"/>
            <c:bubble3D val="0"/>
            <c:spPr>
              <a:solidFill>
                <a:srgbClr val="FFCC66"/>
              </a:solidFill>
            </c:spPr>
          </c:dPt>
          <c:dLbls>
            <c:dLbl>
              <c:idx val="0"/>
              <c:layout>
                <c:manualLayout>
                  <c:x val="-0.13333333333333333"/>
                  <c:y val="2.6143790849673203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No renovable
</a:t>
                    </a:r>
                    <a:fld id="{34852EE5-707A-47D5-807C-2B687687B3D1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0.11382113821138205"/>
                  <c:y val="-1.568627450980392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Renovable</a:t>
                    </a:r>
                    <a:r>
                      <a:rPr lang="en-US" baseline="0"/>
                      <a:t>
</a:t>
                    </a:r>
                    <a:fld id="{78F6791D-A225-442D-8276-8AD038349A7B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54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1'!$C$566:$C$575</c:f>
              <c:strCache>
                <c:ptCount val="10"/>
                <c:pt idx="0">
                  <c:v>Nuclear</c:v>
                </c:pt>
                <c:pt idx="1">
                  <c:v>Carbón</c:v>
                </c:pt>
                <c:pt idx="2">
                  <c:v>Ciclo combinado</c:v>
                </c:pt>
                <c:pt idx="3">
                  <c:v>Cogeneración</c:v>
                </c:pt>
                <c:pt idx="4">
                  <c:v>Residuos (2)</c:v>
                </c:pt>
                <c:pt idx="5">
                  <c:v>Eólica</c:v>
                </c:pt>
                <c:pt idx="6">
                  <c:v>Hidráulica (1)</c:v>
                </c:pt>
                <c:pt idx="7">
                  <c:v>Solar fotovoltaica</c:v>
                </c:pt>
                <c:pt idx="8">
                  <c:v>Solar térmica</c:v>
                </c:pt>
                <c:pt idx="9">
                  <c:v>Otras renovables</c:v>
                </c:pt>
              </c:strCache>
            </c:strRef>
          </c:cat>
          <c:val>
            <c:numRef>
              <c:f>'Data 1'!$G$567:$G$575</c:f>
              <c:numCache>
                <c:formatCode>#,##0.0</c:formatCode>
                <c:ptCount val="9"/>
                <c:pt idx="0">
                  <c:v>59.200000000000017</c:v>
                </c:pt>
                <c:pt idx="1">
                  <c:v>40.799999999999997</c:v>
                </c:pt>
              </c:numCache>
            </c:numRef>
          </c:val>
        </c:ser>
        <c:ser>
          <c:idx val="0"/>
          <c:order val="1"/>
          <c:tx>
            <c:v>Generación</c:v>
          </c:tx>
          <c:dPt>
            <c:idx val="0"/>
            <c:bubble3D val="0"/>
            <c:spPr>
              <a:solidFill>
                <a:srgbClr val="464394"/>
              </a:solidFill>
            </c:spPr>
          </c:dPt>
          <c:dPt>
            <c:idx val="1"/>
            <c:bubble3D val="0"/>
            <c:spPr>
              <a:solidFill>
                <a:srgbClr val="993300"/>
              </a:solidFill>
            </c:spPr>
          </c:dPt>
          <c:dPt>
            <c:idx val="2"/>
            <c:bubble3D val="0"/>
            <c:spPr>
              <a:solidFill>
                <a:srgbClr val="FFCC66"/>
              </a:solidFill>
            </c:spPr>
          </c:dPt>
          <c:dPt>
            <c:idx val="3"/>
            <c:bubble3D val="0"/>
            <c:spPr>
              <a:solidFill>
                <a:srgbClr val="CFA2CA"/>
              </a:solidFill>
            </c:spPr>
          </c:dPt>
          <c:dPt>
            <c:idx val="4"/>
            <c:bubble3D val="0"/>
            <c:spPr>
              <a:solidFill>
                <a:srgbClr val="666666"/>
              </a:solidFill>
            </c:spPr>
          </c:dPt>
          <c:dPt>
            <c:idx val="5"/>
            <c:bubble3D val="0"/>
            <c:spPr>
              <a:solidFill>
                <a:srgbClr val="6FB114"/>
              </a:solidFill>
            </c:spPr>
          </c:dPt>
          <c:dPt>
            <c:idx val="6"/>
            <c:bubble3D val="0"/>
            <c:spPr>
              <a:solidFill>
                <a:srgbClr val="0090D1"/>
              </a:solidFill>
            </c:spPr>
          </c:dPt>
          <c:dPt>
            <c:idx val="7"/>
            <c:bubble3D val="0"/>
            <c:spPr>
              <a:solidFill>
                <a:srgbClr val="E48500"/>
              </a:solidFill>
            </c:spPr>
          </c:dPt>
          <c:dPt>
            <c:idx val="8"/>
            <c:bubble3D val="0"/>
            <c:spPr>
              <a:solidFill>
                <a:srgbClr val="FF0000"/>
              </a:solidFill>
            </c:spPr>
          </c:dPt>
          <c:dPt>
            <c:idx val="9"/>
            <c:bubble3D val="0"/>
            <c:spPr>
              <a:solidFill>
                <a:srgbClr val="9A5CBC"/>
              </a:solidFill>
            </c:spPr>
          </c:dPt>
          <c:dLbls>
            <c:dLbl>
              <c:idx val="0"/>
              <c:layout>
                <c:manualLayout>
                  <c:x val="8.9343319889891817E-2"/>
                  <c:y val="-6.107683598373732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9842135586710198E-2"/>
                  <c:y val="8.325582831557820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9.9684015107867618E-2"/>
                  <c:y val="0.1059255828315578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183739837398374"/>
                      <c:h val="0.11809170912459473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7.5326803661737371E-2"/>
                  <c:y val="0.1159853841799186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150720184367198"/>
                  <c:y val="6.496011527970778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9.2434799308623014E-2"/>
                  <c:y val="4.317225052750758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403828180014085"/>
                      <c:h val="0.16233770778652667"/>
                    </c:manualLayout>
                  </c15:layout>
                </c:ext>
              </c:extLst>
            </c:dLbl>
            <c:dLbl>
              <c:idx val="6"/>
              <c:layout>
                <c:manualLayout>
                  <c:x val="-0.12682926829268293"/>
                  <c:y val="1.568627450980392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13963254593175853"/>
                  <c:y val="-6.075446451546497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4884962550412903E-2"/>
                  <c:y val="-0.104851422983891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.13558517380449389"/>
                  <c:y val="-7.870886727394370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809756097560976"/>
                      <c:h val="0.11286295095466008"/>
                    </c:manualLayout>
                  </c15:layout>
                </c:ext>
              </c:extLst>
            </c:dLbl>
            <c:dLbl>
              <c:idx val="10"/>
              <c:layout>
                <c:manualLayout>
                  <c:x val="-0.15982433788971745"/>
                  <c:y val="-1.138352860689847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0.24694444444444927"/>
                  <c:y val="-6.1148148148148146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rgbClr val="006699"/>
                        </a:solidFill>
                      </a:rPr>
                      <a:t>C</a:t>
                    </a:r>
                    <a:r>
                      <a:rPr lang="en-US"/>
                      <a:t>ogenera-ción y resto
15,9%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54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1'!$C$566:$C$575</c:f>
              <c:strCache>
                <c:ptCount val="10"/>
                <c:pt idx="0">
                  <c:v>Nuclear</c:v>
                </c:pt>
                <c:pt idx="1">
                  <c:v>Carbón</c:v>
                </c:pt>
                <c:pt idx="2">
                  <c:v>Ciclo combinado</c:v>
                </c:pt>
                <c:pt idx="3">
                  <c:v>Cogeneración</c:v>
                </c:pt>
                <c:pt idx="4">
                  <c:v>Residuos (2)</c:v>
                </c:pt>
                <c:pt idx="5">
                  <c:v>Eólica</c:v>
                </c:pt>
                <c:pt idx="6">
                  <c:v>Hidráulica (1)</c:v>
                </c:pt>
                <c:pt idx="7">
                  <c:v>Solar fotovoltaica</c:v>
                </c:pt>
                <c:pt idx="8">
                  <c:v>Solar térmica</c:v>
                </c:pt>
                <c:pt idx="9">
                  <c:v>Otras renovables</c:v>
                </c:pt>
              </c:strCache>
            </c:strRef>
          </c:cat>
          <c:val>
            <c:numRef>
              <c:f>'Data 1'!$D$566:$D$575</c:f>
              <c:numCache>
                <c:formatCode>#,##0.0</c:formatCode>
                <c:ptCount val="10"/>
                <c:pt idx="0">
                  <c:v>22.9</c:v>
                </c:pt>
                <c:pt idx="1">
                  <c:v>14.4</c:v>
                </c:pt>
                <c:pt idx="2">
                  <c:v>10.5</c:v>
                </c:pt>
                <c:pt idx="3">
                  <c:v>10.40000000000002</c:v>
                </c:pt>
                <c:pt idx="4">
                  <c:v>1.3</c:v>
                </c:pt>
                <c:pt idx="5">
                  <c:v>19.3</c:v>
                </c:pt>
                <c:pt idx="6">
                  <c:v>14.6</c:v>
                </c:pt>
                <c:pt idx="7">
                  <c:v>3.1</c:v>
                </c:pt>
                <c:pt idx="8">
                  <c:v>2.1</c:v>
                </c:pt>
                <c:pt idx="9">
                  <c:v>1.4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38592987978368E-2"/>
          <c:y val="0.18246406285307051"/>
          <c:w val="0.87211336257901495"/>
          <c:h val="0.673511324329491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'Data 1'!$C$580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464394"/>
            </a:solidFill>
          </c:spPr>
          <c:invertIfNegative val="0"/>
          <c:cat>
            <c:numRef>
              <c:f>'Data 1'!$D$579:$M$579</c:f>
              <c:numCache>
                <c:formatCode>0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'Data 1'!$D$580:$M$580</c:f>
              <c:numCache>
                <c:formatCode>#,##0.0</c:formatCode>
                <c:ptCount val="10"/>
                <c:pt idx="0">
                  <c:v>96.287040944211881</c:v>
                </c:pt>
                <c:pt idx="1">
                  <c:v>97.409637411906843</c:v>
                </c:pt>
                <c:pt idx="2">
                  <c:v>96.575675462673487</c:v>
                </c:pt>
                <c:pt idx="3">
                  <c:v>97.643841894457537</c:v>
                </c:pt>
                <c:pt idx="4">
                  <c:v>96.243712858242532</c:v>
                </c:pt>
                <c:pt idx="5">
                  <c:v>97.362283753264236</c:v>
                </c:pt>
                <c:pt idx="6">
                  <c:v>97.441707927673832</c:v>
                </c:pt>
                <c:pt idx="7">
                  <c:v>97.87833523942308</c:v>
                </c:pt>
                <c:pt idx="8">
                  <c:v>97.597350329407519</c:v>
                </c:pt>
                <c:pt idx="9">
                  <c:v>98.098153557314589</c:v>
                </c:pt>
              </c:numCache>
            </c:numRef>
          </c:val>
        </c:ser>
        <c:ser>
          <c:idx val="0"/>
          <c:order val="1"/>
          <c:tx>
            <c:strRef>
              <c:f>'Data 1'!$C$581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numRef>
              <c:f>'Data 1'!$D$579:$M$579</c:f>
              <c:numCache>
                <c:formatCode>0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'Data 1'!$D$581:$M$581</c:f>
              <c:numCache>
                <c:formatCode>#,##0.0</c:formatCode>
                <c:ptCount val="10"/>
                <c:pt idx="0">
                  <c:v>81.045288621252936</c:v>
                </c:pt>
                <c:pt idx="1">
                  <c:v>57.653682992504862</c:v>
                </c:pt>
                <c:pt idx="2">
                  <c:v>38.470324779791383</c:v>
                </c:pt>
                <c:pt idx="3">
                  <c:v>23.715691366858017</c:v>
                </c:pt>
                <c:pt idx="4">
                  <c:v>44.825619149049764</c:v>
                </c:pt>
                <c:pt idx="5">
                  <c:v>59.75270995675357</c:v>
                </c:pt>
                <c:pt idx="6">
                  <c:v>43.611213467374483</c:v>
                </c:pt>
                <c:pt idx="7">
                  <c:v>50.030030820916913</c:v>
                </c:pt>
                <c:pt idx="8">
                  <c:v>61.759483557085524</c:v>
                </c:pt>
                <c:pt idx="9">
                  <c:v>48.49863660756403</c:v>
                </c:pt>
              </c:numCache>
            </c:numRef>
          </c:val>
        </c:ser>
        <c:ser>
          <c:idx val="1"/>
          <c:order val="2"/>
          <c:tx>
            <c:strRef>
              <c:f>'Data 1'!$C$583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C66"/>
            </a:solidFill>
          </c:spPr>
          <c:invertIfNegative val="0"/>
          <c:cat>
            <c:numRef>
              <c:f>'Data 1'!$D$579:$M$579</c:f>
              <c:numCache>
                <c:formatCode>0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'Data 1'!$D$583:$M$583</c:f>
              <c:numCache>
                <c:formatCode>#,##0.0</c:formatCode>
                <c:ptCount val="10"/>
                <c:pt idx="0">
                  <c:v>39.812572936661255</c:v>
                </c:pt>
                <c:pt idx="1">
                  <c:v>51.285128698641749</c:v>
                </c:pt>
                <c:pt idx="2">
                  <c:v>41.666272684674418</c:v>
                </c:pt>
                <c:pt idx="3">
                  <c:v>31.577751023569977</c:v>
                </c:pt>
                <c:pt idx="4">
                  <c:v>24.838317867478949</c:v>
                </c:pt>
                <c:pt idx="5">
                  <c:v>18.562680317152928</c:v>
                </c:pt>
                <c:pt idx="6">
                  <c:v>11.7401394607044</c:v>
                </c:pt>
                <c:pt idx="7">
                  <c:v>10.649584769632318</c:v>
                </c:pt>
                <c:pt idx="8">
                  <c:v>12.830334134510316</c:v>
                </c:pt>
                <c:pt idx="9">
                  <c:v>12.981739453486721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0"/>
        <c:axId val="421260288"/>
        <c:axId val="421252448"/>
      </c:barChart>
      <c:catAx>
        <c:axId val="42126028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12524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2125244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cross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1260288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687107759914738"/>
          <c:y val="4.3355060749856601E-2"/>
          <c:w val="0.50175021894158256"/>
          <c:h val="0.12662299212598424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orientation="landscape" horizontalDpi="-4" verticalDpi="-4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014807737082345E-2"/>
          <c:y val="0.21569609457639952"/>
          <c:w val="0.84251457249075767"/>
          <c:h val="0.64607768135989729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'Data 1'!$C$587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cat>
            <c:numRef>
              <c:f>'Data 1'!$D$586:$M$586</c:f>
              <c:numCache>
                <c:formatCode>0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'Data 1'!$D$587:$M$587</c:f>
              <c:numCache>
                <c:formatCode>#,##0</c:formatCode>
                <c:ptCount val="10"/>
                <c:pt idx="0">
                  <c:v>2943.855</c:v>
                </c:pt>
                <c:pt idx="1">
                  <c:v>3098.826</c:v>
                </c:pt>
                <c:pt idx="2">
                  <c:v>3170.4630000000002</c:v>
                </c:pt>
                <c:pt idx="3">
                  <c:v>3101.357566000002</c:v>
                </c:pt>
                <c:pt idx="4">
                  <c:v>2764.8668509999998</c:v>
                </c:pt>
                <c:pt idx="5">
                  <c:v>2682.5315679999999</c:v>
                </c:pt>
                <c:pt idx="6">
                  <c:v>2350.6807719999997</c:v>
                </c:pt>
                <c:pt idx="7">
                  <c:v>2187.6258039999998</c:v>
                </c:pt>
                <c:pt idx="8">
                  <c:v>1865.2682969999992</c:v>
                </c:pt>
                <c:pt idx="9">
                  <c:v>2303.7683019999999</c:v>
                </c:pt>
              </c:numCache>
            </c:numRef>
          </c:val>
        </c:ser>
        <c:ser>
          <c:idx val="8"/>
          <c:order val="1"/>
          <c:tx>
            <c:strRef>
              <c:f>'Data 1'!$C$588</c:f>
              <c:strCache>
                <c:ptCount val="1"/>
                <c:pt idx="0">
                  <c:v>Motores diésel</c:v>
                </c:pt>
              </c:strCache>
            </c:strRef>
          </c:tx>
          <c:spPr>
            <a:solidFill>
              <a:srgbClr val="8DA69F"/>
            </a:solidFill>
          </c:spPr>
          <c:invertIfNegative val="0"/>
          <c:cat>
            <c:numRef>
              <c:f>'Data 1'!$D$586:$M$586</c:f>
              <c:numCache>
                <c:formatCode>0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'Data 1'!$D$588:$M$588</c:f>
              <c:numCache>
                <c:formatCode>#,##0</c:formatCode>
                <c:ptCount val="10"/>
                <c:pt idx="0">
                  <c:v>1005.606</c:v>
                </c:pt>
                <c:pt idx="1">
                  <c:v>1047.0809999999999</c:v>
                </c:pt>
                <c:pt idx="2">
                  <c:v>971.82500000000005</c:v>
                </c:pt>
                <c:pt idx="3">
                  <c:v>1027.6200460000009</c:v>
                </c:pt>
                <c:pt idx="4">
                  <c:v>923.77561600000058</c:v>
                </c:pt>
                <c:pt idx="5">
                  <c:v>934.76995299999976</c:v>
                </c:pt>
                <c:pt idx="6">
                  <c:v>743.95184400000028</c:v>
                </c:pt>
                <c:pt idx="7">
                  <c:v>671.2483270000007</c:v>
                </c:pt>
                <c:pt idx="8">
                  <c:v>729.76587399999994</c:v>
                </c:pt>
                <c:pt idx="9">
                  <c:v>963.404585</c:v>
                </c:pt>
              </c:numCache>
            </c:numRef>
          </c:val>
        </c:ser>
        <c:ser>
          <c:idx val="0"/>
          <c:order val="2"/>
          <c:tx>
            <c:strRef>
              <c:f>'Data 1'!$C$589</c:f>
              <c:strCache>
                <c:ptCount val="1"/>
                <c:pt idx="0">
                  <c:v>Turbina de gas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cat>
            <c:numRef>
              <c:f>'Data 1'!$D$586:$M$586</c:f>
              <c:numCache>
                <c:formatCode>0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'Data 1'!$D$589:$M$589</c:f>
              <c:numCache>
                <c:formatCode>#,##0</c:formatCode>
                <c:ptCount val="10"/>
                <c:pt idx="0">
                  <c:v>311.44099999999997</c:v>
                </c:pt>
                <c:pt idx="1">
                  <c:v>272.50200000000001</c:v>
                </c:pt>
                <c:pt idx="2">
                  <c:v>339.36900000000003</c:v>
                </c:pt>
                <c:pt idx="3">
                  <c:v>299.41436599999997</c:v>
                </c:pt>
                <c:pt idx="4">
                  <c:v>350.9251359999999</c:v>
                </c:pt>
                <c:pt idx="5">
                  <c:v>340.9445409999999</c:v>
                </c:pt>
                <c:pt idx="6">
                  <c:v>509.30695300000019</c:v>
                </c:pt>
                <c:pt idx="7">
                  <c:v>581.72770700000012</c:v>
                </c:pt>
                <c:pt idx="8">
                  <c:v>582.13798199999997</c:v>
                </c:pt>
                <c:pt idx="9">
                  <c:v>338.28763299999997</c:v>
                </c:pt>
              </c:numCache>
            </c:numRef>
          </c:val>
        </c:ser>
        <c:ser>
          <c:idx val="3"/>
          <c:order val="3"/>
          <c:tx>
            <c:strRef>
              <c:f>'Data 1'!$C$590</c:f>
              <c:strCache>
                <c:ptCount val="1"/>
                <c:pt idx="0">
                  <c:v>Ciclo combinado (1)</c:v>
                </c:pt>
              </c:strCache>
            </c:strRef>
          </c:tx>
          <c:spPr>
            <a:solidFill>
              <a:srgbClr val="FFCC66"/>
            </a:solidFill>
          </c:spPr>
          <c:invertIfNegative val="0"/>
          <c:cat>
            <c:numRef>
              <c:f>'Data 1'!$D$586:$M$586</c:f>
              <c:numCache>
                <c:formatCode>0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'Data 1'!$D$590:$M$590</c:f>
              <c:numCache>
                <c:formatCode>#,##0</c:formatCode>
                <c:ptCount val="10"/>
                <c:pt idx="0">
                  <c:v>1583.9949999999999</c:v>
                </c:pt>
                <c:pt idx="1">
                  <c:v>1523.49</c:v>
                </c:pt>
                <c:pt idx="2">
                  <c:v>1292.183</c:v>
                </c:pt>
                <c:pt idx="3">
                  <c:v>1135.6337220000009</c:v>
                </c:pt>
                <c:pt idx="4">
                  <c:v>1326.738386</c:v>
                </c:pt>
                <c:pt idx="5">
                  <c:v>890.56031999999982</c:v>
                </c:pt>
                <c:pt idx="6">
                  <c:v>413.57582400000001</c:v>
                </c:pt>
                <c:pt idx="7">
                  <c:v>426.92470400000008</c:v>
                </c:pt>
                <c:pt idx="8">
                  <c:v>809.23936800000047</c:v>
                </c:pt>
                <c:pt idx="9">
                  <c:v>542.55260799999996</c:v>
                </c:pt>
              </c:numCache>
            </c:numRef>
          </c:val>
        </c:ser>
        <c:ser>
          <c:idx val="1"/>
          <c:order val="4"/>
          <c:tx>
            <c:strRef>
              <c:f>'Data 1'!$C$591</c:f>
              <c:strCache>
                <c:ptCount val="1"/>
                <c:pt idx="0">
                  <c:v>Generación auxiliar (2)</c:v>
                </c:pt>
              </c:strCache>
            </c:strRef>
          </c:tx>
          <c:spPr>
            <a:solidFill>
              <a:srgbClr val="C91C17"/>
            </a:solidFill>
          </c:spPr>
          <c:invertIfNegative val="0"/>
          <c:cat>
            <c:numRef>
              <c:f>'Data 1'!$D$586:$M$586</c:f>
              <c:numCache>
                <c:formatCode>0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'Data 1'!$D$591:$M$591</c:f>
              <c:numCache>
                <c:formatCode>#,##0</c:formatCode>
                <c:ptCount val="10"/>
                <c:pt idx="0">
                  <c:v>12.612</c:v>
                </c:pt>
                <c:pt idx="1">
                  <c:v>5.931</c:v>
                </c:pt>
                <c:pt idx="2">
                  <c:v>5.5659999999999998</c:v>
                </c:pt>
                <c:pt idx="3">
                  <c:v>6.6943319999999993</c:v>
                </c:pt>
                <c:pt idx="4">
                  <c:v>8.7246810000000004</c:v>
                </c:pt>
                <c:pt idx="5">
                  <c:v>8.8097250000000003</c:v>
                </c:pt>
                <c:pt idx="6">
                  <c:v>6.9008020000000005</c:v>
                </c:pt>
                <c:pt idx="7">
                  <c:v>7.6952010000000017</c:v>
                </c:pt>
                <c:pt idx="8">
                  <c:v>10.581854999999999</c:v>
                </c:pt>
                <c:pt idx="9">
                  <c:v>10.091754999999999</c:v>
                </c:pt>
              </c:numCache>
            </c:numRef>
          </c:val>
        </c:ser>
        <c:ser>
          <c:idx val="5"/>
          <c:order val="5"/>
          <c:tx>
            <c:strRef>
              <c:f>'Data 1'!$C$592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numRef>
              <c:f>'Data 1'!$D$586:$M$586</c:f>
              <c:numCache>
                <c:formatCode>0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'Data 1'!$D$592:$M$592</c:f>
              <c:numCache>
                <c:formatCode>#,##0</c:formatCode>
                <c:ptCount val="10"/>
                <c:pt idx="0">
                  <c:v>5.6559999999999997</c:v>
                </c:pt>
                <c:pt idx="1">
                  <c:v>5.4969999999999999</c:v>
                </c:pt>
                <c:pt idx="2">
                  <c:v>5.5430000000000001</c:v>
                </c:pt>
                <c:pt idx="3">
                  <c:v>5.5709999999999997</c:v>
                </c:pt>
                <c:pt idx="4">
                  <c:v>5.8289999999999997</c:v>
                </c:pt>
                <c:pt idx="5">
                  <c:v>6.5049999999999999</c:v>
                </c:pt>
                <c:pt idx="6">
                  <c:v>6.16</c:v>
                </c:pt>
                <c:pt idx="7">
                  <c:v>5.8390000000000004</c:v>
                </c:pt>
                <c:pt idx="8">
                  <c:v>5.3170200000000003</c:v>
                </c:pt>
                <c:pt idx="9">
                  <c:v>5.4146400000000003</c:v>
                </c:pt>
              </c:numCache>
            </c:numRef>
          </c:val>
        </c:ser>
        <c:ser>
          <c:idx val="6"/>
          <c:order val="6"/>
          <c:tx>
            <c:strRef>
              <c:f>'Data 1'!$C$593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rgbClr val="E48500"/>
            </a:solidFill>
          </c:spPr>
          <c:invertIfNegative val="0"/>
          <c:cat>
            <c:numRef>
              <c:f>'Data 1'!$D$586:$M$586</c:f>
              <c:numCache>
                <c:formatCode>0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'Data 1'!$D$593:$M$593</c:f>
              <c:numCache>
                <c:formatCode>#,##0</c:formatCode>
                <c:ptCount val="10"/>
                <c:pt idx="0">
                  <c:v>1.952</c:v>
                </c:pt>
                <c:pt idx="1">
                  <c:v>28.38</c:v>
                </c:pt>
                <c:pt idx="2">
                  <c:v>80.933000000000007</c:v>
                </c:pt>
                <c:pt idx="3">
                  <c:v>87.757000000000005</c:v>
                </c:pt>
                <c:pt idx="4">
                  <c:v>101.221</c:v>
                </c:pt>
                <c:pt idx="5">
                  <c:v>115.59399999999999</c:v>
                </c:pt>
                <c:pt idx="6">
                  <c:v>122.098</c:v>
                </c:pt>
                <c:pt idx="7">
                  <c:v>122.773</c:v>
                </c:pt>
                <c:pt idx="8">
                  <c:v>122.64547999999999</c:v>
                </c:pt>
                <c:pt idx="9">
                  <c:v>120.456</c:v>
                </c:pt>
              </c:numCache>
            </c:numRef>
          </c:val>
        </c:ser>
        <c:ser>
          <c:idx val="7"/>
          <c:order val="7"/>
          <c:tx>
            <c:strRef>
              <c:f>'Data 1'!$C$594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A5CBC"/>
            </a:solidFill>
          </c:spPr>
          <c:invertIfNegative val="0"/>
          <c:cat>
            <c:numRef>
              <c:f>'Data 1'!$D$586:$M$586</c:f>
              <c:numCache>
                <c:formatCode>0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'Data 1'!$D$594:$M$594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0.56899999999999995</c:v>
                </c:pt>
                <c:pt idx="6">
                  <c:v>0.74299999999999999</c:v>
                </c:pt>
                <c:pt idx="7">
                  <c:v>1.944</c:v>
                </c:pt>
                <c:pt idx="8">
                  <c:v>1.97255</c:v>
                </c:pt>
                <c:pt idx="9">
                  <c:v>1.31023</c:v>
                </c:pt>
              </c:numCache>
            </c:numRef>
          </c:val>
        </c:ser>
        <c:ser>
          <c:idx val="4"/>
          <c:order val="8"/>
          <c:tx>
            <c:strRef>
              <c:f>'Data 1'!$C$595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</c:spPr>
          <c:invertIfNegative val="0"/>
          <c:cat>
            <c:numRef>
              <c:f>'Data 1'!$D$586:$M$586</c:f>
              <c:numCache>
                <c:formatCode>0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'Data 1'!$D$595:$M$595</c:f>
              <c:numCache>
                <c:formatCode>#,##0</c:formatCode>
                <c:ptCount val="10"/>
                <c:pt idx="0">
                  <c:v>113.93300000000001</c:v>
                </c:pt>
                <c:pt idx="1">
                  <c:v>140.33199999999999</c:v>
                </c:pt>
                <c:pt idx="2">
                  <c:v>127.042</c:v>
                </c:pt>
                <c:pt idx="3">
                  <c:v>176.244</c:v>
                </c:pt>
                <c:pt idx="4">
                  <c:v>260.74799999999999</c:v>
                </c:pt>
                <c:pt idx="5">
                  <c:v>272.07600000000002</c:v>
                </c:pt>
                <c:pt idx="6">
                  <c:v>251.61500000000001</c:v>
                </c:pt>
                <c:pt idx="7">
                  <c:v>281.39</c:v>
                </c:pt>
                <c:pt idx="8">
                  <c:v>31.51932</c:v>
                </c:pt>
                <c:pt idx="9">
                  <c:v>34.699120000000001</c:v>
                </c:pt>
              </c:numCache>
            </c:numRef>
          </c:val>
        </c:ser>
        <c:ser>
          <c:idx val="10"/>
          <c:order val="9"/>
          <c:tx>
            <c:strRef>
              <c:f>'Data 1'!$C$596</c:f>
              <c:strCache>
                <c:ptCount val="1"/>
                <c:pt idx="0">
                  <c:v>Residuos (3)</c:v>
                </c:pt>
              </c:strCache>
            </c:strRef>
          </c:tx>
          <c:spPr>
            <a:solidFill>
              <a:srgbClr val="666666"/>
            </a:solidFill>
          </c:spPr>
          <c:invertIfNegative val="0"/>
          <c:cat>
            <c:numRef>
              <c:f>'Data 1'!$D$586:$M$586</c:f>
              <c:numCache>
                <c:formatCode>0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'Data 1'!$D$596:$M$596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302.19600000000003</c:v>
                </c:pt>
                <c:pt idx="9">
                  <c:v>261.61099999999999</c:v>
                </c:pt>
              </c:numCache>
            </c:numRef>
          </c:val>
        </c:ser>
        <c:ser>
          <c:idx val="9"/>
          <c:order val="10"/>
          <c:tx>
            <c:strRef>
              <c:f>'Data 1'!$C$598</c:f>
              <c:strCache>
                <c:ptCount val="1"/>
                <c:pt idx="0">
                  <c:v>Enlace Península-Baleares (4)</c:v>
                </c:pt>
              </c:strCache>
            </c:strRef>
          </c:tx>
          <c:spPr>
            <a:solidFill>
              <a:srgbClr val="A99BBD"/>
            </a:solidFill>
          </c:spPr>
          <c:invertIfNegative val="0"/>
          <c:cat>
            <c:numRef>
              <c:f>'Data 1'!$D$586:$M$586</c:f>
              <c:numCache>
                <c:formatCode>0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'Data 1'!$D$598:$M$598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0.47640899999999997</c:v>
                </c:pt>
                <c:pt idx="5">
                  <c:v>570.24920299999997</c:v>
                </c:pt>
                <c:pt idx="6">
                  <c:v>1268.5086000000001</c:v>
                </c:pt>
                <c:pt idx="7">
                  <c:v>1298.2574659999991</c:v>
                </c:pt>
                <c:pt idx="8">
                  <c:v>1335.791802</c:v>
                </c:pt>
                <c:pt idx="9">
                  <c:v>1250.5825009999999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421259504"/>
        <c:axId val="421254800"/>
      </c:barChart>
      <c:catAx>
        <c:axId val="421259504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1254800"/>
        <c:crosses val="autoZero"/>
        <c:auto val="1"/>
        <c:lblAlgn val="ctr"/>
        <c:lblOffset val="100"/>
        <c:noMultiLvlLbl val="0"/>
      </c:catAx>
      <c:valAx>
        <c:axId val="421254800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125950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8.724849853849459E-2"/>
          <c:y val="4.249671229708963E-2"/>
          <c:w val="0.86922613022492623"/>
          <c:h val="0.1351058945260416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014807737082345E-2"/>
          <c:y val="0.22172767538377228"/>
          <c:w val="0.84251457249075767"/>
          <c:h val="0.63732877195967652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'Data 1'!$C$603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90D1"/>
            </a:solidFill>
          </c:spPr>
          <c:invertIfNegative val="0"/>
          <c:cat>
            <c:numRef>
              <c:f>'Data 1'!$D$602:$M$602</c:f>
              <c:numCache>
                <c:formatCode>0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'Data 1'!$D$603:$M$603</c:f>
              <c:numCache>
                <c:formatCode>#,##0</c:formatCode>
                <c:ptCount val="10"/>
                <c:pt idx="0">
                  <c:v>1.1759999999999999</c:v>
                </c:pt>
                <c:pt idx="1">
                  <c:v>1.673</c:v>
                </c:pt>
                <c:pt idx="2">
                  <c:v>0.39800000000000002</c:v>
                </c:pt>
                <c:pt idx="3">
                  <c:v>-4.4999999999999999E-4</c:v>
                </c:pt>
                <c:pt idx="4">
                  <c:v>1.674353</c:v>
                </c:pt>
                <c:pt idx="5">
                  <c:v>1.786623000000001</c:v>
                </c:pt>
                <c:pt idx="6">
                  <c:v>3.0447860000000011</c:v>
                </c:pt>
                <c:pt idx="7">
                  <c:v>3.4790210000000004</c:v>
                </c:pt>
                <c:pt idx="8">
                  <c:v>3.5851999999999999</c:v>
                </c:pt>
                <c:pt idx="9">
                  <c:v>3.472</c:v>
                </c:pt>
              </c:numCache>
            </c:numRef>
          </c:val>
        </c:ser>
        <c:ser>
          <c:idx val="8"/>
          <c:order val="1"/>
          <c:tx>
            <c:strRef>
              <c:f>'Data 1'!$C$604</c:f>
              <c:strCache>
                <c:ptCount val="1"/>
                <c:pt idx="0">
                  <c:v>Motores diésel</c:v>
                </c:pt>
              </c:strCache>
            </c:strRef>
          </c:tx>
          <c:spPr>
            <a:solidFill>
              <a:srgbClr val="8DA69F"/>
            </a:solidFill>
          </c:spPr>
          <c:invertIfNegative val="0"/>
          <c:cat>
            <c:numRef>
              <c:f>'Data 1'!$D$602:$M$602</c:f>
              <c:numCache>
                <c:formatCode>0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'Data 1'!$D$604:$M$604</c:f>
              <c:numCache>
                <c:formatCode>#,##0</c:formatCode>
                <c:ptCount val="10"/>
                <c:pt idx="0">
                  <c:v>2042.002</c:v>
                </c:pt>
                <c:pt idx="1">
                  <c:v>2103.7660000000001</c:v>
                </c:pt>
                <c:pt idx="2">
                  <c:v>2140.6990000000001</c:v>
                </c:pt>
                <c:pt idx="3">
                  <c:v>2183.387772</c:v>
                </c:pt>
                <c:pt idx="4">
                  <c:v>2163.3760950000001</c:v>
                </c:pt>
                <c:pt idx="5">
                  <c:v>2110.1309290000017</c:v>
                </c:pt>
                <c:pt idx="6">
                  <c:v>2078.5581860000002</c:v>
                </c:pt>
                <c:pt idx="7">
                  <c:v>2145.1119040000012</c:v>
                </c:pt>
                <c:pt idx="8">
                  <c:v>2207.6923599999991</c:v>
                </c:pt>
                <c:pt idx="9">
                  <c:v>2227.6655260000011</c:v>
                </c:pt>
              </c:numCache>
            </c:numRef>
          </c:val>
        </c:ser>
        <c:ser>
          <c:idx val="0"/>
          <c:order val="2"/>
          <c:tx>
            <c:strRef>
              <c:f>'Data 1'!$C$605</c:f>
              <c:strCache>
                <c:ptCount val="1"/>
                <c:pt idx="0">
                  <c:v>Turbina de gas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cat>
            <c:numRef>
              <c:f>'Data 1'!$D$602:$M$602</c:f>
              <c:numCache>
                <c:formatCode>0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'Data 1'!$D$605:$M$605</c:f>
              <c:numCache>
                <c:formatCode>#,##0</c:formatCode>
                <c:ptCount val="10"/>
                <c:pt idx="0">
                  <c:v>699.47</c:v>
                </c:pt>
                <c:pt idx="1">
                  <c:v>473.52600000000001</c:v>
                </c:pt>
                <c:pt idx="2">
                  <c:v>342.172054</c:v>
                </c:pt>
                <c:pt idx="3">
                  <c:v>343.28165699999988</c:v>
                </c:pt>
                <c:pt idx="4">
                  <c:v>529.04614700000025</c:v>
                </c:pt>
                <c:pt idx="5">
                  <c:v>590.58269399999972</c:v>
                </c:pt>
                <c:pt idx="6">
                  <c:v>366.5287109999997</c:v>
                </c:pt>
                <c:pt idx="7">
                  <c:v>363.76684600000033</c:v>
                </c:pt>
                <c:pt idx="8">
                  <c:v>330.90378600000031</c:v>
                </c:pt>
                <c:pt idx="9">
                  <c:v>279.139544</c:v>
                </c:pt>
              </c:numCache>
            </c:numRef>
          </c:val>
        </c:ser>
        <c:ser>
          <c:idx val="11"/>
          <c:order val="3"/>
          <c:tx>
            <c:strRef>
              <c:f>'Data 1'!$C$606</c:f>
              <c:strCache>
                <c:ptCount val="1"/>
                <c:pt idx="0">
                  <c:v>Turbina de vapor</c:v>
                </c:pt>
              </c:strCache>
            </c:strRef>
          </c:tx>
          <c:spPr>
            <a:solidFill>
              <a:srgbClr val="AF8E00"/>
            </a:solidFill>
          </c:spPr>
          <c:invertIfNegative val="0"/>
          <c:cat>
            <c:numRef>
              <c:f>'Data 1'!$D$602:$M$602</c:f>
              <c:numCache>
                <c:formatCode>0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'Data 1'!$D$606:$M$606</c:f>
              <c:numCache>
                <c:formatCode>#,##0</c:formatCode>
                <c:ptCount val="10"/>
                <c:pt idx="0">
                  <c:v>3306.8049999999998</c:v>
                </c:pt>
                <c:pt idx="1">
                  <c:v>3414.241</c:v>
                </c:pt>
                <c:pt idx="2">
                  <c:v>3243.6280000000002</c:v>
                </c:pt>
                <c:pt idx="3">
                  <c:v>2972.587105000001</c:v>
                </c:pt>
                <c:pt idx="4">
                  <c:v>2637.8192429999999</c:v>
                </c:pt>
                <c:pt idx="5">
                  <c:v>2685.9388030000009</c:v>
                </c:pt>
                <c:pt idx="6">
                  <c:v>2465.0495529999998</c:v>
                </c:pt>
                <c:pt idx="7">
                  <c:v>2074.036071999999</c:v>
                </c:pt>
                <c:pt idx="8">
                  <c:v>2225.3135290000009</c:v>
                </c:pt>
                <c:pt idx="9">
                  <c:v>2536.6636469999999</c:v>
                </c:pt>
              </c:numCache>
            </c:numRef>
          </c:val>
        </c:ser>
        <c:ser>
          <c:idx val="3"/>
          <c:order val="4"/>
          <c:tx>
            <c:strRef>
              <c:f>'Data 1'!$C$607</c:f>
              <c:strCache>
                <c:ptCount val="1"/>
                <c:pt idx="0">
                  <c:v>Ciclo combinado (1)</c:v>
                </c:pt>
              </c:strCache>
            </c:strRef>
          </c:tx>
          <c:spPr>
            <a:solidFill>
              <a:srgbClr val="FFCC66"/>
            </a:solidFill>
          </c:spPr>
          <c:invertIfNegative val="0"/>
          <c:cat>
            <c:numRef>
              <c:f>'Data 1'!$D$602:$M$602</c:f>
              <c:numCache>
                <c:formatCode>0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'Data 1'!$D$607:$M$607</c:f>
              <c:numCache>
                <c:formatCode>#,##0</c:formatCode>
                <c:ptCount val="10"/>
                <c:pt idx="0">
                  <c:v>2443.2750000000001</c:v>
                </c:pt>
                <c:pt idx="1">
                  <c:v>2573.317</c:v>
                </c:pt>
                <c:pt idx="2">
                  <c:v>2552.328</c:v>
                </c:pt>
                <c:pt idx="3">
                  <c:v>2708.4101850000002</c:v>
                </c:pt>
                <c:pt idx="4">
                  <c:v>2918.8752370000011</c:v>
                </c:pt>
                <c:pt idx="5">
                  <c:v>2877.7715740000008</c:v>
                </c:pt>
                <c:pt idx="6">
                  <c:v>3052.6800279999998</c:v>
                </c:pt>
                <c:pt idx="7">
                  <c:v>3311.4489439999993</c:v>
                </c:pt>
                <c:pt idx="8">
                  <c:v>3213.0420700000032</c:v>
                </c:pt>
                <c:pt idx="9">
                  <c:v>3031.6995110000007</c:v>
                </c:pt>
              </c:numCache>
            </c:numRef>
          </c:val>
        </c:ser>
        <c:ser>
          <c:idx val="1"/>
          <c:order val="5"/>
          <c:tx>
            <c:strRef>
              <c:f>'Data 1'!$C$608</c:f>
              <c:strCache>
                <c:ptCount val="1"/>
                <c:pt idx="0">
                  <c:v>Generación auxiliar (2)</c:v>
                </c:pt>
              </c:strCache>
            </c:strRef>
          </c:tx>
          <c:spPr>
            <a:solidFill>
              <a:srgbClr val="C91C17"/>
            </a:solidFill>
          </c:spPr>
          <c:invertIfNegative val="0"/>
          <c:cat>
            <c:numRef>
              <c:f>'Data 1'!$D$602:$M$602</c:f>
              <c:numCache>
                <c:formatCode>0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'Data 1'!$D$608:$M$608</c:f>
              <c:numCache>
                <c:formatCode>#,##0</c:formatCode>
                <c:ptCount val="10"/>
                <c:pt idx="0">
                  <c:v>132.84</c:v>
                </c:pt>
                <c:pt idx="1">
                  <c:v>89.747</c:v>
                </c:pt>
                <c:pt idx="2">
                  <c:v>33.787999999999997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2"/>
          <c:order val="6"/>
          <c:tx>
            <c:strRef>
              <c:f>'Data 1'!$C$609</c:f>
              <c:strCache>
                <c:ptCount val="1"/>
                <c:pt idx="0">
                  <c:v>Hidroeólica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cat>
            <c:numRef>
              <c:f>'Data 1'!$D$602:$M$602</c:f>
              <c:numCache>
                <c:formatCode>0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'Data 1'!$D$609:$M$609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1.0718610000000002</c:v>
                </c:pt>
                <c:pt idx="8">
                  <c:v>8.5570660000000025</c:v>
                </c:pt>
                <c:pt idx="9">
                  <c:v>18.102639</c:v>
                </c:pt>
              </c:numCache>
            </c:numRef>
          </c:val>
        </c:ser>
        <c:ser>
          <c:idx val="5"/>
          <c:order val="7"/>
          <c:tx>
            <c:strRef>
              <c:f>'Data 1'!$C$610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6FB114"/>
            </a:solidFill>
          </c:spPr>
          <c:invertIfNegative val="0"/>
          <c:cat>
            <c:numRef>
              <c:f>'Data 1'!$D$602:$M$602</c:f>
              <c:numCache>
                <c:formatCode>0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'Data 1'!$D$610:$M$610</c:f>
              <c:numCache>
                <c:formatCode>#,##0</c:formatCode>
                <c:ptCount val="10"/>
                <c:pt idx="0">
                  <c:v>356.84</c:v>
                </c:pt>
                <c:pt idx="1">
                  <c:v>396.47500000000002</c:v>
                </c:pt>
                <c:pt idx="2">
                  <c:v>358.70699999999999</c:v>
                </c:pt>
                <c:pt idx="3">
                  <c:v>331.363</c:v>
                </c:pt>
                <c:pt idx="4">
                  <c:v>354.15499999999997</c:v>
                </c:pt>
                <c:pt idx="5">
                  <c:v>361.76778900000028</c:v>
                </c:pt>
                <c:pt idx="6">
                  <c:v>362.73429800000014</c:v>
                </c:pt>
                <c:pt idx="7">
                  <c:v>389.964</c:v>
                </c:pt>
                <c:pt idx="8">
                  <c:v>396.66105200000004</c:v>
                </c:pt>
                <c:pt idx="9">
                  <c:v>394.04399999999998</c:v>
                </c:pt>
              </c:numCache>
            </c:numRef>
          </c:val>
        </c:ser>
        <c:ser>
          <c:idx val="6"/>
          <c:order val="8"/>
          <c:tx>
            <c:strRef>
              <c:f>'Data 1'!$C$611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rgbClr val="E48500"/>
            </a:solidFill>
          </c:spPr>
          <c:invertIfNegative val="0"/>
          <c:cat>
            <c:numRef>
              <c:f>'Data 1'!$D$602:$M$602</c:f>
              <c:numCache>
                <c:formatCode>0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'Data 1'!$D$611:$M$611</c:f>
              <c:numCache>
                <c:formatCode>#,##0</c:formatCode>
                <c:ptCount val="10"/>
                <c:pt idx="0">
                  <c:v>19.373000000000001</c:v>
                </c:pt>
                <c:pt idx="1">
                  <c:v>63.5</c:v>
                </c:pt>
                <c:pt idx="2">
                  <c:v>162.33000000000001</c:v>
                </c:pt>
                <c:pt idx="3">
                  <c:v>195.166</c:v>
                </c:pt>
                <c:pt idx="4">
                  <c:v>232.13900000000001</c:v>
                </c:pt>
                <c:pt idx="5">
                  <c:v>256.51100000000002</c:v>
                </c:pt>
                <c:pt idx="6">
                  <c:v>286.702</c:v>
                </c:pt>
                <c:pt idx="7">
                  <c:v>282.291</c:v>
                </c:pt>
                <c:pt idx="8">
                  <c:v>275.55416100000002</c:v>
                </c:pt>
                <c:pt idx="9">
                  <c:v>277.404</c:v>
                </c:pt>
              </c:numCache>
            </c:numRef>
          </c:val>
        </c:ser>
        <c:ser>
          <c:idx val="7"/>
          <c:order val="9"/>
          <c:tx>
            <c:strRef>
              <c:f>'Data 1'!$C$612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A5CBC"/>
            </a:solidFill>
          </c:spPr>
          <c:invertIfNegative val="0"/>
          <c:cat>
            <c:numRef>
              <c:f>'Data 1'!$D$602:$M$602</c:f>
              <c:numCache>
                <c:formatCode>0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'Data 1'!$D$612:$M$612</c:f>
              <c:numCache>
                <c:formatCode>#,##0</c:formatCode>
                <c:ptCount val="10"/>
                <c:pt idx="0">
                  <c:v>213.28299999999999</c:v>
                </c:pt>
                <c:pt idx="1">
                  <c:v>217.21899999999999</c:v>
                </c:pt>
                <c:pt idx="2">
                  <c:v>273.05500000000001</c:v>
                </c:pt>
                <c:pt idx="3">
                  <c:v>160.56100000000001</c:v>
                </c:pt>
                <c:pt idx="4">
                  <c:v>33.148362999999996</c:v>
                </c:pt>
                <c:pt idx="5">
                  <c:v>8.0504539999999967</c:v>
                </c:pt>
                <c:pt idx="6">
                  <c:v>8.3870729999999938</c:v>
                </c:pt>
                <c:pt idx="7">
                  <c:v>8.8067220000000006</c:v>
                </c:pt>
                <c:pt idx="8">
                  <c:v>8.0532160000000008</c:v>
                </c:pt>
                <c:pt idx="9">
                  <c:v>9.3360000000000003</c:v>
                </c:pt>
              </c:numCache>
            </c:numRef>
          </c:val>
        </c:ser>
        <c:ser>
          <c:idx val="4"/>
          <c:order val="10"/>
          <c:tx>
            <c:strRef>
              <c:f>'Data 1'!$C$613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</c:spPr>
          <c:invertIfNegative val="0"/>
          <c:cat>
            <c:numRef>
              <c:f>'Data 1'!$D$602:$M$602</c:f>
              <c:numCache>
                <c:formatCode>0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'Data 1'!$D$613:$M$613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0.02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421255584"/>
        <c:axId val="421244608"/>
      </c:barChart>
      <c:catAx>
        <c:axId val="421255584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1244608"/>
        <c:crosses val="autoZero"/>
        <c:auto val="1"/>
        <c:lblAlgn val="ctr"/>
        <c:lblOffset val="100"/>
        <c:noMultiLvlLbl val="0"/>
      </c:catAx>
      <c:valAx>
        <c:axId val="421244608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125558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8968149513029745E-2"/>
          <c:y val="4.0232238766693115E-2"/>
          <c:w val="0.87108639585358494"/>
          <c:h val="0.146119187012760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 panose="020B0604020202020204" pitchFamily="34" charset="0"/>
              <a:ea typeface="Arial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52450327099478E-2"/>
          <c:y val="0.17933153599862162"/>
          <c:w val="0.81619185598641442"/>
          <c:h val="0.67493941151820203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'Data 1'!$C$618</c:f>
              <c:strCache>
                <c:ptCount val="1"/>
                <c:pt idx="0">
                  <c:v>Carbon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cat>
            <c:numRef>
              <c:f>'Data 1'!$D$617:$M$617</c:f>
              <c:numCache>
                <c:formatCode>0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'Data 1'!$D$618:$M$618</c:f>
              <c:numCache>
                <c:formatCode>#,##0</c:formatCode>
                <c:ptCount val="10"/>
                <c:pt idx="0">
                  <c:v>67098597.849999994</c:v>
                </c:pt>
                <c:pt idx="1">
                  <c:v>44182944.850000009</c:v>
                </c:pt>
                <c:pt idx="2">
                  <c:v>33053373.75</c:v>
                </c:pt>
                <c:pt idx="3">
                  <c:v>22515582.729999997</c:v>
                </c:pt>
                <c:pt idx="4">
                  <c:v>41103359.545099996</c:v>
                </c:pt>
                <c:pt idx="5">
                  <c:v>51122746.724749997</c:v>
                </c:pt>
                <c:pt idx="6">
                  <c:v>37551185.583400004</c:v>
                </c:pt>
                <c:pt idx="7">
                  <c:v>41154287.663800001</c:v>
                </c:pt>
                <c:pt idx="8">
                  <c:v>50149588.630800001</c:v>
                </c:pt>
                <c:pt idx="9">
                  <c:v>35616708.686899997</c:v>
                </c:pt>
              </c:numCache>
            </c:numRef>
          </c:val>
        </c:ser>
        <c:ser>
          <c:idx val="8"/>
          <c:order val="1"/>
          <c:tx>
            <c:strRef>
              <c:f>'Data 1'!$C$619</c:f>
              <c:strCache>
                <c:ptCount val="1"/>
                <c:pt idx="0">
                  <c:v>Fuel/gas</c:v>
                </c:pt>
              </c:strCache>
            </c:strRef>
          </c:tx>
          <c:spPr>
            <a:solidFill>
              <a:srgbClr val="BA0F16"/>
            </a:solidFill>
          </c:spPr>
          <c:invertIfNegative val="0"/>
          <c:cat>
            <c:numRef>
              <c:f>'Data 1'!$D$617:$M$617</c:f>
              <c:numCache>
                <c:formatCode>0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'Data 1'!$D$619:$M$619</c:f>
              <c:numCache>
                <c:formatCode>#,##0</c:formatCode>
                <c:ptCount val="10"/>
                <c:pt idx="0">
                  <c:v>8400621.1421999987</c:v>
                </c:pt>
                <c:pt idx="1">
                  <c:v>8222911.3400000008</c:v>
                </c:pt>
                <c:pt idx="2">
                  <c:v>7683628.6901999991</c:v>
                </c:pt>
                <c:pt idx="3">
                  <c:v>7321668.2871000012</c:v>
                </c:pt>
                <c:pt idx="4">
                  <c:v>6057486.2643100005</c:v>
                </c:pt>
                <c:pt idx="5">
                  <c:v>6116753.8306200011</c:v>
                </c:pt>
                <c:pt idx="6">
                  <c:v>5491082.3975200001</c:v>
                </c:pt>
                <c:pt idx="7">
                  <c:v>5102790.334280001</c:v>
                </c:pt>
                <c:pt idx="8">
                  <c:v>5257556.6394100012</c:v>
                </c:pt>
                <c:pt idx="9">
                  <c:v>5491480.1732099988</c:v>
                </c:pt>
              </c:numCache>
            </c:numRef>
          </c:val>
        </c:ser>
        <c:ser>
          <c:idx val="3"/>
          <c:order val="2"/>
          <c:tx>
            <c:strRef>
              <c:f>'Data 1'!$C$620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C66"/>
            </a:solidFill>
          </c:spPr>
          <c:invertIfNegative val="0"/>
          <c:cat>
            <c:numRef>
              <c:f>'Data 1'!$D$617:$M$617</c:f>
              <c:numCache>
                <c:formatCode>0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'Data 1'!$D$620:$M$620</c:f>
              <c:numCache>
                <c:formatCode>#,##0</c:formatCode>
                <c:ptCount val="10"/>
                <c:pt idx="0">
                  <c:v>27123793.809999991</c:v>
                </c:pt>
                <c:pt idx="1">
                  <c:v>35538149.399999999</c:v>
                </c:pt>
                <c:pt idx="2">
                  <c:v>30729258.629999999</c:v>
                </c:pt>
                <c:pt idx="3">
                  <c:v>25826072.312090002</c:v>
                </c:pt>
                <c:pt idx="4">
                  <c:v>21049928.979530003</c:v>
                </c:pt>
                <c:pt idx="5">
                  <c:v>16460885.85139</c:v>
                </c:pt>
                <c:pt idx="6">
                  <c:v>11547528.769360002</c:v>
                </c:pt>
                <c:pt idx="7">
                  <c:v>10635491.260910001</c:v>
                </c:pt>
                <c:pt idx="8">
                  <c:v>12154924.541500002</c:v>
                </c:pt>
                <c:pt idx="9">
                  <c:v>12069345.1351</c:v>
                </c:pt>
              </c:numCache>
            </c:numRef>
          </c:val>
        </c:ser>
        <c:ser>
          <c:idx val="7"/>
          <c:order val="3"/>
          <c:tx>
            <c:strRef>
              <c:f>'Data 1'!$C$621</c:f>
              <c:strCache>
                <c:ptCount val="1"/>
                <c:pt idx="0">
                  <c:v>Térmica renovable</c:v>
                </c:pt>
              </c:strCache>
            </c:strRef>
          </c:tx>
          <c:spPr>
            <a:solidFill>
              <a:srgbClr val="9A5CBC"/>
            </a:solidFill>
          </c:spPr>
          <c:invertIfNegative val="0"/>
          <c:cat>
            <c:numRef>
              <c:f>'Data 1'!$D$617:$M$617</c:f>
              <c:numCache>
                <c:formatCode>0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'Data 1'!$D$621:$M$621</c:f>
              <c:numCache>
                <c:formatCode>#,##0</c:formatCode>
                <c:ptCount val="10"/>
                <c:pt idx="0">
                  <c:v>403866.45</c:v>
                </c:pt>
                <c:pt idx="1">
                  <c:v>450753.12999999995</c:v>
                </c:pt>
                <c:pt idx="2">
                  <c:v>517528.7900000001</c:v>
                </c:pt>
                <c:pt idx="3">
                  <c:v>539205.83000000007</c:v>
                </c:pt>
                <c:pt idx="4">
                  <c:v>728422.97000000009</c:v>
                </c:pt>
                <c:pt idx="5">
                  <c:v>806845.33000000007</c:v>
                </c:pt>
                <c:pt idx="6">
                  <c:v>861146.22000000009</c:v>
                </c:pt>
                <c:pt idx="7">
                  <c:v>802056.26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4"/>
          <c:order val="4"/>
          <c:tx>
            <c:strRef>
              <c:f>'Data 1'!$C$622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</c:spPr>
          <c:invertIfNegative val="0"/>
          <c:cat>
            <c:numRef>
              <c:f>'Data 1'!$D$617:$M$617</c:f>
              <c:numCache>
                <c:formatCode>0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'Data 1'!$D$622:$M$622</c:f>
              <c:numCache>
                <c:formatCode>#,##0</c:formatCode>
                <c:ptCount val="10"/>
                <c:pt idx="0">
                  <c:v>8664126.4699999988</c:v>
                </c:pt>
                <c:pt idx="1">
                  <c:v>9871388.9799999986</c:v>
                </c:pt>
                <c:pt idx="2">
                  <c:v>10568293.649999999</c:v>
                </c:pt>
                <c:pt idx="3">
                  <c:v>11440743.039999999</c:v>
                </c:pt>
                <c:pt idx="4">
                  <c:v>11929272.24</c:v>
                </c:pt>
                <c:pt idx="5">
                  <c:v>12463953.77</c:v>
                </c:pt>
                <c:pt idx="6">
                  <c:v>11921982.58</c:v>
                </c:pt>
                <c:pt idx="7">
                  <c:v>9546801.9800000004</c:v>
                </c:pt>
                <c:pt idx="8">
                  <c:v>9416312.8983999994</c:v>
                </c:pt>
                <c:pt idx="9">
                  <c:v>9552356.6444000006</c:v>
                </c:pt>
              </c:numCache>
            </c:numRef>
          </c:val>
        </c:ser>
        <c:ser>
          <c:idx val="10"/>
          <c:order val="5"/>
          <c:tx>
            <c:strRef>
              <c:f>'Data 1'!$C$623</c:f>
              <c:strCache>
                <c:ptCount val="1"/>
                <c:pt idx="0">
                  <c:v>Residuos</c:v>
                </c:pt>
              </c:strCache>
            </c:strRef>
          </c:tx>
          <c:spPr>
            <a:solidFill>
              <a:srgbClr val="666666"/>
            </a:solidFill>
          </c:spPr>
          <c:invertIfNegative val="0"/>
          <c:cat>
            <c:numRef>
              <c:f>'Data 1'!$D$617:$M$617</c:f>
              <c:numCache>
                <c:formatCode>0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'Data 1'!$D$623:$M$623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791557.91999999993</c:v>
                </c:pt>
                <c:pt idx="9">
                  <c:v>814166.88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421245392"/>
        <c:axId val="421245784"/>
      </c:barChart>
      <c:lineChart>
        <c:grouping val="standard"/>
        <c:varyColors val="0"/>
        <c:ser>
          <c:idx val="0"/>
          <c:order val="6"/>
          <c:tx>
            <c:strRef>
              <c:f>'Data 1'!$C$625</c:f>
              <c:strCache>
                <c:ptCount val="1"/>
                <c:pt idx="0">
                  <c:v>Factor emisión (tCO2/MWh)</c:v>
                </c:pt>
              </c:strCache>
            </c:strRef>
          </c:tx>
          <c:marker>
            <c:symbol val="none"/>
          </c:marker>
          <c:cat>
            <c:numRef>
              <c:f>'Data 1'!$D$617:$M$617</c:f>
              <c:numCache>
                <c:formatCode>0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'Data 1'!$D$625:$M$625</c:f>
              <c:numCache>
                <c:formatCode>#,##0.000</c:formatCode>
                <c:ptCount val="10"/>
                <c:pt idx="0">
                  <c:v>0.38753571361415129</c:v>
                </c:pt>
                <c:pt idx="1">
                  <c:v>0.33207673402952015</c:v>
                </c:pt>
                <c:pt idx="2">
                  <c:v>0.29476784425673808</c:v>
                </c:pt>
                <c:pt idx="3">
                  <c:v>0.23447898253282359</c:v>
                </c:pt>
                <c:pt idx="4">
                  <c:v>0.28888415047358557</c:v>
                </c:pt>
                <c:pt idx="5">
                  <c:v>0.30690516705706561</c:v>
                </c:pt>
                <c:pt idx="6">
                  <c:v>0.24609564321217259</c:v>
                </c:pt>
                <c:pt idx="7">
                  <c:v>0.2519659917792666</c:v>
                </c:pt>
                <c:pt idx="8">
                  <c:v>0.29025535663244623</c:v>
                </c:pt>
                <c:pt idx="9">
                  <c:v>0.24238587144124438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1246568"/>
        <c:axId val="421246176"/>
      </c:lineChart>
      <c:catAx>
        <c:axId val="42124539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1245784"/>
        <c:crosses val="autoZero"/>
        <c:auto val="1"/>
        <c:lblAlgn val="ctr"/>
        <c:lblOffset val="100"/>
        <c:noMultiLvlLbl val="0"/>
      </c:catAx>
      <c:valAx>
        <c:axId val="421245784"/>
        <c:scaling>
          <c:orientation val="minMax"/>
          <c:max val="1600000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s-ES"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tCO2</a:t>
                </a:r>
              </a:p>
            </c:rich>
          </c:tx>
          <c:layout>
            <c:manualLayout>
              <c:xMode val="edge"/>
              <c:yMode val="edge"/>
              <c:x val="9.5881289384760024E-2"/>
              <c:y val="0.12233271051606347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1245392"/>
        <c:crosses val="autoZero"/>
        <c:crossBetween val="between"/>
        <c:majorUnit val="20000000"/>
        <c:dispUnits>
          <c:builtInUnit val="millions"/>
          <c:dispUnitsLbl>
            <c:txPr>
              <a:bodyPr/>
              <a:lstStyle/>
              <a:p>
                <a:pPr>
                  <a:defRPr>
                    <a:solidFill>
                      <a:srgbClr val="004563"/>
                    </a:solidFill>
                  </a:defRPr>
                </a:pPr>
                <a:endParaRPr lang="es-ES"/>
              </a:p>
            </c:txPr>
          </c:dispUnitsLbl>
        </c:dispUnits>
      </c:valAx>
      <c:valAx>
        <c:axId val="421246176"/>
        <c:scaling>
          <c:orientation val="minMax"/>
          <c:max val="0.4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s-ES"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tCO2/MWh</a:t>
                </a:r>
              </a:p>
            </c:rich>
          </c:tx>
          <c:layout>
            <c:manualLayout>
              <c:xMode val="edge"/>
              <c:yMode val="edge"/>
              <c:x val="0.82984388072838622"/>
              <c:y val="0.12325401366497257"/>
            </c:manualLayout>
          </c:layout>
          <c:overlay val="0"/>
        </c:title>
        <c:numFmt formatCode="#,##0.0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421246568"/>
        <c:crosses val="max"/>
        <c:crossBetween val="between"/>
      </c:valAx>
      <c:catAx>
        <c:axId val="421246568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421246176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8.7394684595413399E-2"/>
          <c:y val="2.816625476255244E-2"/>
          <c:w val="0.91096899761684047"/>
          <c:h val="8.865434264453996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4623852398197"/>
          <c:y val="0.12023884688370216"/>
          <c:w val="0.82649935767522731"/>
          <c:h val="0.739762648953175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90D1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2'!$C$201:$C$205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 formatCode="0">
                  <c:v>2016</c:v>
                </c:pt>
              </c:numCache>
            </c:numRef>
          </c:cat>
          <c:val>
            <c:numRef>
              <c:f>'Data 2'!$D$201:$D$205</c:f>
              <c:numCache>
                <c:formatCode>#,##0\ _)</c:formatCode>
                <c:ptCount val="5"/>
                <c:pt idx="0">
                  <c:v>23824.320073999999</c:v>
                </c:pt>
                <c:pt idx="1">
                  <c:v>40676.336748000016</c:v>
                </c:pt>
                <c:pt idx="2">
                  <c:v>42528.394533999985</c:v>
                </c:pt>
                <c:pt idx="3">
                  <c:v>31217.790073</c:v>
                </c:pt>
                <c:pt idx="4">
                  <c:v>39167.946627999961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9651392"/>
        <c:axId val="369650608"/>
      </c:barChart>
      <c:catAx>
        <c:axId val="369651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96506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6965060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\ _)" sourceLinked="1"/>
        <c:majorTickMark val="cross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9651392"/>
        <c:crosses val="autoZero"/>
        <c:crossBetween val="between"/>
        <c:majorUnit val="1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orientation="landscape" horizontalDpi="-4" verticalDpi="-4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673469387755103"/>
          <c:y val="0.18462652564469048"/>
          <c:w val="0.68571428571428572"/>
          <c:h val="0.64087696958672247"/>
        </c:manualLayout>
      </c:layout>
      <c:areaChart>
        <c:grouping val="standard"/>
        <c:varyColors val="0"/>
        <c:ser>
          <c:idx val="7"/>
          <c:order val="0"/>
          <c:spPr>
            <a:solidFill>
              <a:srgbClr val="C0C0FF"/>
            </a:solidFill>
            <a:ln w="25400">
              <a:noFill/>
            </a:ln>
          </c:spPr>
          <c:cat>
            <c:strRef>
              <c:f>'Data 2'!$C$73:$C$133</c:f>
              <c:strCache>
                <c:ptCount val="61"/>
                <c:pt idx="0">
                  <c:v>2010 Diciembre</c:v>
                </c:pt>
                <c:pt idx="1">
                  <c:v>2012 Enero</c:v>
                </c:pt>
                <c:pt idx="2">
                  <c:v>2012 Febrero</c:v>
                </c:pt>
                <c:pt idx="3">
                  <c:v>2012 Marzo</c:v>
                </c:pt>
                <c:pt idx="4">
                  <c:v>2012 Abril</c:v>
                </c:pt>
                <c:pt idx="5">
                  <c:v>2012 Mayo</c:v>
                </c:pt>
                <c:pt idx="6">
                  <c:v>2012 Junio</c:v>
                </c:pt>
                <c:pt idx="7">
                  <c:v>2012 Julio</c:v>
                </c:pt>
                <c:pt idx="8">
                  <c:v>2012 Agosto</c:v>
                </c:pt>
                <c:pt idx="9">
                  <c:v>2012 Septiembre</c:v>
                </c:pt>
                <c:pt idx="10">
                  <c:v>2012 Octubre</c:v>
                </c:pt>
                <c:pt idx="11">
                  <c:v>2012 Noviembre</c:v>
                </c:pt>
                <c:pt idx="12">
                  <c:v>2012 Diciembre</c:v>
                </c:pt>
                <c:pt idx="13">
                  <c:v>2013 Enero</c:v>
                </c:pt>
                <c:pt idx="14">
                  <c:v>2013 Febrero</c:v>
                </c:pt>
                <c:pt idx="15">
                  <c:v>2013 Marzo</c:v>
                </c:pt>
                <c:pt idx="16">
                  <c:v>2013 Abril</c:v>
                </c:pt>
                <c:pt idx="17">
                  <c:v>2013 Mayo</c:v>
                </c:pt>
                <c:pt idx="18">
                  <c:v>2013 Junio</c:v>
                </c:pt>
                <c:pt idx="19">
                  <c:v>2013 Julio</c:v>
                </c:pt>
                <c:pt idx="20">
                  <c:v>2013 Agosto</c:v>
                </c:pt>
                <c:pt idx="21">
                  <c:v>2013 Septiembre</c:v>
                </c:pt>
                <c:pt idx="22">
                  <c:v>2013 Octubre</c:v>
                </c:pt>
                <c:pt idx="23">
                  <c:v>2013 Noviembre</c:v>
                </c:pt>
                <c:pt idx="24">
                  <c:v>2013 Diciembre</c:v>
                </c:pt>
                <c:pt idx="25">
                  <c:v>2014 Enero</c:v>
                </c:pt>
                <c:pt idx="26">
                  <c:v>2014 Febrero</c:v>
                </c:pt>
                <c:pt idx="27">
                  <c:v>2014 Marzo</c:v>
                </c:pt>
                <c:pt idx="28">
                  <c:v>2014 Abril</c:v>
                </c:pt>
                <c:pt idx="29">
                  <c:v>2014 Mayo</c:v>
                </c:pt>
                <c:pt idx="30">
                  <c:v>2014 Junio</c:v>
                </c:pt>
                <c:pt idx="31">
                  <c:v>2014 Julio</c:v>
                </c:pt>
                <c:pt idx="32">
                  <c:v>2014 Agosto</c:v>
                </c:pt>
                <c:pt idx="33">
                  <c:v>2014 Septiembre</c:v>
                </c:pt>
                <c:pt idx="34">
                  <c:v>2014 Octubre</c:v>
                </c:pt>
                <c:pt idx="35">
                  <c:v>2014 Noviembre</c:v>
                </c:pt>
                <c:pt idx="36">
                  <c:v>2014 Diciembre</c:v>
                </c:pt>
                <c:pt idx="37">
                  <c:v>2015 Enero</c:v>
                </c:pt>
                <c:pt idx="38">
                  <c:v>2015 Febrero</c:v>
                </c:pt>
                <c:pt idx="39">
                  <c:v>2015 Marzo</c:v>
                </c:pt>
                <c:pt idx="40">
                  <c:v>2015 Abril</c:v>
                </c:pt>
                <c:pt idx="41">
                  <c:v>2015 Mayo</c:v>
                </c:pt>
                <c:pt idx="42">
                  <c:v>2015 Junio</c:v>
                </c:pt>
                <c:pt idx="43">
                  <c:v>2015 Julio</c:v>
                </c:pt>
                <c:pt idx="44">
                  <c:v>2015 Agosto</c:v>
                </c:pt>
                <c:pt idx="45">
                  <c:v>2015 Septiembre</c:v>
                </c:pt>
                <c:pt idx="46">
                  <c:v>2015 Octubre</c:v>
                </c:pt>
                <c:pt idx="47">
                  <c:v>2015 Noviembre</c:v>
                </c:pt>
                <c:pt idx="48">
                  <c:v>2015 Diciembre</c:v>
                </c:pt>
                <c:pt idx="49">
                  <c:v>2016 Enero</c:v>
                </c:pt>
                <c:pt idx="50">
                  <c:v>2016 Febrero</c:v>
                </c:pt>
                <c:pt idx="51">
                  <c:v>2016 Marzo</c:v>
                </c:pt>
                <c:pt idx="52">
                  <c:v>2016 Abril</c:v>
                </c:pt>
                <c:pt idx="53">
                  <c:v>2016 Mayo</c:v>
                </c:pt>
                <c:pt idx="54">
                  <c:v>2016 Junio</c:v>
                </c:pt>
                <c:pt idx="55">
                  <c:v>2016 Julio</c:v>
                </c:pt>
                <c:pt idx="56">
                  <c:v>2016 Agosto</c:v>
                </c:pt>
                <c:pt idx="57">
                  <c:v>2016 Septiembre</c:v>
                </c:pt>
                <c:pt idx="58">
                  <c:v>2016 Octubre</c:v>
                </c:pt>
                <c:pt idx="59">
                  <c:v>2016 Noviembre</c:v>
                </c:pt>
                <c:pt idx="60">
                  <c:v>2016 Diciembre</c:v>
                </c:pt>
              </c:strCache>
            </c:strRef>
          </c:cat>
          <c:val>
            <c:numRef>
              <c:f>'Data 2'!$F$8:$F$68</c:f>
              <c:numCache>
                <c:formatCode>#,##0\ _)</c:formatCode>
                <c:ptCount val="61"/>
                <c:pt idx="0">
                  <c:v>12386</c:v>
                </c:pt>
                <c:pt idx="1">
                  <c:v>12965.7</c:v>
                </c:pt>
                <c:pt idx="2">
                  <c:v>13507.4</c:v>
                </c:pt>
                <c:pt idx="3">
                  <c:v>14060.2</c:v>
                </c:pt>
                <c:pt idx="4">
                  <c:v>14232.2</c:v>
                </c:pt>
                <c:pt idx="5">
                  <c:v>14261.9</c:v>
                </c:pt>
                <c:pt idx="6">
                  <c:v>13729.1</c:v>
                </c:pt>
                <c:pt idx="7">
                  <c:v>12230.9</c:v>
                </c:pt>
                <c:pt idx="8">
                  <c:v>10926.1</c:v>
                </c:pt>
                <c:pt idx="9">
                  <c:v>9938.6</c:v>
                </c:pt>
                <c:pt idx="10">
                  <c:v>9521.1</c:v>
                </c:pt>
                <c:pt idx="11">
                  <c:v>10663.3</c:v>
                </c:pt>
                <c:pt idx="12">
                  <c:v>12668.9</c:v>
                </c:pt>
                <c:pt idx="13">
                  <c:v>12967.4</c:v>
                </c:pt>
                <c:pt idx="14">
                  <c:v>13437</c:v>
                </c:pt>
                <c:pt idx="15">
                  <c:v>14005</c:v>
                </c:pt>
                <c:pt idx="16">
                  <c:v>14166.5</c:v>
                </c:pt>
                <c:pt idx="17">
                  <c:v>14224.6</c:v>
                </c:pt>
                <c:pt idx="18">
                  <c:v>13729.2</c:v>
                </c:pt>
                <c:pt idx="19">
                  <c:v>12233</c:v>
                </c:pt>
                <c:pt idx="20">
                  <c:v>10925.3</c:v>
                </c:pt>
                <c:pt idx="21">
                  <c:v>9966.2999999999993</c:v>
                </c:pt>
                <c:pt idx="22">
                  <c:v>9555.2000000000007</c:v>
                </c:pt>
                <c:pt idx="23">
                  <c:v>10737.4</c:v>
                </c:pt>
                <c:pt idx="24">
                  <c:v>12834.4</c:v>
                </c:pt>
                <c:pt idx="25">
                  <c:v>12967.4</c:v>
                </c:pt>
                <c:pt idx="26">
                  <c:v>13367.5</c:v>
                </c:pt>
                <c:pt idx="27">
                  <c:v>13950.8</c:v>
                </c:pt>
                <c:pt idx="28">
                  <c:v>14112.5</c:v>
                </c:pt>
                <c:pt idx="29">
                  <c:v>14197.9</c:v>
                </c:pt>
                <c:pt idx="30">
                  <c:v>13730.3</c:v>
                </c:pt>
                <c:pt idx="31">
                  <c:v>12236</c:v>
                </c:pt>
                <c:pt idx="32">
                  <c:v>10925.4</c:v>
                </c:pt>
                <c:pt idx="33">
                  <c:v>9994.9</c:v>
                </c:pt>
                <c:pt idx="34">
                  <c:v>9589.9</c:v>
                </c:pt>
                <c:pt idx="35">
                  <c:v>10812.3</c:v>
                </c:pt>
                <c:pt idx="36">
                  <c:v>13000</c:v>
                </c:pt>
                <c:pt idx="37">
                  <c:v>13349.6</c:v>
                </c:pt>
                <c:pt idx="38">
                  <c:v>13349.6</c:v>
                </c:pt>
                <c:pt idx="39">
                  <c:v>13912.1</c:v>
                </c:pt>
                <c:pt idx="40">
                  <c:v>14074.2</c:v>
                </c:pt>
                <c:pt idx="41">
                  <c:v>14187.1</c:v>
                </c:pt>
                <c:pt idx="42">
                  <c:v>13746.6</c:v>
                </c:pt>
                <c:pt idx="43">
                  <c:v>12252.4</c:v>
                </c:pt>
                <c:pt idx="44">
                  <c:v>10937.6</c:v>
                </c:pt>
                <c:pt idx="45">
                  <c:v>10034.299999999999</c:v>
                </c:pt>
                <c:pt idx="46">
                  <c:v>9635.2000000000007</c:v>
                </c:pt>
                <c:pt idx="47">
                  <c:v>10899.4</c:v>
                </c:pt>
                <c:pt idx="48">
                  <c:v>13185.4</c:v>
                </c:pt>
                <c:pt idx="49">
                  <c:v>13001.9</c:v>
                </c:pt>
                <c:pt idx="50">
                  <c:v>13315.6</c:v>
                </c:pt>
                <c:pt idx="51">
                  <c:v>13856.7</c:v>
                </c:pt>
                <c:pt idx="52">
                  <c:v>14018.9</c:v>
                </c:pt>
                <c:pt idx="53">
                  <c:v>14159.3</c:v>
                </c:pt>
                <c:pt idx="54">
                  <c:v>13746.6</c:v>
                </c:pt>
                <c:pt idx="55">
                  <c:v>12254.4</c:v>
                </c:pt>
                <c:pt idx="56">
                  <c:v>10936.9</c:v>
                </c:pt>
                <c:pt idx="57">
                  <c:v>10062.1</c:v>
                </c:pt>
                <c:pt idx="58">
                  <c:v>9669.2000000000007</c:v>
                </c:pt>
                <c:pt idx="59">
                  <c:v>11022.8</c:v>
                </c:pt>
                <c:pt idx="60">
                  <c:v>13351.2</c:v>
                </c:pt>
              </c:numCache>
            </c:numRef>
          </c:val>
        </c:ser>
        <c:ser>
          <c:idx val="8"/>
          <c:order val="1"/>
          <c:spPr>
            <a:solidFill>
              <a:srgbClr val="F7D2C6"/>
            </a:solidFill>
            <a:ln w="25400">
              <a:noFill/>
            </a:ln>
          </c:spPr>
          <c:cat>
            <c:strRef>
              <c:f>'Data 2'!$C$73:$C$133</c:f>
              <c:strCache>
                <c:ptCount val="61"/>
                <c:pt idx="0">
                  <c:v>2010 Diciembre</c:v>
                </c:pt>
                <c:pt idx="1">
                  <c:v>2012 Enero</c:v>
                </c:pt>
                <c:pt idx="2">
                  <c:v>2012 Febrero</c:v>
                </c:pt>
                <c:pt idx="3">
                  <c:v>2012 Marzo</c:v>
                </c:pt>
                <c:pt idx="4">
                  <c:v>2012 Abril</c:v>
                </c:pt>
                <c:pt idx="5">
                  <c:v>2012 Mayo</c:v>
                </c:pt>
                <c:pt idx="6">
                  <c:v>2012 Junio</c:v>
                </c:pt>
                <c:pt idx="7">
                  <c:v>2012 Julio</c:v>
                </c:pt>
                <c:pt idx="8">
                  <c:v>2012 Agosto</c:v>
                </c:pt>
                <c:pt idx="9">
                  <c:v>2012 Septiembre</c:v>
                </c:pt>
                <c:pt idx="10">
                  <c:v>2012 Octubre</c:v>
                </c:pt>
                <c:pt idx="11">
                  <c:v>2012 Noviembre</c:v>
                </c:pt>
                <c:pt idx="12">
                  <c:v>2012 Diciembre</c:v>
                </c:pt>
                <c:pt idx="13">
                  <c:v>2013 Enero</c:v>
                </c:pt>
                <c:pt idx="14">
                  <c:v>2013 Febrero</c:v>
                </c:pt>
                <c:pt idx="15">
                  <c:v>2013 Marzo</c:v>
                </c:pt>
                <c:pt idx="16">
                  <c:v>2013 Abril</c:v>
                </c:pt>
                <c:pt idx="17">
                  <c:v>2013 Mayo</c:v>
                </c:pt>
                <c:pt idx="18">
                  <c:v>2013 Junio</c:v>
                </c:pt>
                <c:pt idx="19">
                  <c:v>2013 Julio</c:v>
                </c:pt>
                <c:pt idx="20">
                  <c:v>2013 Agosto</c:v>
                </c:pt>
                <c:pt idx="21">
                  <c:v>2013 Septiembre</c:v>
                </c:pt>
                <c:pt idx="22">
                  <c:v>2013 Octubre</c:v>
                </c:pt>
                <c:pt idx="23">
                  <c:v>2013 Noviembre</c:v>
                </c:pt>
                <c:pt idx="24">
                  <c:v>2013 Diciembre</c:v>
                </c:pt>
                <c:pt idx="25">
                  <c:v>2014 Enero</c:v>
                </c:pt>
                <c:pt idx="26">
                  <c:v>2014 Febrero</c:v>
                </c:pt>
                <c:pt idx="27">
                  <c:v>2014 Marzo</c:v>
                </c:pt>
                <c:pt idx="28">
                  <c:v>2014 Abril</c:v>
                </c:pt>
                <c:pt idx="29">
                  <c:v>2014 Mayo</c:v>
                </c:pt>
                <c:pt idx="30">
                  <c:v>2014 Junio</c:v>
                </c:pt>
                <c:pt idx="31">
                  <c:v>2014 Julio</c:v>
                </c:pt>
                <c:pt idx="32">
                  <c:v>2014 Agosto</c:v>
                </c:pt>
                <c:pt idx="33">
                  <c:v>2014 Septiembre</c:v>
                </c:pt>
                <c:pt idx="34">
                  <c:v>2014 Octubre</c:v>
                </c:pt>
                <c:pt idx="35">
                  <c:v>2014 Noviembre</c:v>
                </c:pt>
                <c:pt idx="36">
                  <c:v>2014 Diciembre</c:v>
                </c:pt>
                <c:pt idx="37">
                  <c:v>2015 Enero</c:v>
                </c:pt>
                <c:pt idx="38">
                  <c:v>2015 Febrero</c:v>
                </c:pt>
                <c:pt idx="39">
                  <c:v>2015 Marzo</c:v>
                </c:pt>
                <c:pt idx="40">
                  <c:v>2015 Abril</c:v>
                </c:pt>
                <c:pt idx="41">
                  <c:v>2015 Mayo</c:v>
                </c:pt>
                <c:pt idx="42">
                  <c:v>2015 Junio</c:v>
                </c:pt>
                <c:pt idx="43">
                  <c:v>2015 Julio</c:v>
                </c:pt>
                <c:pt idx="44">
                  <c:v>2015 Agosto</c:v>
                </c:pt>
                <c:pt idx="45">
                  <c:v>2015 Septiembre</c:v>
                </c:pt>
                <c:pt idx="46">
                  <c:v>2015 Octubre</c:v>
                </c:pt>
                <c:pt idx="47">
                  <c:v>2015 Noviembre</c:v>
                </c:pt>
                <c:pt idx="48">
                  <c:v>2015 Diciembre</c:v>
                </c:pt>
                <c:pt idx="49">
                  <c:v>2016 Enero</c:v>
                </c:pt>
                <c:pt idx="50">
                  <c:v>2016 Febrero</c:v>
                </c:pt>
                <c:pt idx="51">
                  <c:v>2016 Marzo</c:v>
                </c:pt>
                <c:pt idx="52">
                  <c:v>2016 Abril</c:v>
                </c:pt>
                <c:pt idx="53">
                  <c:v>2016 Mayo</c:v>
                </c:pt>
                <c:pt idx="54">
                  <c:v>2016 Junio</c:v>
                </c:pt>
                <c:pt idx="55">
                  <c:v>2016 Julio</c:v>
                </c:pt>
                <c:pt idx="56">
                  <c:v>2016 Agosto</c:v>
                </c:pt>
                <c:pt idx="57">
                  <c:v>2016 Septiembre</c:v>
                </c:pt>
                <c:pt idx="58">
                  <c:v>2016 Octubre</c:v>
                </c:pt>
                <c:pt idx="59">
                  <c:v>2016 Noviembre</c:v>
                </c:pt>
                <c:pt idx="60">
                  <c:v>2016 Diciembre</c:v>
                </c:pt>
              </c:strCache>
            </c:strRef>
          </c:cat>
          <c:val>
            <c:numRef>
              <c:f>'Data 2'!$G$8:$G$68</c:f>
              <c:numCache>
                <c:formatCode>#,##0\ _)</c:formatCode>
                <c:ptCount val="61"/>
                <c:pt idx="0">
                  <c:v>5114.1000000000004</c:v>
                </c:pt>
                <c:pt idx="1">
                  <c:v>5098</c:v>
                </c:pt>
                <c:pt idx="2">
                  <c:v>5244.8</c:v>
                </c:pt>
                <c:pt idx="3">
                  <c:v>5316.4</c:v>
                </c:pt>
                <c:pt idx="4">
                  <c:v>6710.8</c:v>
                </c:pt>
                <c:pt idx="5">
                  <c:v>6667.8</c:v>
                </c:pt>
                <c:pt idx="6">
                  <c:v>6265.1</c:v>
                </c:pt>
                <c:pt idx="7">
                  <c:v>5464</c:v>
                </c:pt>
                <c:pt idx="8">
                  <c:v>4840.2</c:v>
                </c:pt>
                <c:pt idx="9">
                  <c:v>4595.8999999999996</c:v>
                </c:pt>
                <c:pt idx="10">
                  <c:v>4235.2</c:v>
                </c:pt>
                <c:pt idx="11">
                  <c:v>4519.8</c:v>
                </c:pt>
                <c:pt idx="12">
                  <c:v>5166.6000000000004</c:v>
                </c:pt>
                <c:pt idx="13">
                  <c:v>5163.3999999999996</c:v>
                </c:pt>
                <c:pt idx="14">
                  <c:v>5290.4</c:v>
                </c:pt>
                <c:pt idx="15">
                  <c:v>5368.3</c:v>
                </c:pt>
                <c:pt idx="16">
                  <c:v>6738.5</c:v>
                </c:pt>
                <c:pt idx="17">
                  <c:v>6686.6</c:v>
                </c:pt>
                <c:pt idx="18">
                  <c:v>6269.5</c:v>
                </c:pt>
                <c:pt idx="19">
                  <c:v>5450.6</c:v>
                </c:pt>
                <c:pt idx="20">
                  <c:v>4808</c:v>
                </c:pt>
                <c:pt idx="21">
                  <c:v>4573.5</c:v>
                </c:pt>
                <c:pt idx="22">
                  <c:v>4231.6000000000004</c:v>
                </c:pt>
                <c:pt idx="23">
                  <c:v>4546.7</c:v>
                </c:pt>
                <c:pt idx="24">
                  <c:v>5199.5</c:v>
                </c:pt>
                <c:pt idx="25">
                  <c:v>5163.3999999999996</c:v>
                </c:pt>
                <c:pt idx="26">
                  <c:v>5336</c:v>
                </c:pt>
                <c:pt idx="27">
                  <c:v>5432.5</c:v>
                </c:pt>
                <c:pt idx="28">
                  <c:v>6773.4</c:v>
                </c:pt>
                <c:pt idx="29">
                  <c:v>6705.4</c:v>
                </c:pt>
                <c:pt idx="30">
                  <c:v>6274</c:v>
                </c:pt>
                <c:pt idx="31">
                  <c:v>5437.2</c:v>
                </c:pt>
                <c:pt idx="32">
                  <c:v>4775.8</c:v>
                </c:pt>
                <c:pt idx="33">
                  <c:v>4551.1000000000004</c:v>
                </c:pt>
                <c:pt idx="34">
                  <c:v>4228</c:v>
                </c:pt>
                <c:pt idx="35">
                  <c:v>4573.5</c:v>
                </c:pt>
                <c:pt idx="36">
                  <c:v>5232.3</c:v>
                </c:pt>
                <c:pt idx="37">
                  <c:v>5301</c:v>
                </c:pt>
                <c:pt idx="38">
                  <c:v>5388.4</c:v>
                </c:pt>
                <c:pt idx="39">
                  <c:v>5503.9</c:v>
                </c:pt>
                <c:pt idx="40">
                  <c:v>6818.6</c:v>
                </c:pt>
                <c:pt idx="41">
                  <c:v>6734.3</c:v>
                </c:pt>
                <c:pt idx="42">
                  <c:v>6287.9</c:v>
                </c:pt>
                <c:pt idx="43">
                  <c:v>5431.9</c:v>
                </c:pt>
                <c:pt idx="44">
                  <c:v>4750.7</c:v>
                </c:pt>
                <c:pt idx="45">
                  <c:v>4535.6000000000004</c:v>
                </c:pt>
                <c:pt idx="46">
                  <c:v>4230.8</c:v>
                </c:pt>
                <c:pt idx="47">
                  <c:v>4607.3</c:v>
                </c:pt>
                <c:pt idx="48">
                  <c:v>5271.4</c:v>
                </c:pt>
                <c:pt idx="49">
                  <c:v>5366.1</c:v>
                </c:pt>
                <c:pt idx="50">
                  <c:v>5433.6</c:v>
                </c:pt>
                <c:pt idx="51">
                  <c:v>5567.8</c:v>
                </c:pt>
                <c:pt idx="52">
                  <c:v>6896.6</c:v>
                </c:pt>
                <c:pt idx="53">
                  <c:v>6811.6</c:v>
                </c:pt>
                <c:pt idx="54">
                  <c:v>6354.8</c:v>
                </c:pt>
                <c:pt idx="55">
                  <c:v>5493.3</c:v>
                </c:pt>
                <c:pt idx="56">
                  <c:v>4803.8</c:v>
                </c:pt>
                <c:pt idx="57">
                  <c:v>4577.6000000000004</c:v>
                </c:pt>
                <c:pt idx="58">
                  <c:v>4301.2</c:v>
                </c:pt>
                <c:pt idx="59">
                  <c:v>4697.8</c:v>
                </c:pt>
                <c:pt idx="60">
                  <c:v>5303.9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9649824"/>
        <c:axId val="369648256"/>
      </c:areaChart>
      <c:lineChart>
        <c:grouping val="standard"/>
        <c:varyColors val="0"/>
        <c:ser>
          <c:idx val="0"/>
          <c:order val="2"/>
          <c:tx>
            <c:v>Media estadística</c:v>
          </c:tx>
          <c:spPr>
            <a:ln w="25400">
              <a:solidFill>
                <a:srgbClr val="B38FEE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60"/>
              <c:pt idx="5">
                <c:v>2008</c:v>
              </c:pt>
              <c:pt idx="17">
                <c:v>2009</c:v>
              </c:pt>
              <c:pt idx="29">
                <c:v>2010</c:v>
              </c:pt>
              <c:pt idx="41">
                <c:v>2011</c:v>
              </c:pt>
              <c:pt idx="53">
                <c:v>2012</c:v>
              </c:pt>
            </c:numLit>
          </c:cat>
          <c:val>
            <c:numRef>
              <c:f>'Data 2'!$H$8:$H$68</c:f>
              <c:numCache>
                <c:formatCode>#,##0\ _)</c:formatCode>
                <c:ptCount val="61"/>
                <c:pt idx="0">
                  <c:v>8148.7</c:v>
                </c:pt>
                <c:pt idx="1">
                  <c:v>9231.6</c:v>
                </c:pt>
                <c:pt idx="2">
                  <c:v>9231.6</c:v>
                </c:pt>
                <c:pt idx="3">
                  <c:v>9473.2999999999993</c:v>
                </c:pt>
                <c:pt idx="4">
                  <c:v>10158.700000000001</c:v>
                </c:pt>
                <c:pt idx="5">
                  <c:v>10485.200000000001</c:v>
                </c:pt>
                <c:pt idx="6">
                  <c:v>10076.700000000001</c:v>
                </c:pt>
                <c:pt idx="7">
                  <c:v>9047.5</c:v>
                </c:pt>
                <c:pt idx="8">
                  <c:v>8102.7</c:v>
                </c:pt>
                <c:pt idx="9">
                  <c:v>7482.9</c:v>
                </c:pt>
                <c:pt idx="10">
                  <c:v>7448.1</c:v>
                </c:pt>
                <c:pt idx="11">
                  <c:v>7903</c:v>
                </c:pt>
                <c:pt idx="12">
                  <c:v>8688.6</c:v>
                </c:pt>
                <c:pt idx="13">
                  <c:v>9434.9</c:v>
                </c:pt>
                <c:pt idx="14">
                  <c:v>9670.7999999999993</c:v>
                </c:pt>
                <c:pt idx="15">
                  <c:v>9917.2999999999993</c:v>
                </c:pt>
                <c:pt idx="16">
                  <c:v>10290.200000000001</c:v>
                </c:pt>
                <c:pt idx="17">
                  <c:v>10642.6</c:v>
                </c:pt>
                <c:pt idx="18">
                  <c:v>10167.1</c:v>
                </c:pt>
                <c:pt idx="19">
                  <c:v>9109.2999999999993</c:v>
                </c:pt>
                <c:pt idx="20">
                  <c:v>8139.4</c:v>
                </c:pt>
                <c:pt idx="21">
                  <c:v>7498.5</c:v>
                </c:pt>
                <c:pt idx="22">
                  <c:v>7433.9</c:v>
                </c:pt>
                <c:pt idx="23">
                  <c:v>7884.5</c:v>
                </c:pt>
                <c:pt idx="24">
                  <c:v>8668.2999999999993</c:v>
                </c:pt>
                <c:pt idx="25">
                  <c:v>9434.9</c:v>
                </c:pt>
                <c:pt idx="26">
                  <c:v>9837.1</c:v>
                </c:pt>
                <c:pt idx="27">
                  <c:v>10258.200000000001</c:v>
                </c:pt>
                <c:pt idx="28">
                  <c:v>10668.5</c:v>
                </c:pt>
                <c:pt idx="29">
                  <c:v>10962.3</c:v>
                </c:pt>
                <c:pt idx="30">
                  <c:v>10460.700000000001</c:v>
                </c:pt>
                <c:pt idx="31">
                  <c:v>9396.9</c:v>
                </c:pt>
                <c:pt idx="32">
                  <c:v>8399.1</c:v>
                </c:pt>
                <c:pt idx="33">
                  <c:v>7716.6</c:v>
                </c:pt>
                <c:pt idx="34">
                  <c:v>7579.4</c:v>
                </c:pt>
                <c:pt idx="35">
                  <c:v>8045.1</c:v>
                </c:pt>
                <c:pt idx="36">
                  <c:v>8830.7000000000007</c:v>
                </c:pt>
                <c:pt idx="37">
                  <c:v>9775.2999999999993</c:v>
                </c:pt>
                <c:pt idx="38">
                  <c:v>10122.1</c:v>
                </c:pt>
                <c:pt idx="39">
                  <c:v>10525.9</c:v>
                </c:pt>
                <c:pt idx="40">
                  <c:v>10985.5</c:v>
                </c:pt>
                <c:pt idx="41">
                  <c:v>11208.4</c:v>
                </c:pt>
                <c:pt idx="42">
                  <c:v>10708.8</c:v>
                </c:pt>
                <c:pt idx="43">
                  <c:v>9643.2999999999993</c:v>
                </c:pt>
                <c:pt idx="44">
                  <c:v>8625.7000000000007</c:v>
                </c:pt>
                <c:pt idx="45">
                  <c:v>7930.4</c:v>
                </c:pt>
                <c:pt idx="46">
                  <c:v>7810.6</c:v>
                </c:pt>
                <c:pt idx="47">
                  <c:v>8257</c:v>
                </c:pt>
                <c:pt idx="48">
                  <c:v>9056</c:v>
                </c:pt>
                <c:pt idx="49">
                  <c:v>10017.4</c:v>
                </c:pt>
                <c:pt idx="50">
                  <c:v>10361.5</c:v>
                </c:pt>
                <c:pt idx="51">
                  <c:v>10787.2</c:v>
                </c:pt>
                <c:pt idx="52">
                  <c:v>11295.2</c:v>
                </c:pt>
                <c:pt idx="53">
                  <c:v>11509.5</c:v>
                </c:pt>
                <c:pt idx="54">
                  <c:v>10990.1</c:v>
                </c:pt>
                <c:pt idx="55">
                  <c:v>9894.2000000000007</c:v>
                </c:pt>
                <c:pt idx="56">
                  <c:v>8861.6</c:v>
                </c:pt>
                <c:pt idx="57">
                  <c:v>8141.4</c:v>
                </c:pt>
                <c:pt idx="58">
                  <c:v>8029.9</c:v>
                </c:pt>
                <c:pt idx="59">
                  <c:v>8512.7999999999993</c:v>
                </c:pt>
                <c:pt idx="60">
                  <c:v>9210</c:v>
                </c:pt>
              </c:numCache>
            </c:numRef>
          </c:val>
          <c:smooth val="0"/>
        </c:ser>
        <c:ser>
          <c:idx val="1"/>
          <c:order val="3"/>
          <c:tx>
            <c:v>Máxima capacidad</c:v>
          </c:tx>
          <c:spPr>
            <a:ln w="25400">
              <a:solidFill>
                <a:srgbClr val="DB0705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60"/>
              <c:pt idx="5">
                <c:v>2008</c:v>
              </c:pt>
              <c:pt idx="17">
                <c:v>2009</c:v>
              </c:pt>
              <c:pt idx="29">
                <c:v>2010</c:v>
              </c:pt>
              <c:pt idx="41">
                <c:v>2011</c:v>
              </c:pt>
              <c:pt idx="53">
                <c:v>2012</c:v>
              </c:pt>
            </c:numLit>
          </c:cat>
          <c:val>
            <c:numRef>
              <c:f>'Data 2'!$E$8:$E$68</c:f>
              <c:numCache>
                <c:formatCode>#,##0\ _)</c:formatCode>
                <c:ptCount val="61"/>
                <c:pt idx="0">
                  <c:v>18538.071</c:v>
                </c:pt>
                <c:pt idx="1">
                  <c:v>18538.071</c:v>
                </c:pt>
                <c:pt idx="2">
                  <c:v>18538.071</c:v>
                </c:pt>
                <c:pt idx="3">
                  <c:v>18538.071</c:v>
                </c:pt>
                <c:pt idx="4">
                  <c:v>18538.071</c:v>
                </c:pt>
                <c:pt idx="5">
                  <c:v>18538.071</c:v>
                </c:pt>
                <c:pt idx="6">
                  <c:v>18538.071</c:v>
                </c:pt>
                <c:pt idx="7">
                  <c:v>18538.071</c:v>
                </c:pt>
                <c:pt idx="8">
                  <c:v>18538.071</c:v>
                </c:pt>
                <c:pt idx="9">
                  <c:v>18538.071</c:v>
                </c:pt>
                <c:pt idx="10">
                  <c:v>18538.071</c:v>
                </c:pt>
                <c:pt idx="11">
                  <c:v>18538.071</c:v>
                </c:pt>
                <c:pt idx="12">
                  <c:v>18538.071</c:v>
                </c:pt>
                <c:pt idx="13">
                  <c:v>18538.071</c:v>
                </c:pt>
                <c:pt idx="14">
                  <c:v>18538.071</c:v>
                </c:pt>
                <c:pt idx="15">
                  <c:v>18538.071</c:v>
                </c:pt>
                <c:pt idx="16">
                  <c:v>18538.071</c:v>
                </c:pt>
                <c:pt idx="17">
                  <c:v>18538.071</c:v>
                </c:pt>
                <c:pt idx="18">
                  <c:v>18538.071</c:v>
                </c:pt>
                <c:pt idx="19">
                  <c:v>18538.071</c:v>
                </c:pt>
                <c:pt idx="20">
                  <c:v>18538.071</c:v>
                </c:pt>
                <c:pt idx="21">
                  <c:v>18538.071</c:v>
                </c:pt>
                <c:pt idx="22">
                  <c:v>18538.071</c:v>
                </c:pt>
                <c:pt idx="23">
                  <c:v>18538.071</c:v>
                </c:pt>
                <c:pt idx="24">
                  <c:v>18538.071</c:v>
                </c:pt>
                <c:pt idx="25">
                  <c:v>18538.071</c:v>
                </c:pt>
                <c:pt idx="26">
                  <c:v>18538.071</c:v>
                </c:pt>
                <c:pt idx="27">
                  <c:v>18538.071</c:v>
                </c:pt>
                <c:pt idx="28">
                  <c:v>18538.071</c:v>
                </c:pt>
                <c:pt idx="29">
                  <c:v>18538.071</c:v>
                </c:pt>
                <c:pt idx="30">
                  <c:v>18538.071</c:v>
                </c:pt>
                <c:pt idx="31">
                  <c:v>18538.071</c:v>
                </c:pt>
                <c:pt idx="32">
                  <c:v>18538.071</c:v>
                </c:pt>
                <c:pt idx="33">
                  <c:v>18538.071</c:v>
                </c:pt>
                <c:pt idx="34">
                  <c:v>18538.071</c:v>
                </c:pt>
                <c:pt idx="35">
                  <c:v>18538.071</c:v>
                </c:pt>
                <c:pt idx="36">
                  <c:v>18538.071</c:v>
                </c:pt>
                <c:pt idx="37">
                  <c:v>18538.071</c:v>
                </c:pt>
                <c:pt idx="38">
                  <c:v>18538.071</c:v>
                </c:pt>
                <c:pt idx="39">
                  <c:v>18538.071</c:v>
                </c:pt>
                <c:pt idx="40">
                  <c:v>18538.071</c:v>
                </c:pt>
                <c:pt idx="41">
                  <c:v>18538.071</c:v>
                </c:pt>
                <c:pt idx="42">
                  <c:v>18538.071</c:v>
                </c:pt>
                <c:pt idx="43">
                  <c:v>18538.071</c:v>
                </c:pt>
                <c:pt idx="44">
                  <c:v>18538.071</c:v>
                </c:pt>
                <c:pt idx="45">
                  <c:v>18538.071</c:v>
                </c:pt>
                <c:pt idx="46">
                  <c:v>18538.071</c:v>
                </c:pt>
                <c:pt idx="47">
                  <c:v>18538.071</c:v>
                </c:pt>
                <c:pt idx="48">
                  <c:v>18538.071</c:v>
                </c:pt>
                <c:pt idx="49">
                  <c:v>18538.071</c:v>
                </c:pt>
                <c:pt idx="50">
                  <c:v>18538.071</c:v>
                </c:pt>
                <c:pt idx="51">
                  <c:v>18538.071</c:v>
                </c:pt>
                <c:pt idx="52">
                  <c:v>18538.071</c:v>
                </c:pt>
                <c:pt idx="53">
                  <c:v>18538.071</c:v>
                </c:pt>
                <c:pt idx="54">
                  <c:v>18538.071</c:v>
                </c:pt>
                <c:pt idx="55">
                  <c:v>18538.071</c:v>
                </c:pt>
                <c:pt idx="56">
                  <c:v>18538.071</c:v>
                </c:pt>
                <c:pt idx="57">
                  <c:v>18538.071</c:v>
                </c:pt>
                <c:pt idx="58">
                  <c:v>18538.071</c:v>
                </c:pt>
                <c:pt idx="59">
                  <c:v>18538.071</c:v>
                </c:pt>
                <c:pt idx="60">
                  <c:v>18538.071</c:v>
                </c:pt>
              </c:numCache>
            </c:numRef>
          </c:val>
          <c:smooth val="0"/>
        </c:ser>
        <c:ser>
          <c:idx val="6"/>
          <c:order val="4"/>
          <c:tx>
            <c:v>Real</c:v>
          </c:tx>
          <c:spPr>
            <a:ln w="25400">
              <a:solidFill>
                <a:srgbClr val="004563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60"/>
              <c:pt idx="5">
                <c:v>2008</c:v>
              </c:pt>
              <c:pt idx="17">
                <c:v>2009</c:v>
              </c:pt>
              <c:pt idx="29">
                <c:v>2010</c:v>
              </c:pt>
              <c:pt idx="41">
                <c:v>2011</c:v>
              </c:pt>
              <c:pt idx="53">
                <c:v>2012</c:v>
              </c:pt>
            </c:numLit>
          </c:cat>
          <c:val>
            <c:numRef>
              <c:f>'Data 2'!$D$8:$D$68</c:f>
              <c:numCache>
                <c:formatCode>#,##0\ _)</c:formatCode>
                <c:ptCount val="61"/>
                <c:pt idx="0">
                  <c:v>12297.534089000001</c:v>
                </c:pt>
                <c:pt idx="1">
                  <c:v>9257.9833269999999</c:v>
                </c:pt>
                <c:pt idx="2">
                  <c:v>9173.557761</c:v>
                </c:pt>
                <c:pt idx="3">
                  <c:v>8822.0527280000006</c:v>
                </c:pt>
                <c:pt idx="4">
                  <c:v>9428.0368309999994</c:v>
                </c:pt>
                <c:pt idx="5">
                  <c:v>10301.085685</c:v>
                </c:pt>
                <c:pt idx="6">
                  <c:v>9516.4772730000004</c:v>
                </c:pt>
                <c:pt idx="7">
                  <c:v>8381.4091939999998</c:v>
                </c:pt>
                <c:pt idx="8">
                  <c:v>7311.5923839999996</c:v>
                </c:pt>
                <c:pt idx="9">
                  <c:v>6665.784439</c:v>
                </c:pt>
                <c:pt idx="10">
                  <c:v>6448.7438350000002</c:v>
                </c:pt>
                <c:pt idx="11">
                  <c:v>6546.291526</c:v>
                </c:pt>
                <c:pt idx="12">
                  <c:v>7079.449087</c:v>
                </c:pt>
                <c:pt idx="13">
                  <c:v>9031.6931410000016</c:v>
                </c:pt>
                <c:pt idx="14">
                  <c:v>9716.2513859999999</c:v>
                </c:pt>
                <c:pt idx="15">
                  <c:v>13173.116012</c:v>
                </c:pt>
                <c:pt idx="16">
                  <c:v>14420.568352</c:v>
                </c:pt>
                <c:pt idx="17">
                  <c:v>14538.514025</c:v>
                </c:pt>
                <c:pt idx="18">
                  <c:v>14177.553614</c:v>
                </c:pt>
                <c:pt idx="19">
                  <c:v>13055.512755</c:v>
                </c:pt>
                <c:pt idx="20">
                  <c:v>11745.757019000001</c:v>
                </c:pt>
                <c:pt idx="21">
                  <c:v>10661.581620000001</c:v>
                </c:pt>
                <c:pt idx="22">
                  <c:v>10606.983985999999</c:v>
                </c:pt>
                <c:pt idx="23">
                  <c:v>10354.384246</c:v>
                </c:pt>
                <c:pt idx="24">
                  <c:v>10667.030070000001</c:v>
                </c:pt>
                <c:pt idx="25">
                  <c:v>13095.099113</c:v>
                </c:pt>
                <c:pt idx="26">
                  <c:v>14128.365964000001</c:v>
                </c:pt>
                <c:pt idx="27">
                  <c:v>13921.849047</c:v>
                </c:pt>
                <c:pt idx="28">
                  <c:v>14347.673042</c:v>
                </c:pt>
                <c:pt idx="29">
                  <c:v>14108.111021999999</c:v>
                </c:pt>
                <c:pt idx="30">
                  <c:v>13566.252734</c:v>
                </c:pt>
                <c:pt idx="31">
                  <c:v>12458.298484000001</c:v>
                </c:pt>
                <c:pt idx="32">
                  <c:v>11182.845214999999</c:v>
                </c:pt>
                <c:pt idx="33">
                  <c:v>10347.826236000001</c:v>
                </c:pt>
                <c:pt idx="34">
                  <c:v>10605.790159</c:v>
                </c:pt>
                <c:pt idx="35">
                  <c:v>11549.200858</c:v>
                </c:pt>
                <c:pt idx="36">
                  <c:v>11825.70354</c:v>
                </c:pt>
                <c:pt idx="37">
                  <c:v>11887.913372000001</c:v>
                </c:pt>
                <c:pt idx="38">
                  <c:v>12621.581502000001</c:v>
                </c:pt>
                <c:pt idx="39">
                  <c:v>12918.073985999999</c:v>
                </c:pt>
                <c:pt idx="40">
                  <c:v>13203.73019</c:v>
                </c:pt>
                <c:pt idx="41">
                  <c:v>12887.114576</c:v>
                </c:pt>
                <c:pt idx="42">
                  <c:v>11918.792775</c:v>
                </c:pt>
                <c:pt idx="43">
                  <c:v>10448.885818000001</c:v>
                </c:pt>
                <c:pt idx="44">
                  <c:v>9469.3938039999994</c:v>
                </c:pt>
                <c:pt idx="45">
                  <c:v>8754.5516729999999</c:v>
                </c:pt>
                <c:pt idx="46">
                  <c:v>8623.2692550000011</c:v>
                </c:pt>
                <c:pt idx="47">
                  <c:v>8744.6446699999997</c:v>
                </c:pt>
                <c:pt idx="48">
                  <c:v>8644.1745179999998</c:v>
                </c:pt>
                <c:pt idx="49">
                  <c:v>11227.656998</c:v>
                </c:pt>
                <c:pt idx="50">
                  <c:v>12066.238818</c:v>
                </c:pt>
                <c:pt idx="51">
                  <c:v>12306.055883000001</c:v>
                </c:pt>
                <c:pt idx="52">
                  <c:v>13179.567322000001</c:v>
                </c:pt>
                <c:pt idx="53">
                  <c:v>13577.542675000001</c:v>
                </c:pt>
                <c:pt idx="54">
                  <c:v>12751.035658000001</c:v>
                </c:pt>
                <c:pt idx="55">
                  <c:v>11400.747851</c:v>
                </c:pt>
                <c:pt idx="56">
                  <c:v>9726.8527640000011</c:v>
                </c:pt>
                <c:pt idx="57">
                  <c:v>8542.9985950000009</c:v>
                </c:pt>
                <c:pt idx="58">
                  <c:v>7639.5428579999998</c:v>
                </c:pt>
                <c:pt idx="59">
                  <c:v>7737.8927560000002</c:v>
                </c:pt>
                <c:pt idx="60">
                  <c:v>7271.9042060000002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9651000"/>
        <c:axId val="369654528"/>
      </c:lineChart>
      <c:catAx>
        <c:axId val="369649824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one"/>
        <c:spPr>
          <a:ln w="9525">
            <a:noFill/>
          </a:ln>
        </c:spPr>
        <c:crossAx val="369648256"/>
        <c:crossesAt val="0"/>
        <c:auto val="0"/>
        <c:lblAlgn val="ctr"/>
        <c:lblOffset val="100"/>
        <c:tickLblSkip val="12"/>
        <c:tickMarkSkip val="12"/>
        <c:noMultiLvlLbl val="0"/>
      </c:catAx>
      <c:valAx>
        <c:axId val="369648256"/>
        <c:scaling>
          <c:orientation val="minMax"/>
          <c:max val="19000"/>
          <c:min val="300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9649824"/>
        <c:crosses val="autoZero"/>
        <c:crossBetween val="midCat"/>
        <c:majorUnit val="2000"/>
        <c:minorUnit val="400"/>
      </c:valAx>
      <c:catAx>
        <c:axId val="3696510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9654528"/>
        <c:crosses val="autoZero"/>
        <c:auto val="0"/>
        <c:lblAlgn val="ctr"/>
        <c:lblOffset val="100"/>
        <c:noMultiLvlLbl val="0"/>
      </c:catAx>
      <c:valAx>
        <c:axId val="369654528"/>
        <c:scaling>
          <c:orientation val="minMax"/>
        </c:scaling>
        <c:delete val="1"/>
        <c:axPos val="l"/>
        <c:numFmt formatCode="#,##0\ _)" sourceLinked="1"/>
        <c:majorTickMark val="out"/>
        <c:minorTickMark val="none"/>
        <c:tickLblPos val="nextTo"/>
        <c:crossAx val="369651000"/>
        <c:crosses val="autoZero"/>
        <c:crossBetween val="midCat"/>
      </c:valAx>
      <c:spPr>
        <a:solidFill>
          <a:srgbClr val="F7D2C6"/>
        </a:solidFill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6136944984566415"/>
          <c:y val="4.3478260869565216E-2"/>
          <c:w val="0.77995212701101846"/>
          <c:h val="0.1264826284066270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505112203169937E-2"/>
          <c:y val="0.16364520611394165"/>
          <c:w val="0.84777911579162635"/>
          <c:h val="0.7130012552634429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'Data 1'!$C$94</c:f>
              <c:strCache>
                <c:ptCount val="1"/>
                <c:pt idx="0">
                  <c:v>Hidráulica (1)</c:v>
                </c:pt>
              </c:strCache>
            </c:strRef>
          </c:tx>
          <c:spPr>
            <a:solidFill>
              <a:srgbClr val="0090D1"/>
            </a:solidFill>
            <a:ln w="12700"/>
          </c:spPr>
          <c:invertIfNegative val="0"/>
          <c:cat>
            <c:numRef>
              <c:f>'Data 1'!$D$93:$M$93</c:f>
              <c:numCache>
                <c:formatCode>0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'Data 1'!$D$94:$M$94</c:f>
              <c:numCache>
                <c:formatCode>#,##0</c:formatCode>
                <c:ptCount val="10"/>
                <c:pt idx="0">
                  <c:v>18899.960649999997</c:v>
                </c:pt>
                <c:pt idx="1">
                  <c:v>19063.72565</c:v>
                </c:pt>
                <c:pt idx="2">
                  <c:v>19106.756649999999</c:v>
                </c:pt>
                <c:pt idx="3">
                  <c:v>19137.208979999999</c:v>
                </c:pt>
                <c:pt idx="4">
                  <c:v>19154.570780000002</c:v>
                </c:pt>
                <c:pt idx="5">
                  <c:v>19377.518779999999</c:v>
                </c:pt>
                <c:pt idx="6">
                  <c:v>19435.551780000002</c:v>
                </c:pt>
                <c:pt idx="7">
                  <c:v>19441.781780000001</c:v>
                </c:pt>
                <c:pt idx="8">
                  <c:v>20346.528779999997</c:v>
                </c:pt>
                <c:pt idx="9">
                  <c:v>20352.183779999999</c:v>
                </c:pt>
              </c:numCache>
            </c:numRef>
          </c:val>
        </c:ser>
        <c:ser>
          <c:idx val="1"/>
          <c:order val="1"/>
          <c:tx>
            <c:strRef>
              <c:f>'Data 1'!$C$95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464394"/>
            </a:solidFill>
          </c:spPr>
          <c:invertIfNegative val="0"/>
          <c:cat>
            <c:numRef>
              <c:f>'Data 1'!$D$93:$M$93</c:f>
              <c:numCache>
                <c:formatCode>0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'Data 1'!$D$95:$M$95</c:f>
              <c:numCache>
                <c:formatCode>#,##0</c:formatCode>
                <c:ptCount val="10"/>
                <c:pt idx="0">
                  <c:v>7455.58</c:v>
                </c:pt>
                <c:pt idx="1">
                  <c:v>7455.58</c:v>
                </c:pt>
                <c:pt idx="2">
                  <c:v>7455.58</c:v>
                </c:pt>
                <c:pt idx="3">
                  <c:v>7515.37</c:v>
                </c:pt>
                <c:pt idx="4">
                  <c:v>7572.58</c:v>
                </c:pt>
                <c:pt idx="5">
                  <c:v>7572.58</c:v>
                </c:pt>
                <c:pt idx="6">
                  <c:v>7572.58</c:v>
                </c:pt>
                <c:pt idx="7">
                  <c:v>7572.58</c:v>
                </c:pt>
                <c:pt idx="8">
                  <c:v>7572.58</c:v>
                </c:pt>
                <c:pt idx="9">
                  <c:v>7572.58</c:v>
                </c:pt>
              </c:numCache>
            </c:numRef>
          </c:val>
        </c:ser>
        <c:ser>
          <c:idx val="2"/>
          <c:order val="2"/>
          <c:tx>
            <c:strRef>
              <c:f>'Data 1'!$C$96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cat>
            <c:numRef>
              <c:f>'Data 1'!$D$93:$M$93</c:f>
              <c:numCache>
                <c:formatCode>0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'Data 1'!$D$96:$M$96</c:f>
              <c:numCache>
                <c:formatCode>#,##0</c:formatCode>
                <c:ptCount val="10"/>
                <c:pt idx="0">
                  <c:v>10857.65</c:v>
                </c:pt>
                <c:pt idx="1">
                  <c:v>10856.4</c:v>
                </c:pt>
                <c:pt idx="2">
                  <c:v>10856.4</c:v>
                </c:pt>
                <c:pt idx="3">
                  <c:v>10873.95</c:v>
                </c:pt>
                <c:pt idx="4">
                  <c:v>11103.39</c:v>
                </c:pt>
                <c:pt idx="5">
                  <c:v>10595.47</c:v>
                </c:pt>
                <c:pt idx="6">
                  <c:v>10610.37</c:v>
                </c:pt>
                <c:pt idx="7">
                  <c:v>10468.02</c:v>
                </c:pt>
                <c:pt idx="8">
                  <c:v>10468.02</c:v>
                </c:pt>
                <c:pt idx="9">
                  <c:v>9535.869999999999</c:v>
                </c:pt>
              </c:numCache>
            </c:numRef>
          </c:val>
        </c:ser>
        <c:ser>
          <c:idx val="8"/>
          <c:order val="3"/>
          <c:tx>
            <c:strRef>
              <c:f>'Data 1'!$C$97</c:f>
              <c:strCache>
                <c:ptCount val="1"/>
                <c:pt idx="0">
                  <c:v>Fuel/gas</c:v>
                </c:pt>
              </c:strCache>
            </c:strRef>
          </c:tx>
          <c:spPr>
            <a:solidFill>
              <a:srgbClr val="BA0F16"/>
            </a:solidFill>
          </c:spPr>
          <c:invertIfNegative val="0"/>
          <c:cat>
            <c:numRef>
              <c:f>'Data 1'!$D$93:$M$93</c:f>
              <c:numCache>
                <c:formatCode>0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'Data 1'!$D$97:$M$97</c:f>
              <c:numCache>
                <c:formatCode>#,##0</c:formatCode>
                <c:ptCount val="10"/>
                <c:pt idx="0">
                  <c:v>4521.99</c:v>
                </c:pt>
                <c:pt idx="1">
                  <c:v>4179.99</c:v>
                </c:pt>
                <c:pt idx="2">
                  <c:v>2826.07</c:v>
                </c:pt>
                <c:pt idx="3">
                  <c:v>2144.79</c:v>
                </c:pt>
                <c:pt idx="4">
                  <c:v>806.52</c:v>
                </c:pt>
                <c:pt idx="5">
                  <c:v>505.52</c:v>
                </c:pt>
                <c:pt idx="6">
                  <c:v>505.52</c:v>
                </c:pt>
                <c:pt idx="7">
                  <c:v>505.52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4"/>
          <c:tx>
            <c:strRef>
              <c:f>'Data 1'!$C$98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C66"/>
            </a:solidFill>
          </c:spPr>
          <c:invertIfNegative val="0"/>
          <c:cat>
            <c:numRef>
              <c:f>'Data 1'!$D$93:$M$93</c:f>
              <c:numCache>
                <c:formatCode>0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'Data 1'!$D$98:$M$98</c:f>
              <c:numCache>
                <c:formatCode>#,##0</c:formatCode>
                <c:ptCount val="10"/>
                <c:pt idx="0">
                  <c:v>20672.21</c:v>
                </c:pt>
                <c:pt idx="1">
                  <c:v>21374.12</c:v>
                </c:pt>
                <c:pt idx="2">
                  <c:v>22750.11</c:v>
                </c:pt>
                <c:pt idx="3">
                  <c:v>24844.38</c:v>
                </c:pt>
                <c:pt idx="4">
                  <c:v>24911.73</c:v>
                </c:pt>
                <c:pt idx="5">
                  <c:v>24947.71</c:v>
                </c:pt>
                <c:pt idx="6">
                  <c:v>24947.71</c:v>
                </c:pt>
                <c:pt idx="7">
                  <c:v>24947.71</c:v>
                </c:pt>
                <c:pt idx="8">
                  <c:v>24947.71</c:v>
                </c:pt>
                <c:pt idx="9">
                  <c:v>24947.71</c:v>
                </c:pt>
              </c:numCache>
            </c:numRef>
          </c:val>
        </c:ser>
        <c:ser>
          <c:idx val="5"/>
          <c:order val="5"/>
          <c:tx>
            <c:strRef>
              <c:f>'Data 1'!$C$99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6FB114"/>
            </a:solidFill>
          </c:spPr>
          <c:invertIfNegative val="0"/>
          <c:cat>
            <c:numRef>
              <c:f>'Data 1'!$D$93:$M$93</c:f>
              <c:numCache>
                <c:formatCode>0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'Data 1'!$D$99:$M$99</c:f>
              <c:numCache>
                <c:formatCode>#,##0</c:formatCode>
                <c:ptCount val="10"/>
                <c:pt idx="0">
                  <c:v>13525.789700000001</c:v>
                </c:pt>
                <c:pt idx="1">
                  <c:v>15992.826700000003</c:v>
                </c:pt>
                <c:pt idx="2">
                  <c:v>18714.441700000003</c:v>
                </c:pt>
                <c:pt idx="3">
                  <c:v>19561.053450000003</c:v>
                </c:pt>
                <c:pt idx="4">
                  <c:v>21018.087449999999</c:v>
                </c:pt>
                <c:pt idx="5">
                  <c:v>22608.70205</c:v>
                </c:pt>
                <c:pt idx="6">
                  <c:v>22852.974049999993</c:v>
                </c:pt>
                <c:pt idx="7">
                  <c:v>22871.444549999997</c:v>
                </c:pt>
                <c:pt idx="8">
                  <c:v>22873.244549999996</c:v>
                </c:pt>
                <c:pt idx="9">
                  <c:v>22900.244549999996</c:v>
                </c:pt>
              </c:numCache>
            </c:numRef>
          </c:val>
        </c:ser>
        <c:ser>
          <c:idx val="6"/>
          <c:order val="6"/>
          <c:tx>
            <c:strRef>
              <c:f>'Data 1'!$C$100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rgbClr val="E48500"/>
            </a:solidFill>
          </c:spPr>
          <c:invertIfNegative val="0"/>
          <c:cat>
            <c:numRef>
              <c:f>'Data 1'!$D$93:$M$93</c:f>
              <c:numCache>
                <c:formatCode>0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'Data 1'!$D$100:$M$100</c:f>
              <c:numCache>
                <c:formatCode>#,##0</c:formatCode>
                <c:ptCount val="10"/>
                <c:pt idx="0">
                  <c:v>594.27135000000033</c:v>
                </c:pt>
                <c:pt idx="1">
                  <c:v>3205.1997500001021</c:v>
                </c:pt>
                <c:pt idx="2">
                  <c:v>3243.2076300001027</c:v>
                </c:pt>
                <c:pt idx="3">
                  <c:v>3645.2139100000977</c:v>
                </c:pt>
                <c:pt idx="4">
                  <c:v>4032.0594600000986</c:v>
                </c:pt>
                <c:pt idx="5">
                  <c:v>4293.5912300000982</c:v>
                </c:pt>
                <c:pt idx="6">
                  <c:v>4396.5001700001485</c:v>
                </c:pt>
                <c:pt idx="7">
                  <c:v>4402.664610000149</c:v>
                </c:pt>
                <c:pt idx="8">
                  <c:v>4418.107080000148</c:v>
                </c:pt>
                <c:pt idx="9">
                  <c:v>4429.5942300001498</c:v>
                </c:pt>
              </c:numCache>
            </c:numRef>
          </c:val>
        </c:ser>
        <c:ser>
          <c:idx val="9"/>
          <c:order val="7"/>
          <c:tx>
            <c:strRef>
              <c:f>'Data 1'!$C$101</c:f>
              <c:strCache>
                <c:ptCount val="1"/>
                <c:pt idx="0">
                  <c:v>Solar térmica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'Data 1'!$D$93:$M$93</c:f>
              <c:numCache>
                <c:formatCode>0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'Data 1'!$D$101:$M$101</c:f>
              <c:numCache>
                <c:formatCode>#,##0</c:formatCode>
                <c:ptCount val="10"/>
                <c:pt idx="0">
                  <c:v>11.02</c:v>
                </c:pt>
                <c:pt idx="1">
                  <c:v>60.92</c:v>
                </c:pt>
                <c:pt idx="2">
                  <c:v>232.22</c:v>
                </c:pt>
                <c:pt idx="3">
                  <c:v>531.91999999999996</c:v>
                </c:pt>
                <c:pt idx="4">
                  <c:v>998.52</c:v>
                </c:pt>
                <c:pt idx="5">
                  <c:v>1949.92</c:v>
                </c:pt>
                <c:pt idx="6">
                  <c:v>2299.4275000000002</c:v>
                </c:pt>
                <c:pt idx="7">
                  <c:v>2299.4275000000002</c:v>
                </c:pt>
                <c:pt idx="8">
                  <c:v>2299.4275000000002</c:v>
                </c:pt>
                <c:pt idx="9">
                  <c:v>2299.4275000000002</c:v>
                </c:pt>
              </c:numCache>
            </c:numRef>
          </c:val>
        </c:ser>
        <c:ser>
          <c:idx val="7"/>
          <c:order val="8"/>
          <c:tx>
            <c:strRef>
              <c:f>'Data 1'!$C$102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A5CBC"/>
            </a:solidFill>
          </c:spPr>
          <c:invertIfNegative val="0"/>
          <c:cat>
            <c:numRef>
              <c:f>'Data 1'!$D$93:$M$93</c:f>
              <c:numCache>
                <c:formatCode>0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'Data 1'!$D$102:$M$102</c:f>
              <c:numCache>
                <c:formatCode>#,##0</c:formatCode>
                <c:ptCount val="10"/>
                <c:pt idx="0">
                  <c:v>572.6689100000001</c:v>
                </c:pt>
                <c:pt idx="1">
                  <c:v>612.49491</c:v>
                </c:pt>
                <c:pt idx="2">
                  <c:v>740.10491000000002</c:v>
                </c:pt>
                <c:pt idx="3">
                  <c:v>778.78391000000011</c:v>
                </c:pt>
                <c:pt idx="4">
                  <c:v>882.91990999999996</c:v>
                </c:pt>
                <c:pt idx="5">
                  <c:v>968.43241</c:v>
                </c:pt>
                <c:pt idx="6">
                  <c:v>944.44241000000011</c:v>
                </c:pt>
                <c:pt idx="7">
                  <c:v>981.96541000000002</c:v>
                </c:pt>
                <c:pt idx="8">
                  <c:v>742.16241000000014</c:v>
                </c:pt>
                <c:pt idx="9">
                  <c:v>743.11741000000018</c:v>
                </c:pt>
              </c:numCache>
            </c:numRef>
          </c:val>
        </c:ser>
        <c:ser>
          <c:idx val="4"/>
          <c:order val="9"/>
          <c:tx>
            <c:strRef>
              <c:f>'Data 1'!$C$103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</c:spPr>
          <c:invertIfNegative val="0"/>
          <c:cat>
            <c:numRef>
              <c:f>'Data 1'!$D$93:$M$93</c:f>
              <c:numCache>
                <c:formatCode>0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'Data 1'!$D$103:$M$103</c:f>
              <c:numCache>
                <c:formatCode>#,##0</c:formatCode>
                <c:ptCount val="10"/>
                <c:pt idx="0">
                  <c:v>6482.9881000000005</c:v>
                </c:pt>
                <c:pt idx="1">
                  <c:v>6736.6391000000003</c:v>
                </c:pt>
                <c:pt idx="2">
                  <c:v>6968.1220000000003</c:v>
                </c:pt>
                <c:pt idx="3">
                  <c:v>7098.0841999999993</c:v>
                </c:pt>
                <c:pt idx="4">
                  <c:v>7179.0716999999986</c:v>
                </c:pt>
                <c:pt idx="5">
                  <c:v>7117.1501999999982</c:v>
                </c:pt>
                <c:pt idx="6">
                  <c:v>7057.8806999999997</c:v>
                </c:pt>
                <c:pt idx="7">
                  <c:v>7047.8021999999992</c:v>
                </c:pt>
                <c:pt idx="8">
                  <c:v>6607.908199999998</c:v>
                </c:pt>
                <c:pt idx="9">
                  <c:v>6600.4531999999981</c:v>
                </c:pt>
              </c:numCache>
            </c:numRef>
          </c:val>
        </c:ser>
        <c:ser>
          <c:idx val="10"/>
          <c:order val="10"/>
          <c:tx>
            <c:strRef>
              <c:f>'Data 1'!$C$104</c:f>
              <c:strCache>
                <c:ptCount val="1"/>
                <c:pt idx="0">
                  <c:v>Residuos (2)</c:v>
                </c:pt>
              </c:strCache>
            </c:strRef>
          </c:tx>
          <c:spPr>
            <a:solidFill>
              <a:srgbClr val="666666"/>
            </a:solidFill>
          </c:spPr>
          <c:invertIfNegative val="0"/>
          <c:cat>
            <c:numRef>
              <c:f>'Data 1'!$D$93:$M$93</c:f>
              <c:numCache>
                <c:formatCode>0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'Data 1'!$D$104:$M$104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677.40600000000006</c:v>
                </c:pt>
                <c:pt idx="9">
                  <c:v>677.40600000000006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419609968"/>
        <c:axId val="419610360"/>
      </c:barChart>
      <c:catAx>
        <c:axId val="419609968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419610360"/>
        <c:crosses val="autoZero"/>
        <c:auto val="1"/>
        <c:lblAlgn val="ctr"/>
        <c:lblOffset val="100"/>
        <c:noMultiLvlLbl val="0"/>
      </c:catAx>
      <c:valAx>
        <c:axId val="419610360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41960996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1406510485215407"/>
          <c:y val="2.5071174926663577E-2"/>
          <c:w val="0.82802491883829077"/>
          <c:h val="0.104340589779218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224489795918366"/>
          <c:y val="0.17850307377769509"/>
          <c:w val="0.71020408163265303"/>
          <c:h val="0.64700049313015784"/>
        </c:manualLayout>
      </c:layout>
      <c:areaChart>
        <c:grouping val="standard"/>
        <c:varyColors val="0"/>
        <c:ser>
          <c:idx val="7"/>
          <c:order val="0"/>
          <c:spPr>
            <a:solidFill>
              <a:srgbClr val="C0C0FF"/>
            </a:solidFill>
            <a:ln w="25400">
              <a:noFill/>
            </a:ln>
          </c:spPr>
          <c:cat>
            <c:strRef>
              <c:f>'Data 2'!$C$73:$C$133</c:f>
              <c:strCache>
                <c:ptCount val="61"/>
                <c:pt idx="0">
                  <c:v>2010 Diciembre</c:v>
                </c:pt>
                <c:pt idx="1">
                  <c:v>2012 Enero</c:v>
                </c:pt>
                <c:pt idx="2">
                  <c:v>2012 Febrero</c:v>
                </c:pt>
                <c:pt idx="3">
                  <c:v>2012 Marzo</c:v>
                </c:pt>
                <c:pt idx="4">
                  <c:v>2012 Abril</c:v>
                </c:pt>
                <c:pt idx="5">
                  <c:v>2012 Mayo</c:v>
                </c:pt>
                <c:pt idx="6">
                  <c:v>2012 Junio</c:v>
                </c:pt>
                <c:pt idx="7">
                  <c:v>2012 Julio</c:v>
                </c:pt>
                <c:pt idx="8">
                  <c:v>2012 Agosto</c:v>
                </c:pt>
                <c:pt idx="9">
                  <c:v>2012 Septiembre</c:v>
                </c:pt>
                <c:pt idx="10">
                  <c:v>2012 Octubre</c:v>
                </c:pt>
                <c:pt idx="11">
                  <c:v>2012 Noviembre</c:v>
                </c:pt>
                <c:pt idx="12">
                  <c:v>2012 Diciembre</c:v>
                </c:pt>
                <c:pt idx="13">
                  <c:v>2013 Enero</c:v>
                </c:pt>
                <c:pt idx="14">
                  <c:v>2013 Febrero</c:v>
                </c:pt>
                <c:pt idx="15">
                  <c:v>2013 Marzo</c:v>
                </c:pt>
                <c:pt idx="16">
                  <c:v>2013 Abril</c:v>
                </c:pt>
                <c:pt idx="17">
                  <c:v>2013 Mayo</c:v>
                </c:pt>
                <c:pt idx="18">
                  <c:v>2013 Junio</c:v>
                </c:pt>
                <c:pt idx="19">
                  <c:v>2013 Julio</c:v>
                </c:pt>
                <c:pt idx="20">
                  <c:v>2013 Agosto</c:v>
                </c:pt>
                <c:pt idx="21">
                  <c:v>2013 Septiembre</c:v>
                </c:pt>
                <c:pt idx="22">
                  <c:v>2013 Octubre</c:v>
                </c:pt>
                <c:pt idx="23">
                  <c:v>2013 Noviembre</c:v>
                </c:pt>
                <c:pt idx="24">
                  <c:v>2013 Diciembre</c:v>
                </c:pt>
                <c:pt idx="25">
                  <c:v>2014 Enero</c:v>
                </c:pt>
                <c:pt idx="26">
                  <c:v>2014 Febrero</c:v>
                </c:pt>
                <c:pt idx="27">
                  <c:v>2014 Marzo</c:v>
                </c:pt>
                <c:pt idx="28">
                  <c:v>2014 Abril</c:v>
                </c:pt>
                <c:pt idx="29">
                  <c:v>2014 Mayo</c:v>
                </c:pt>
                <c:pt idx="30">
                  <c:v>2014 Junio</c:v>
                </c:pt>
                <c:pt idx="31">
                  <c:v>2014 Julio</c:v>
                </c:pt>
                <c:pt idx="32">
                  <c:v>2014 Agosto</c:v>
                </c:pt>
                <c:pt idx="33">
                  <c:v>2014 Septiembre</c:v>
                </c:pt>
                <c:pt idx="34">
                  <c:v>2014 Octubre</c:v>
                </c:pt>
                <c:pt idx="35">
                  <c:v>2014 Noviembre</c:v>
                </c:pt>
                <c:pt idx="36">
                  <c:v>2014 Diciembre</c:v>
                </c:pt>
                <c:pt idx="37">
                  <c:v>2015 Enero</c:v>
                </c:pt>
                <c:pt idx="38">
                  <c:v>2015 Febrero</c:v>
                </c:pt>
                <c:pt idx="39">
                  <c:v>2015 Marzo</c:v>
                </c:pt>
                <c:pt idx="40">
                  <c:v>2015 Abril</c:v>
                </c:pt>
                <c:pt idx="41">
                  <c:v>2015 Mayo</c:v>
                </c:pt>
                <c:pt idx="42">
                  <c:v>2015 Junio</c:v>
                </c:pt>
                <c:pt idx="43">
                  <c:v>2015 Julio</c:v>
                </c:pt>
                <c:pt idx="44">
                  <c:v>2015 Agosto</c:v>
                </c:pt>
                <c:pt idx="45">
                  <c:v>2015 Septiembre</c:v>
                </c:pt>
                <c:pt idx="46">
                  <c:v>2015 Octubre</c:v>
                </c:pt>
                <c:pt idx="47">
                  <c:v>2015 Noviembre</c:v>
                </c:pt>
                <c:pt idx="48">
                  <c:v>2015 Diciembre</c:v>
                </c:pt>
                <c:pt idx="49">
                  <c:v>2016 Enero</c:v>
                </c:pt>
                <c:pt idx="50">
                  <c:v>2016 Febrero</c:v>
                </c:pt>
                <c:pt idx="51">
                  <c:v>2016 Marzo</c:v>
                </c:pt>
                <c:pt idx="52">
                  <c:v>2016 Abril</c:v>
                </c:pt>
                <c:pt idx="53">
                  <c:v>2016 Mayo</c:v>
                </c:pt>
                <c:pt idx="54">
                  <c:v>2016 Junio</c:v>
                </c:pt>
                <c:pt idx="55">
                  <c:v>2016 Julio</c:v>
                </c:pt>
                <c:pt idx="56">
                  <c:v>2016 Agosto</c:v>
                </c:pt>
                <c:pt idx="57">
                  <c:v>2016 Septiembre</c:v>
                </c:pt>
                <c:pt idx="58">
                  <c:v>2016 Octubre</c:v>
                </c:pt>
                <c:pt idx="59">
                  <c:v>2016 Noviembre</c:v>
                </c:pt>
                <c:pt idx="60">
                  <c:v>2016 Diciembre</c:v>
                </c:pt>
              </c:strCache>
            </c:strRef>
          </c:cat>
          <c:val>
            <c:numRef>
              <c:f>'Data 2'!$F$73:$F$133</c:f>
              <c:numCache>
                <c:formatCode>#,##0\ _)</c:formatCode>
                <c:ptCount val="61"/>
                <c:pt idx="0">
                  <c:v>6365.5</c:v>
                </c:pt>
                <c:pt idx="1">
                  <c:v>6545.8</c:v>
                </c:pt>
                <c:pt idx="2">
                  <c:v>6443.2</c:v>
                </c:pt>
                <c:pt idx="3">
                  <c:v>6719</c:v>
                </c:pt>
                <c:pt idx="4">
                  <c:v>6631</c:v>
                </c:pt>
                <c:pt idx="5">
                  <c:v>6554.4</c:v>
                </c:pt>
                <c:pt idx="6">
                  <c:v>6544.7</c:v>
                </c:pt>
                <c:pt idx="7">
                  <c:v>5927.1</c:v>
                </c:pt>
                <c:pt idx="8">
                  <c:v>4976.3999999999996</c:v>
                </c:pt>
                <c:pt idx="9">
                  <c:v>4188.8999999999996</c:v>
                </c:pt>
                <c:pt idx="10">
                  <c:v>4877.3</c:v>
                </c:pt>
                <c:pt idx="11">
                  <c:v>5257.9</c:v>
                </c:pt>
                <c:pt idx="12">
                  <c:v>6442.4</c:v>
                </c:pt>
                <c:pt idx="13">
                  <c:v>6547.3</c:v>
                </c:pt>
                <c:pt idx="14">
                  <c:v>6434.4</c:v>
                </c:pt>
                <c:pt idx="15">
                  <c:v>6726.4</c:v>
                </c:pt>
                <c:pt idx="16">
                  <c:v>6631.8</c:v>
                </c:pt>
                <c:pt idx="17">
                  <c:v>6572.3</c:v>
                </c:pt>
                <c:pt idx="18">
                  <c:v>6569.8</c:v>
                </c:pt>
                <c:pt idx="19">
                  <c:v>5932.8</c:v>
                </c:pt>
                <c:pt idx="20">
                  <c:v>4964.5</c:v>
                </c:pt>
                <c:pt idx="21">
                  <c:v>4190.2</c:v>
                </c:pt>
                <c:pt idx="22">
                  <c:v>4896.6000000000004</c:v>
                </c:pt>
                <c:pt idx="23">
                  <c:v>5333.6</c:v>
                </c:pt>
                <c:pt idx="24">
                  <c:v>6480.8</c:v>
                </c:pt>
                <c:pt idx="25">
                  <c:v>6547.3</c:v>
                </c:pt>
                <c:pt idx="26">
                  <c:v>6428.7</c:v>
                </c:pt>
                <c:pt idx="27">
                  <c:v>6736.8</c:v>
                </c:pt>
                <c:pt idx="28">
                  <c:v>6649.6</c:v>
                </c:pt>
                <c:pt idx="29">
                  <c:v>6598.1</c:v>
                </c:pt>
                <c:pt idx="30">
                  <c:v>6595.9</c:v>
                </c:pt>
                <c:pt idx="31">
                  <c:v>5941.2</c:v>
                </c:pt>
                <c:pt idx="32">
                  <c:v>4958.8</c:v>
                </c:pt>
                <c:pt idx="33">
                  <c:v>4194.3999999999996</c:v>
                </c:pt>
                <c:pt idx="34">
                  <c:v>4875.5</c:v>
                </c:pt>
                <c:pt idx="35">
                  <c:v>5403.8</c:v>
                </c:pt>
                <c:pt idx="36">
                  <c:v>6519.3</c:v>
                </c:pt>
                <c:pt idx="37">
                  <c:v>6550.4</c:v>
                </c:pt>
                <c:pt idx="38">
                  <c:v>6423.9</c:v>
                </c:pt>
                <c:pt idx="39">
                  <c:v>6747.3</c:v>
                </c:pt>
                <c:pt idx="40">
                  <c:v>6667.4</c:v>
                </c:pt>
                <c:pt idx="41">
                  <c:v>6624</c:v>
                </c:pt>
                <c:pt idx="42">
                  <c:v>6622</c:v>
                </c:pt>
                <c:pt idx="43">
                  <c:v>5949.6</c:v>
                </c:pt>
                <c:pt idx="44">
                  <c:v>4953.1000000000004</c:v>
                </c:pt>
                <c:pt idx="45">
                  <c:v>4202</c:v>
                </c:pt>
                <c:pt idx="46">
                  <c:v>4855.2</c:v>
                </c:pt>
                <c:pt idx="47">
                  <c:v>5474</c:v>
                </c:pt>
                <c:pt idx="48">
                  <c:v>6557.7</c:v>
                </c:pt>
                <c:pt idx="49">
                  <c:v>6551.9</c:v>
                </c:pt>
                <c:pt idx="50">
                  <c:v>6419.1</c:v>
                </c:pt>
                <c:pt idx="51">
                  <c:v>6757.7</c:v>
                </c:pt>
                <c:pt idx="52">
                  <c:v>6685.1</c:v>
                </c:pt>
                <c:pt idx="53">
                  <c:v>6649.9</c:v>
                </c:pt>
                <c:pt idx="54">
                  <c:v>6648.1</c:v>
                </c:pt>
                <c:pt idx="55">
                  <c:v>5957.9</c:v>
                </c:pt>
                <c:pt idx="56">
                  <c:v>4947.3999999999996</c:v>
                </c:pt>
                <c:pt idx="57">
                  <c:v>4209.6000000000004</c:v>
                </c:pt>
                <c:pt idx="58">
                  <c:v>4834.8</c:v>
                </c:pt>
                <c:pt idx="59">
                  <c:v>5544.2</c:v>
                </c:pt>
                <c:pt idx="60">
                  <c:v>6596.1</c:v>
                </c:pt>
              </c:numCache>
            </c:numRef>
          </c:val>
        </c:ser>
        <c:ser>
          <c:idx val="8"/>
          <c:order val="1"/>
          <c:spPr>
            <a:solidFill>
              <a:srgbClr val="F7D2C6"/>
            </a:solidFill>
            <a:ln w="25400">
              <a:noFill/>
            </a:ln>
          </c:spPr>
          <c:cat>
            <c:strRef>
              <c:f>'Data 2'!$C$73:$C$133</c:f>
              <c:strCache>
                <c:ptCount val="61"/>
                <c:pt idx="0">
                  <c:v>2010 Diciembre</c:v>
                </c:pt>
                <c:pt idx="1">
                  <c:v>2012 Enero</c:v>
                </c:pt>
                <c:pt idx="2">
                  <c:v>2012 Febrero</c:v>
                </c:pt>
                <c:pt idx="3">
                  <c:v>2012 Marzo</c:v>
                </c:pt>
                <c:pt idx="4">
                  <c:v>2012 Abril</c:v>
                </c:pt>
                <c:pt idx="5">
                  <c:v>2012 Mayo</c:v>
                </c:pt>
                <c:pt idx="6">
                  <c:v>2012 Junio</c:v>
                </c:pt>
                <c:pt idx="7">
                  <c:v>2012 Julio</c:v>
                </c:pt>
                <c:pt idx="8">
                  <c:v>2012 Agosto</c:v>
                </c:pt>
                <c:pt idx="9">
                  <c:v>2012 Septiembre</c:v>
                </c:pt>
                <c:pt idx="10">
                  <c:v>2012 Octubre</c:v>
                </c:pt>
                <c:pt idx="11">
                  <c:v>2012 Noviembre</c:v>
                </c:pt>
                <c:pt idx="12">
                  <c:v>2012 Diciembre</c:v>
                </c:pt>
                <c:pt idx="13">
                  <c:v>2013 Enero</c:v>
                </c:pt>
                <c:pt idx="14">
                  <c:v>2013 Febrero</c:v>
                </c:pt>
                <c:pt idx="15">
                  <c:v>2013 Marzo</c:v>
                </c:pt>
                <c:pt idx="16">
                  <c:v>2013 Abril</c:v>
                </c:pt>
                <c:pt idx="17">
                  <c:v>2013 Mayo</c:v>
                </c:pt>
                <c:pt idx="18">
                  <c:v>2013 Junio</c:v>
                </c:pt>
                <c:pt idx="19">
                  <c:v>2013 Julio</c:v>
                </c:pt>
                <c:pt idx="20">
                  <c:v>2013 Agosto</c:v>
                </c:pt>
                <c:pt idx="21">
                  <c:v>2013 Septiembre</c:v>
                </c:pt>
                <c:pt idx="22">
                  <c:v>2013 Octubre</c:v>
                </c:pt>
                <c:pt idx="23">
                  <c:v>2013 Noviembre</c:v>
                </c:pt>
                <c:pt idx="24">
                  <c:v>2013 Diciembre</c:v>
                </c:pt>
                <c:pt idx="25">
                  <c:v>2014 Enero</c:v>
                </c:pt>
                <c:pt idx="26">
                  <c:v>2014 Febrero</c:v>
                </c:pt>
                <c:pt idx="27">
                  <c:v>2014 Marzo</c:v>
                </c:pt>
                <c:pt idx="28">
                  <c:v>2014 Abril</c:v>
                </c:pt>
                <c:pt idx="29">
                  <c:v>2014 Mayo</c:v>
                </c:pt>
                <c:pt idx="30">
                  <c:v>2014 Junio</c:v>
                </c:pt>
                <c:pt idx="31">
                  <c:v>2014 Julio</c:v>
                </c:pt>
                <c:pt idx="32">
                  <c:v>2014 Agosto</c:v>
                </c:pt>
                <c:pt idx="33">
                  <c:v>2014 Septiembre</c:v>
                </c:pt>
                <c:pt idx="34">
                  <c:v>2014 Octubre</c:v>
                </c:pt>
                <c:pt idx="35">
                  <c:v>2014 Noviembre</c:v>
                </c:pt>
                <c:pt idx="36">
                  <c:v>2014 Diciembre</c:v>
                </c:pt>
                <c:pt idx="37">
                  <c:v>2015 Enero</c:v>
                </c:pt>
                <c:pt idx="38">
                  <c:v>2015 Febrero</c:v>
                </c:pt>
                <c:pt idx="39">
                  <c:v>2015 Marzo</c:v>
                </c:pt>
                <c:pt idx="40">
                  <c:v>2015 Abril</c:v>
                </c:pt>
                <c:pt idx="41">
                  <c:v>2015 Mayo</c:v>
                </c:pt>
                <c:pt idx="42">
                  <c:v>2015 Junio</c:v>
                </c:pt>
                <c:pt idx="43">
                  <c:v>2015 Julio</c:v>
                </c:pt>
                <c:pt idx="44">
                  <c:v>2015 Agosto</c:v>
                </c:pt>
                <c:pt idx="45">
                  <c:v>2015 Septiembre</c:v>
                </c:pt>
                <c:pt idx="46">
                  <c:v>2015 Octubre</c:v>
                </c:pt>
                <c:pt idx="47">
                  <c:v>2015 Noviembre</c:v>
                </c:pt>
                <c:pt idx="48">
                  <c:v>2015 Diciembre</c:v>
                </c:pt>
                <c:pt idx="49">
                  <c:v>2016 Enero</c:v>
                </c:pt>
                <c:pt idx="50">
                  <c:v>2016 Febrero</c:v>
                </c:pt>
                <c:pt idx="51">
                  <c:v>2016 Marzo</c:v>
                </c:pt>
                <c:pt idx="52">
                  <c:v>2016 Abril</c:v>
                </c:pt>
                <c:pt idx="53">
                  <c:v>2016 Mayo</c:v>
                </c:pt>
                <c:pt idx="54">
                  <c:v>2016 Junio</c:v>
                </c:pt>
                <c:pt idx="55">
                  <c:v>2016 Julio</c:v>
                </c:pt>
                <c:pt idx="56">
                  <c:v>2016 Agosto</c:v>
                </c:pt>
                <c:pt idx="57">
                  <c:v>2016 Septiembre</c:v>
                </c:pt>
                <c:pt idx="58">
                  <c:v>2016 Octubre</c:v>
                </c:pt>
                <c:pt idx="59">
                  <c:v>2016 Noviembre</c:v>
                </c:pt>
                <c:pt idx="60">
                  <c:v>2016 Diciembre</c:v>
                </c:pt>
              </c:strCache>
            </c:strRef>
          </c:cat>
          <c:val>
            <c:numRef>
              <c:f>'Data 2'!$G$73:$G$133</c:f>
              <c:numCache>
                <c:formatCode>#,##0\ _)</c:formatCode>
                <c:ptCount val="61"/>
                <c:pt idx="0">
                  <c:v>2474</c:v>
                </c:pt>
                <c:pt idx="1">
                  <c:v>2439.1</c:v>
                </c:pt>
                <c:pt idx="2">
                  <c:v>2519.6999999999998</c:v>
                </c:pt>
                <c:pt idx="3">
                  <c:v>2715.7</c:v>
                </c:pt>
                <c:pt idx="4">
                  <c:v>3772.7</c:v>
                </c:pt>
                <c:pt idx="5">
                  <c:v>4019.2</c:v>
                </c:pt>
                <c:pt idx="6">
                  <c:v>3780.2</c:v>
                </c:pt>
                <c:pt idx="7">
                  <c:v>3267.2</c:v>
                </c:pt>
                <c:pt idx="8">
                  <c:v>2748.7</c:v>
                </c:pt>
                <c:pt idx="9">
                  <c:v>2556.5</c:v>
                </c:pt>
                <c:pt idx="10">
                  <c:v>2325</c:v>
                </c:pt>
                <c:pt idx="11">
                  <c:v>2592.1</c:v>
                </c:pt>
                <c:pt idx="12">
                  <c:v>2488.1</c:v>
                </c:pt>
                <c:pt idx="13">
                  <c:v>2478.1999999999998</c:v>
                </c:pt>
                <c:pt idx="14">
                  <c:v>2558.8000000000002</c:v>
                </c:pt>
                <c:pt idx="15">
                  <c:v>2750.6</c:v>
                </c:pt>
                <c:pt idx="16">
                  <c:v>3789.4</c:v>
                </c:pt>
                <c:pt idx="17">
                  <c:v>4045.5</c:v>
                </c:pt>
                <c:pt idx="18">
                  <c:v>3796.1</c:v>
                </c:pt>
                <c:pt idx="19">
                  <c:v>3269.2</c:v>
                </c:pt>
                <c:pt idx="20">
                  <c:v>2734.9</c:v>
                </c:pt>
                <c:pt idx="21">
                  <c:v>2542.6999999999998</c:v>
                </c:pt>
                <c:pt idx="22">
                  <c:v>2318.8000000000002</c:v>
                </c:pt>
                <c:pt idx="23">
                  <c:v>2605.6</c:v>
                </c:pt>
                <c:pt idx="24">
                  <c:v>2494.8000000000002</c:v>
                </c:pt>
                <c:pt idx="25">
                  <c:v>2478.1999999999998</c:v>
                </c:pt>
                <c:pt idx="26">
                  <c:v>2597.9</c:v>
                </c:pt>
                <c:pt idx="27">
                  <c:v>2785.4</c:v>
                </c:pt>
                <c:pt idx="28">
                  <c:v>3823.3</c:v>
                </c:pt>
                <c:pt idx="29">
                  <c:v>4071.8</c:v>
                </c:pt>
                <c:pt idx="30">
                  <c:v>3812</c:v>
                </c:pt>
                <c:pt idx="31">
                  <c:v>3271.3</c:v>
                </c:pt>
                <c:pt idx="32">
                  <c:v>2721.1</c:v>
                </c:pt>
                <c:pt idx="33">
                  <c:v>2528.9</c:v>
                </c:pt>
                <c:pt idx="34">
                  <c:v>2312.5</c:v>
                </c:pt>
                <c:pt idx="35">
                  <c:v>2614</c:v>
                </c:pt>
                <c:pt idx="36">
                  <c:v>2501.4</c:v>
                </c:pt>
                <c:pt idx="37">
                  <c:v>2556.5</c:v>
                </c:pt>
                <c:pt idx="38">
                  <c:v>2637</c:v>
                </c:pt>
                <c:pt idx="39">
                  <c:v>2820.3</c:v>
                </c:pt>
                <c:pt idx="40">
                  <c:v>3857.1</c:v>
                </c:pt>
                <c:pt idx="41">
                  <c:v>4098.2</c:v>
                </c:pt>
                <c:pt idx="42">
                  <c:v>3827.8</c:v>
                </c:pt>
                <c:pt idx="43">
                  <c:v>3273.4</c:v>
                </c:pt>
                <c:pt idx="44">
                  <c:v>2707.3</c:v>
                </c:pt>
                <c:pt idx="45">
                  <c:v>2515.1</c:v>
                </c:pt>
                <c:pt idx="46">
                  <c:v>2306.1999999999998</c:v>
                </c:pt>
                <c:pt idx="47">
                  <c:v>2622.5</c:v>
                </c:pt>
                <c:pt idx="48">
                  <c:v>2508.1</c:v>
                </c:pt>
                <c:pt idx="49">
                  <c:v>2595.6999999999998</c:v>
                </c:pt>
                <c:pt idx="50">
                  <c:v>2676.2</c:v>
                </c:pt>
                <c:pt idx="51">
                  <c:v>2855.2</c:v>
                </c:pt>
                <c:pt idx="52">
                  <c:v>3891</c:v>
                </c:pt>
                <c:pt idx="53">
                  <c:v>4138.6000000000004</c:v>
                </c:pt>
                <c:pt idx="54">
                  <c:v>3865.7</c:v>
                </c:pt>
                <c:pt idx="55">
                  <c:v>3289</c:v>
                </c:pt>
                <c:pt idx="56">
                  <c:v>2720.3</c:v>
                </c:pt>
                <c:pt idx="57">
                  <c:v>2518.6999999999998</c:v>
                </c:pt>
                <c:pt idx="58">
                  <c:v>2330.4</c:v>
                </c:pt>
                <c:pt idx="59">
                  <c:v>2630.9</c:v>
                </c:pt>
                <c:pt idx="60">
                  <c:v>2514.6999999999998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9647472"/>
        <c:axId val="369649432"/>
      </c:areaChart>
      <c:lineChart>
        <c:grouping val="standard"/>
        <c:varyColors val="0"/>
        <c:ser>
          <c:idx val="0"/>
          <c:order val="2"/>
          <c:tx>
            <c:v>Media estadística</c:v>
          </c:tx>
          <c:spPr>
            <a:ln w="25400">
              <a:solidFill>
                <a:srgbClr val="B38FEE"/>
              </a:solidFill>
              <a:prstDash val="solid"/>
            </a:ln>
          </c:spPr>
          <c:marker>
            <c:symbol val="none"/>
          </c:marker>
          <c:cat>
            <c:strLit>
              <c:ptCount val="61"/>
              <c:pt idx="0">
                <c:v>2009 Diciembre</c:v>
              </c:pt>
              <c:pt idx="1">
                <c:v>2010 Enero</c:v>
              </c:pt>
              <c:pt idx="2">
                <c:v>2010 Febrero</c:v>
              </c:pt>
              <c:pt idx="3">
                <c:v>2010 Marzo</c:v>
              </c:pt>
              <c:pt idx="4">
                <c:v>2010 Abril</c:v>
              </c:pt>
              <c:pt idx="5">
                <c:v>2010 Mayo</c:v>
              </c:pt>
              <c:pt idx="6">
                <c:v>2010 Junio</c:v>
              </c:pt>
              <c:pt idx="7">
                <c:v>2010 Julio</c:v>
              </c:pt>
              <c:pt idx="8">
                <c:v>2010 Agosto</c:v>
              </c:pt>
              <c:pt idx="9">
                <c:v>2010 Septiembre</c:v>
              </c:pt>
              <c:pt idx="10">
                <c:v>2010 Octubre</c:v>
              </c:pt>
              <c:pt idx="11">
                <c:v>2010 Noviembre</c:v>
              </c:pt>
              <c:pt idx="12">
                <c:v>2010 Diciembre</c:v>
              </c:pt>
              <c:pt idx="13">
                <c:v>2011 Enero</c:v>
              </c:pt>
              <c:pt idx="14">
                <c:v>2011 Febrero</c:v>
              </c:pt>
              <c:pt idx="15">
                <c:v>2011 Marzo</c:v>
              </c:pt>
              <c:pt idx="16">
                <c:v>2011 Abril</c:v>
              </c:pt>
              <c:pt idx="17">
                <c:v>2011 Mayo</c:v>
              </c:pt>
              <c:pt idx="18">
                <c:v>2011 Junio</c:v>
              </c:pt>
              <c:pt idx="19">
                <c:v>2011 Julio</c:v>
              </c:pt>
              <c:pt idx="20">
                <c:v>2011 Agosto</c:v>
              </c:pt>
              <c:pt idx="21">
                <c:v>2011 Septiembre</c:v>
              </c:pt>
              <c:pt idx="22">
                <c:v>2011 Octubre</c:v>
              </c:pt>
              <c:pt idx="23">
                <c:v>2011 Noviembre</c:v>
              </c:pt>
              <c:pt idx="24">
                <c:v>2011 Diciembre</c:v>
              </c:pt>
              <c:pt idx="25">
                <c:v>2012 Enero</c:v>
              </c:pt>
              <c:pt idx="26">
                <c:v>2012 Febrero</c:v>
              </c:pt>
              <c:pt idx="27">
                <c:v>2012 Marzo</c:v>
              </c:pt>
              <c:pt idx="28">
                <c:v>2012 Abril</c:v>
              </c:pt>
              <c:pt idx="29">
                <c:v>2012 Mayo</c:v>
              </c:pt>
              <c:pt idx="30">
                <c:v>2012 Junio</c:v>
              </c:pt>
              <c:pt idx="31">
                <c:v>2012 Julio</c:v>
              </c:pt>
              <c:pt idx="32">
                <c:v>2012 Agosto</c:v>
              </c:pt>
              <c:pt idx="33">
                <c:v>2012 Septiembre</c:v>
              </c:pt>
              <c:pt idx="34">
                <c:v>2012 Octubre</c:v>
              </c:pt>
              <c:pt idx="35">
                <c:v>2012 Noviembre</c:v>
              </c:pt>
              <c:pt idx="36">
                <c:v>2012 Diciembre</c:v>
              </c:pt>
              <c:pt idx="37">
                <c:v>2013 Enero</c:v>
              </c:pt>
              <c:pt idx="38">
                <c:v>2013 Febrero</c:v>
              </c:pt>
              <c:pt idx="39">
                <c:v>2013 Marzo</c:v>
              </c:pt>
              <c:pt idx="40">
                <c:v>2013 Abril</c:v>
              </c:pt>
              <c:pt idx="41">
                <c:v>2013 Mayo</c:v>
              </c:pt>
              <c:pt idx="42">
                <c:v>2013 Junio</c:v>
              </c:pt>
              <c:pt idx="43">
                <c:v>2013 Julio</c:v>
              </c:pt>
              <c:pt idx="44">
                <c:v>2013 Agosto</c:v>
              </c:pt>
              <c:pt idx="45">
                <c:v>2013 Septiembre</c:v>
              </c:pt>
              <c:pt idx="46">
                <c:v>2013 Octubre</c:v>
              </c:pt>
              <c:pt idx="47">
                <c:v>2013 Noviembre</c:v>
              </c:pt>
              <c:pt idx="48">
                <c:v>2013 Diciembre</c:v>
              </c:pt>
              <c:pt idx="49">
                <c:v>2014 Enero</c:v>
              </c:pt>
              <c:pt idx="50">
                <c:v>2014 Febrero</c:v>
              </c:pt>
              <c:pt idx="51">
                <c:v>2014 Marzo</c:v>
              </c:pt>
              <c:pt idx="52">
                <c:v>2014 Abril</c:v>
              </c:pt>
              <c:pt idx="53">
                <c:v>2014 Mayo</c:v>
              </c:pt>
              <c:pt idx="54">
                <c:v>2014 Junio</c:v>
              </c:pt>
              <c:pt idx="55">
                <c:v>2014 Julio</c:v>
              </c:pt>
              <c:pt idx="56">
                <c:v>2014 Agosto</c:v>
              </c:pt>
              <c:pt idx="57">
                <c:v>2014 Septiembre</c:v>
              </c:pt>
              <c:pt idx="58">
                <c:v>2014 Octubre</c:v>
              </c:pt>
              <c:pt idx="59">
                <c:v>2014 Noviembre</c:v>
              </c:pt>
              <c:pt idx="60">
                <c:v>2014 Diciembre</c:v>
              </c:pt>
            </c:strLit>
          </c:cat>
          <c:val>
            <c:numRef>
              <c:f>'Data 2'!$H$73:$H$133</c:f>
              <c:numCache>
                <c:formatCode>#,##0\ _)</c:formatCode>
                <c:ptCount val="61"/>
                <c:pt idx="0">
                  <c:v>4305.7</c:v>
                </c:pt>
                <c:pt idx="1">
                  <c:v>4765</c:v>
                </c:pt>
                <c:pt idx="2">
                  <c:v>4843.5</c:v>
                </c:pt>
                <c:pt idx="3">
                  <c:v>5005</c:v>
                </c:pt>
                <c:pt idx="4">
                  <c:v>5336</c:v>
                </c:pt>
                <c:pt idx="5">
                  <c:v>5633.5</c:v>
                </c:pt>
                <c:pt idx="6">
                  <c:v>5407.4</c:v>
                </c:pt>
                <c:pt idx="7">
                  <c:v>4653.6000000000004</c:v>
                </c:pt>
                <c:pt idx="8">
                  <c:v>3989</c:v>
                </c:pt>
                <c:pt idx="9">
                  <c:v>3543.5</c:v>
                </c:pt>
                <c:pt idx="10">
                  <c:v>3586.4</c:v>
                </c:pt>
                <c:pt idx="11">
                  <c:v>3977.5</c:v>
                </c:pt>
                <c:pt idx="12">
                  <c:v>4489.8999999999996</c:v>
                </c:pt>
                <c:pt idx="13">
                  <c:v>4817.8999999999996</c:v>
                </c:pt>
                <c:pt idx="14">
                  <c:v>4903.2</c:v>
                </c:pt>
                <c:pt idx="15">
                  <c:v>5054.3999999999996</c:v>
                </c:pt>
                <c:pt idx="16">
                  <c:v>5356.1</c:v>
                </c:pt>
                <c:pt idx="17">
                  <c:v>5678.8</c:v>
                </c:pt>
                <c:pt idx="18">
                  <c:v>5413.4</c:v>
                </c:pt>
                <c:pt idx="19">
                  <c:v>4649.7</c:v>
                </c:pt>
                <c:pt idx="20">
                  <c:v>3971.1</c:v>
                </c:pt>
                <c:pt idx="21">
                  <c:v>3511.8</c:v>
                </c:pt>
                <c:pt idx="22">
                  <c:v>3544.9</c:v>
                </c:pt>
                <c:pt idx="23">
                  <c:v>3948.8</c:v>
                </c:pt>
                <c:pt idx="24">
                  <c:v>4472.3999999999996</c:v>
                </c:pt>
                <c:pt idx="25">
                  <c:v>4817.8999999999996</c:v>
                </c:pt>
                <c:pt idx="26">
                  <c:v>4991.8999999999996</c:v>
                </c:pt>
                <c:pt idx="27">
                  <c:v>5224.8999999999996</c:v>
                </c:pt>
                <c:pt idx="28">
                  <c:v>5515.1</c:v>
                </c:pt>
                <c:pt idx="29">
                  <c:v>5774.4</c:v>
                </c:pt>
                <c:pt idx="30">
                  <c:v>5487.5</c:v>
                </c:pt>
                <c:pt idx="31">
                  <c:v>4728.1000000000004</c:v>
                </c:pt>
                <c:pt idx="32">
                  <c:v>4035.2</c:v>
                </c:pt>
                <c:pt idx="33">
                  <c:v>3548.7</c:v>
                </c:pt>
                <c:pt idx="34">
                  <c:v>3518.1</c:v>
                </c:pt>
                <c:pt idx="35">
                  <c:v>3958.3</c:v>
                </c:pt>
                <c:pt idx="36">
                  <c:v>4489</c:v>
                </c:pt>
                <c:pt idx="37">
                  <c:v>4943.8</c:v>
                </c:pt>
                <c:pt idx="38">
                  <c:v>5072.3</c:v>
                </c:pt>
                <c:pt idx="39">
                  <c:v>5293.4</c:v>
                </c:pt>
                <c:pt idx="40">
                  <c:v>5619.2</c:v>
                </c:pt>
                <c:pt idx="41">
                  <c:v>5818.1</c:v>
                </c:pt>
                <c:pt idx="42">
                  <c:v>5538.3</c:v>
                </c:pt>
                <c:pt idx="43">
                  <c:v>4777.6000000000004</c:v>
                </c:pt>
                <c:pt idx="44">
                  <c:v>4074.8</c:v>
                </c:pt>
                <c:pt idx="45">
                  <c:v>3582.6</c:v>
                </c:pt>
                <c:pt idx="46">
                  <c:v>3559.6</c:v>
                </c:pt>
                <c:pt idx="47">
                  <c:v>3989.6</c:v>
                </c:pt>
                <c:pt idx="48">
                  <c:v>4529.5</c:v>
                </c:pt>
                <c:pt idx="49">
                  <c:v>4996.7</c:v>
                </c:pt>
                <c:pt idx="50">
                  <c:v>5115.3999999999996</c:v>
                </c:pt>
                <c:pt idx="51">
                  <c:v>5355.8</c:v>
                </c:pt>
                <c:pt idx="52">
                  <c:v>5715.1</c:v>
                </c:pt>
                <c:pt idx="53">
                  <c:v>5915</c:v>
                </c:pt>
                <c:pt idx="54">
                  <c:v>5630.7</c:v>
                </c:pt>
                <c:pt idx="55">
                  <c:v>4851.7</c:v>
                </c:pt>
                <c:pt idx="56">
                  <c:v>4147.1000000000004</c:v>
                </c:pt>
                <c:pt idx="57">
                  <c:v>3643.6</c:v>
                </c:pt>
                <c:pt idx="58">
                  <c:v>3629.7</c:v>
                </c:pt>
                <c:pt idx="59">
                  <c:v>4086.3</c:v>
                </c:pt>
                <c:pt idx="60">
                  <c:v>4535.8</c:v>
                </c:pt>
              </c:numCache>
            </c:numRef>
          </c:val>
          <c:smooth val="0"/>
        </c:ser>
        <c:ser>
          <c:idx val="1"/>
          <c:order val="3"/>
          <c:tx>
            <c:v>Máxima capacidad</c:v>
          </c:tx>
          <c:spPr>
            <a:ln w="25400">
              <a:solidFill>
                <a:srgbClr val="DB0705"/>
              </a:solidFill>
              <a:prstDash val="solid"/>
            </a:ln>
          </c:spPr>
          <c:marker>
            <c:symbol val="none"/>
          </c:marker>
          <c:cat>
            <c:strLit>
              <c:ptCount val="61"/>
              <c:pt idx="0">
                <c:v>2009 Diciembre</c:v>
              </c:pt>
              <c:pt idx="1">
                <c:v>2010 Enero</c:v>
              </c:pt>
              <c:pt idx="2">
                <c:v>2010 Febrero</c:v>
              </c:pt>
              <c:pt idx="3">
                <c:v>2010 Marzo</c:v>
              </c:pt>
              <c:pt idx="4">
                <c:v>2010 Abril</c:v>
              </c:pt>
              <c:pt idx="5">
                <c:v>2010 Mayo</c:v>
              </c:pt>
              <c:pt idx="6">
                <c:v>2010 Junio</c:v>
              </c:pt>
              <c:pt idx="7">
                <c:v>2010 Julio</c:v>
              </c:pt>
              <c:pt idx="8">
                <c:v>2010 Agosto</c:v>
              </c:pt>
              <c:pt idx="9">
                <c:v>2010 Septiembre</c:v>
              </c:pt>
              <c:pt idx="10">
                <c:v>2010 Octubre</c:v>
              </c:pt>
              <c:pt idx="11">
                <c:v>2010 Noviembre</c:v>
              </c:pt>
              <c:pt idx="12">
                <c:v>2010 Diciembre</c:v>
              </c:pt>
              <c:pt idx="13">
                <c:v>2011 Enero</c:v>
              </c:pt>
              <c:pt idx="14">
                <c:v>2011 Febrero</c:v>
              </c:pt>
              <c:pt idx="15">
                <c:v>2011 Marzo</c:v>
              </c:pt>
              <c:pt idx="16">
                <c:v>2011 Abril</c:v>
              </c:pt>
              <c:pt idx="17">
                <c:v>2011 Mayo</c:v>
              </c:pt>
              <c:pt idx="18">
                <c:v>2011 Junio</c:v>
              </c:pt>
              <c:pt idx="19">
                <c:v>2011 Julio</c:v>
              </c:pt>
              <c:pt idx="20">
                <c:v>2011 Agosto</c:v>
              </c:pt>
              <c:pt idx="21">
                <c:v>2011 Septiembre</c:v>
              </c:pt>
              <c:pt idx="22">
                <c:v>2011 Octubre</c:v>
              </c:pt>
              <c:pt idx="23">
                <c:v>2011 Noviembre</c:v>
              </c:pt>
              <c:pt idx="24">
                <c:v>2011 Diciembre</c:v>
              </c:pt>
              <c:pt idx="25">
                <c:v>2012 Enero</c:v>
              </c:pt>
              <c:pt idx="26">
                <c:v>2012 Febrero</c:v>
              </c:pt>
              <c:pt idx="27">
                <c:v>2012 Marzo</c:v>
              </c:pt>
              <c:pt idx="28">
                <c:v>2012 Abril</c:v>
              </c:pt>
              <c:pt idx="29">
                <c:v>2012 Mayo</c:v>
              </c:pt>
              <c:pt idx="30">
                <c:v>2012 Junio</c:v>
              </c:pt>
              <c:pt idx="31">
                <c:v>2012 Julio</c:v>
              </c:pt>
              <c:pt idx="32">
                <c:v>2012 Agosto</c:v>
              </c:pt>
              <c:pt idx="33">
                <c:v>2012 Septiembre</c:v>
              </c:pt>
              <c:pt idx="34">
                <c:v>2012 Octubre</c:v>
              </c:pt>
              <c:pt idx="35">
                <c:v>2012 Noviembre</c:v>
              </c:pt>
              <c:pt idx="36">
                <c:v>2012 Diciembre</c:v>
              </c:pt>
              <c:pt idx="37">
                <c:v>2013 Enero</c:v>
              </c:pt>
              <c:pt idx="38">
                <c:v>2013 Febrero</c:v>
              </c:pt>
              <c:pt idx="39">
                <c:v>2013 Marzo</c:v>
              </c:pt>
              <c:pt idx="40">
                <c:v>2013 Abril</c:v>
              </c:pt>
              <c:pt idx="41">
                <c:v>2013 Mayo</c:v>
              </c:pt>
              <c:pt idx="42">
                <c:v>2013 Junio</c:v>
              </c:pt>
              <c:pt idx="43">
                <c:v>2013 Julio</c:v>
              </c:pt>
              <c:pt idx="44">
                <c:v>2013 Agosto</c:v>
              </c:pt>
              <c:pt idx="45">
                <c:v>2013 Septiembre</c:v>
              </c:pt>
              <c:pt idx="46">
                <c:v>2013 Octubre</c:v>
              </c:pt>
              <c:pt idx="47">
                <c:v>2013 Noviembre</c:v>
              </c:pt>
              <c:pt idx="48">
                <c:v>2013 Diciembre</c:v>
              </c:pt>
              <c:pt idx="49">
                <c:v>2014 Enero</c:v>
              </c:pt>
              <c:pt idx="50">
                <c:v>2014 Febrero</c:v>
              </c:pt>
              <c:pt idx="51">
                <c:v>2014 Marzo</c:v>
              </c:pt>
              <c:pt idx="52">
                <c:v>2014 Abril</c:v>
              </c:pt>
              <c:pt idx="53">
                <c:v>2014 Mayo</c:v>
              </c:pt>
              <c:pt idx="54">
                <c:v>2014 Junio</c:v>
              </c:pt>
              <c:pt idx="55">
                <c:v>2014 Julio</c:v>
              </c:pt>
              <c:pt idx="56">
                <c:v>2014 Agosto</c:v>
              </c:pt>
              <c:pt idx="57">
                <c:v>2014 Septiembre</c:v>
              </c:pt>
              <c:pt idx="58">
                <c:v>2014 Octubre</c:v>
              </c:pt>
              <c:pt idx="59">
                <c:v>2014 Noviembre</c:v>
              </c:pt>
              <c:pt idx="60">
                <c:v>2014 Diciembre</c:v>
              </c:pt>
            </c:strLit>
          </c:cat>
          <c:val>
            <c:numRef>
              <c:f>'Data 2'!$E$73:$E$133</c:f>
              <c:numCache>
                <c:formatCode>#,##0\ _)</c:formatCode>
                <c:ptCount val="61"/>
                <c:pt idx="0">
                  <c:v>8966.8790000000008</c:v>
                </c:pt>
                <c:pt idx="1">
                  <c:v>8966.8790000000008</c:v>
                </c:pt>
                <c:pt idx="2">
                  <c:v>8966.8790000000008</c:v>
                </c:pt>
                <c:pt idx="3">
                  <c:v>8966.8790000000008</c:v>
                </c:pt>
                <c:pt idx="4">
                  <c:v>8966.8790000000008</c:v>
                </c:pt>
                <c:pt idx="5">
                  <c:v>8966.8790000000008</c:v>
                </c:pt>
                <c:pt idx="6">
                  <c:v>8966.8790000000008</c:v>
                </c:pt>
                <c:pt idx="7">
                  <c:v>8966.8790000000008</c:v>
                </c:pt>
                <c:pt idx="8">
                  <c:v>8966.8790000000008</c:v>
                </c:pt>
                <c:pt idx="9">
                  <c:v>8966.8790000000008</c:v>
                </c:pt>
                <c:pt idx="10">
                  <c:v>8966.8790000000008</c:v>
                </c:pt>
                <c:pt idx="11">
                  <c:v>8966.8790000000008</c:v>
                </c:pt>
                <c:pt idx="12">
                  <c:v>8966.8790000000008</c:v>
                </c:pt>
                <c:pt idx="13">
                  <c:v>8966.8790000000008</c:v>
                </c:pt>
                <c:pt idx="14">
                  <c:v>8966.8790000000008</c:v>
                </c:pt>
                <c:pt idx="15">
                  <c:v>8966.8790000000008</c:v>
                </c:pt>
                <c:pt idx="16">
                  <c:v>8966.8790000000008</c:v>
                </c:pt>
                <c:pt idx="17">
                  <c:v>8966.8790000000008</c:v>
                </c:pt>
                <c:pt idx="18">
                  <c:v>8966.8790000000008</c:v>
                </c:pt>
                <c:pt idx="19">
                  <c:v>8966.8790000000008</c:v>
                </c:pt>
                <c:pt idx="20">
                  <c:v>8966.8790000000008</c:v>
                </c:pt>
                <c:pt idx="21">
                  <c:v>8966.8790000000008</c:v>
                </c:pt>
                <c:pt idx="22">
                  <c:v>8966.8790000000008</c:v>
                </c:pt>
                <c:pt idx="23">
                  <c:v>8966.8790000000008</c:v>
                </c:pt>
                <c:pt idx="24">
                  <c:v>8966.8790000000008</c:v>
                </c:pt>
                <c:pt idx="25">
                  <c:v>8966.8790000000008</c:v>
                </c:pt>
                <c:pt idx="26">
                  <c:v>8966.8790000000008</c:v>
                </c:pt>
                <c:pt idx="27">
                  <c:v>8966.8790000000008</c:v>
                </c:pt>
                <c:pt idx="28">
                  <c:v>8966.8790000000008</c:v>
                </c:pt>
                <c:pt idx="29">
                  <c:v>8966.8790000000008</c:v>
                </c:pt>
                <c:pt idx="30">
                  <c:v>8966.8790000000008</c:v>
                </c:pt>
                <c:pt idx="31">
                  <c:v>8966.8790000000008</c:v>
                </c:pt>
                <c:pt idx="32">
                  <c:v>8966.8790000000008</c:v>
                </c:pt>
                <c:pt idx="33">
                  <c:v>8966.8790000000008</c:v>
                </c:pt>
                <c:pt idx="34">
                  <c:v>8966.8790000000008</c:v>
                </c:pt>
                <c:pt idx="35">
                  <c:v>8966.8790000000008</c:v>
                </c:pt>
                <c:pt idx="36">
                  <c:v>8966.8790000000008</c:v>
                </c:pt>
                <c:pt idx="37">
                  <c:v>8966.8790000000008</c:v>
                </c:pt>
                <c:pt idx="38">
                  <c:v>8966.8790000000008</c:v>
                </c:pt>
                <c:pt idx="39">
                  <c:v>8966.8790000000008</c:v>
                </c:pt>
                <c:pt idx="40">
                  <c:v>8966.8790000000008</c:v>
                </c:pt>
                <c:pt idx="41">
                  <c:v>8966.8790000000008</c:v>
                </c:pt>
                <c:pt idx="42">
                  <c:v>8966.8790000000008</c:v>
                </c:pt>
                <c:pt idx="43">
                  <c:v>8966.8790000000008</c:v>
                </c:pt>
                <c:pt idx="44">
                  <c:v>8966.8790000000008</c:v>
                </c:pt>
                <c:pt idx="45">
                  <c:v>8966.8790000000008</c:v>
                </c:pt>
                <c:pt idx="46">
                  <c:v>8966.8790000000008</c:v>
                </c:pt>
                <c:pt idx="47">
                  <c:v>8966.8790000000008</c:v>
                </c:pt>
                <c:pt idx="48">
                  <c:v>8966.8790000000008</c:v>
                </c:pt>
                <c:pt idx="49">
                  <c:v>8966.8790000000008</c:v>
                </c:pt>
                <c:pt idx="50">
                  <c:v>8966.8790000000008</c:v>
                </c:pt>
                <c:pt idx="51">
                  <c:v>8966.8790000000008</c:v>
                </c:pt>
                <c:pt idx="52">
                  <c:v>8966.8790000000008</c:v>
                </c:pt>
                <c:pt idx="53">
                  <c:v>8966.8790000000008</c:v>
                </c:pt>
                <c:pt idx="54">
                  <c:v>8966.8790000000008</c:v>
                </c:pt>
                <c:pt idx="55">
                  <c:v>8966.8790000000008</c:v>
                </c:pt>
                <c:pt idx="56">
                  <c:v>8966.8790000000008</c:v>
                </c:pt>
                <c:pt idx="57">
                  <c:v>8966.8790000000008</c:v>
                </c:pt>
                <c:pt idx="58">
                  <c:v>8966.8790000000008</c:v>
                </c:pt>
                <c:pt idx="59">
                  <c:v>8966.8790000000008</c:v>
                </c:pt>
                <c:pt idx="60">
                  <c:v>8966.8790000000008</c:v>
                </c:pt>
              </c:numCache>
            </c:numRef>
          </c:val>
          <c:smooth val="0"/>
        </c:ser>
        <c:ser>
          <c:idx val="6"/>
          <c:order val="4"/>
          <c:tx>
            <c:v>Real</c:v>
          </c:tx>
          <c:spPr>
            <a:ln w="25400">
              <a:solidFill>
                <a:srgbClr val="004563"/>
              </a:solidFill>
              <a:prstDash val="solid"/>
            </a:ln>
          </c:spPr>
          <c:marker>
            <c:symbol val="none"/>
          </c:marker>
          <c:cat>
            <c:strLit>
              <c:ptCount val="61"/>
              <c:pt idx="0">
                <c:v>2009 Diciembre</c:v>
              </c:pt>
              <c:pt idx="1">
                <c:v>2010 Enero</c:v>
              </c:pt>
              <c:pt idx="2">
                <c:v>2010 Febrero</c:v>
              </c:pt>
              <c:pt idx="3">
                <c:v>2010 Marzo</c:v>
              </c:pt>
              <c:pt idx="4">
                <c:v>2010 Abril</c:v>
              </c:pt>
              <c:pt idx="5">
                <c:v>2010 Mayo</c:v>
              </c:pt>
              <c:pt idx="6">
                <c:v>2010 Junio</c:v>
              </c:pt>
              <c:pt idx="7">
                <c:v>2010 Julio</c:v>
              </c:pt>
              <c:pt idx="8">
                <c:v>2010 Agosto</c:v>
              </c:pt>
              <c:pt idx="9">
                <c:v>2010 Septiembre</c:v>
              </c:pt>
              <c:pt idx="10">
                <c:v>2010 Octubre</c:v>
              </c:pt>
              <c:pt idx="11">
                <c:v>2010 Noviembre</c:v>
              </c:pt>
              <c:pt idx="12">
                <c:v>2010 Diciembre</c:v>
              </c:pt>
              <c:pt idx="13">
                <c:v>2011 Enero</c:v>
              </c:pt>
              <c:pt idx="14">
                <c:v>2011 Febrero</c:v>
              </c:pt>
              <c:pt idx="15">
                <c:v>2011 Marzo</c:v>
              </c:pt>
              <c:pt idx="16">
                <c:v>2011 Abril</c:v>
              </c:pt>
              <c:pt idx="17">
                <c:v>2011 Mayo</c:v>
              </c:pt>
              <c:pt idx="18">
                <c:v>2011 Junio</c:v>
              </c:pt>
              <c:pt idx="19">
                <c:v>2011 Julio</c:v>
              </c:pt>
              <c:pt idx="20">
                <c:v>2011 Agosto</c:v>
              </c:pt>
              <c:pt idx="21">
                <c:v>2011 Septiembre</c:v>
              </c:pt>
              <c:pt idx="22">
                <c:v>2011 Octubre</c:v>
              </c:pt>
              <c:pt idx="23">
                <c:v>2011 Noviembre</c:v>
              </c:pt>
              <c:pt idx="24">
                <c:v>2011 Diciembre</c:v>
              </c:pt>
              <c:pt idx="25">
                <c:v>2012 Enero</c:v>
              </c:pt>
              <c:pt idx="26">
                <c:v>2012 Febrero</c:v>
              </c:pt>
              <c:pt idx="27">
                <c:v>2012 Marzo</c:v>
              </c:pt>
              <c:pt idx="28">
                <c:v>2012 Abril</c:v>
              </c:pt>
              <c:pt idx="29">
                <c:v>2012 Mayo</c:v>
              </c:pt>
              <c:pt idx="30">
                <c:v>2012 Junio</c:v>
              </c:pt>
              <c:pt idx="31">
                <c:v>2012 Julio</c:v>
              </c:pt>
              <c:pt idx="32">
                <c:v>2012 Agosto</c:v>
              </c:pt>
              <c:pt idx="33">
                <c:v>2012 Septiembre</c:v>
              </c:pt>
              <c:pt idx="34">
                <c:v>2012 Octubre</c:v>
              </c:pt>
              <c:pt idx="35">
                <c:v>2012 Noviembre</c:v>
              </c:pt>
              <c:pt idx="36">
                <c:v>2012 Diciembre</c:v>
              </c:pt>
              <c:pt idx="37">
                <c:v>2013 Enero</c:v>
              </c:pt>
              <c:pt idx="38">
                <c:v>2013 Febrero</c:v>
              </c:pt>
              <c:pt idx="39">
                <c:v>2013 Marzo</c:v>
              </c:pt>
              <c:pt idx="40">
                <c:v>2013 Abril</c:v>
              </c:pt>
              <c:pt idx="41">
                <c:v>2013 Mayo</c:v>
              </c:pt>
              <c:pt idx="42">
                <c:v>2013 Junio</c:v>
              </c:pt>
              <c:pt idx="43">
                <c:v>2013 Julio</c:v>
              </c:pt>
              <c:pt idx="44">
                <c:v>2013 Agosto</c:v>
              </c:pt>
              <c:pt idx="45">
                <c:v>2013 Septiembre</c:v>
              </c:pt>
              <c:pt idx="46">
                <c:v>2013 Octubre</c:v>
              </c:pt>
              <c:pt idx="47">
                <c:v>2013 Noviembre</c:v>
              </c:pt>
              <c:pt idx="48">
                <c:v>2013 Diciembre</c:v>
              </c:pt>
              <c:pt idx="49">
                <c:v>2014 Enero</c:v>
              </c:pt>
              <c:pt idx="50">
                <c:v>2014 Febrero</c:v>
              </c:pt>
              <c:pt idx="51">
                <c:v>2014 Marzo</c:v>
              </c:pt>
              <c:pt idx="52">
                <c:v>2014 Abril</c:v>
              </c:pt>
              <c:pt idx="53">
                <c:v>2014 Mayo</c:v>
              </c:pt>
              <c:pt idx="54">
                <c:v>2014 Junio</c:v>
              </c:pt>
              <c:pt idx="55">
                <c:v>2014 Julio</c:v>
              </c:pt>
              <c:pt idx="56">
                <c:v>2014 Agosto</c:v>
              </c:pt>
              <c:pt idx="57">
                <c:v>2014 Septiembre</c:v>
              </c:pt>
              <c:pt idx="58">
                <c:v>2014 Octubre</c:v>
              </c:pt>
              <c:pt idx="59">
                <c:v>2014 Noviembre</c:v>
              </c:pt>
              <c:pt idx="60">
                <c:v>2014 Diciembre</c:v>
              </c:pt>
            </c:strLit>
          </c:cat>
          <c:val>
            <c:numRef>
              <c:f>'Data 2'!$D$73:$D$133</c:f>
              <c:numCache>
                <c:formatCode>#,##0\ _)</c:formatCode>
                <c:ptCount val="61"/>
                <c:pt idx="0">
                  <c:v>5556.3870889999998</c:v>
                </c:pt>
                <c:pt idx="1">
                  <c:v>3695.5293270000002</c:v>
                </c:pt>
                <c:pt idx="2">
                  <c:v>3847.0247610000001</c:v>
                </c:pt>
                <c:pt idx="3">
                  <c:v>3718.1537279999998</c:v>
                </c:pt>
                <c:pt idx="4">
                  <c:v>4278.4488310000006</c:v>
                </c:pt>
                <c:pt idx="5">
                  <c:v>5186.9056849999997</c:v>
                </c:pt>
                <c:pt idx="6">
                  <c:v>4802.8372730000001</c:v>
                </c:pt>
                <c:pt idx="7">
                  <c:v>4067.122194</c:v>
                </c:pt>
                <c:pt idx="8">
                  <c:v>3334.5733839999998</c:v>
                </c:pt>
                <c:pt idx="9">
                  <c:v>2827.4654390000001</c:v>
                </c:pt>
                <c:pt idx="10">
                  <c:v>2841.0558350000001</c:v>
                </c:pt>
                <c:pt idx="11">
                  <c:v>3108.003526</c:v>
                </c:pt>
                <c:pt idx="12">
                  <c:v>3672.2720869999998</c:v>
                </c:pt>
                <c:pt idx="13">
                  <c:v>4918.4541410000002</c:v>
                </c:pt>
                <c:pt idx="14">
                  <c:v>5132.0933859999996</c:v>
                </c:pt>
                <c:pt idx="15">
                  <c:v>6910.931012</c:v>
                </c:pt>
                <c:pt idx="16">
                  <c:v>7115.4203520000001</c:v>
                </c:pt>
                <c:pt idx="17">
                  <c:v>7026.6540250000007</c:v>
                </c:pt>
                <c:pt idx="18">
                  <c:v>6745.346614</c:v>
                </c:pt>
                <c:pt idx="19">
                  <c:v>6055.0247549999985</c:v>
                </c:pt>
                <c:pt idx="20">
                  <c:v>5234.3290190000007</c:v>
                </c:pt>
                <c:pt idx="21">
                  <c:v>4430.2006200000014</c:v>
                </c:pt>
                <c:pt idx="22">
                  <c:v>4360.1709859999992</c:v>
                </c:pt>
                <c:pt idx="23">
                  <c:v>4394.4042460000001</c:v>
                </c:pt>
                <c:pt idx="24">
                  <c:v>4657.9230700000007</c:v>
                </c:pt>
                <c:pt idx="25">
                  <c:v>6314.4171130000004</c:v>
                </c:pt>
                <c:pt idx="26">
                  <c:v>6672.184964</c:v>
                </c:pt>
                <c:pt idx="27">
                  <c:v>6458.7530470000002</c:v>
                </c:pt>
                <c:pt idx="28">
                  <c:v>6854.3820420000002</c:v>
                </c:pt>
                <c:pt idx="29">
                  <c:v>6789.4610220000004</c:v>
                </c:pt>
                <c:pt idx="30">
                  <c:v>6523.5887339999999</c:v>
                </c:pt>
                <c:pt idx="31">
                  <c:v>5710.6864839999998</c:v>
                </c:pt>
                <c:pt idx="32">
                  <c:v>4785.5822149999995</c:v>
                </c:pt>
                <c:pt idx="33">
                  <c:v>4263.1452359999994</c:v>
                </c:pt>
                <c:pt idx="34">
                  <c:v>4489.4911590000002</c:v>
                </c:pt>
                <c:pt idx="35">
                  <c:v>5275.351858</c:v>
                </c:pt>
                <c:pt idx="36">
                  <c:v>5550.04054</c:v>
                </c:pt>
                <c:pt idx="37">
                  <c:v>5594.5313720000004</c:v>
                </c:pt>
                <c:pt idx="38">
                  <c:v>5942.2675020000006</c:v>
                </c:pt>
                <c:pt idx="39">
                  <c:v>6160.4059859999998</c:v>
                </c:pt>
                <c:pt idx="40">
                  <c:v>6303.1671900000001</c:v>
                </c:pt>
                <c:pt idx="41">
                  <c:v>6224.3615760000002</c:v>
                </c:pt>
                <c:pt idx="42">
                  <c:v>5691.2957750000014</c:v>
                </c:pt>
                <c:pt idx="43">
                  <c:v>4757.5008180000004</c:v>
                </c:pt>
                <c:pt idx="44">
                  <c:v>4153.8528040000001</c:v>
                </c:pt>
                <c:pt idx="45">
                  <c:v>3735.5426729999999</c:v>
                </c:pt>
                <c:pt idx="46">
                  <c:v>3714.159255</c:v>
                </c:pt>
                <c:pt idx="47">
                  <c:v>3935.6266700000001</c:v>
                </c:pt>
                <c:pt idx="48">
                  <c:v>3836.7755179999999</c:v>
                </c:pt>
                <c:pt idx="49">
                  <c:v>5689.3329979999999</c:v>
                </c:pt>
                <c:pt idx="50">
                  <c:v>6077.8191849999994</c:v>
                </c:pt>
                <c:pt idx="51">
                  <c:v>6134.1179160000002</c:v>
                </c:pt>
                <c:pt idx="52">
                  <c:v>6840.7472159999998</c:v>
                </c:pt>
                <c:pt idx="53">
                  <c:v>7105.3671399999994</c:v>
                </c:pt>
                <c:pt idx="54">
                  <c:v>6556.7318310000001</c:v>
                </c:pt>
                <c:pt idx="55">
                  <c:v>5609.490315</c:v>
                </c:pt>
                <c:pt idx="56">
                  <c:v>4544.9532859999999</c:v>
                </c:pt>
                <c:pt idx="57">
                  <c:v>3764.814515</c:v>
                </c:pt>
                <c:pt idx="58">
                  <c:v>3148.4618890000002</c:v>
                </c:pt>
                <c:pt idx="59">
                  <c:v>3471.6736519999999</c:v>
                </c:pt>
                <c:pt idx="60">
                  <c:v>3428.9364380000002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9654136"/>
        <c:axId val="369648648"/>
      </c:lineChart>
      <c:catAx>
        <c:axId val="369647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369649432"/>
        <c:crossesAt val="0"/>
        <c:auto val="0"/>
        <c:lblAlgn val="ctr"/>
        <c:lblOffset val="100"/>
        <c:tickLblSkip val="50"/>
        <c:tickMarkSkip val="1"/>
        <c:noMultiLvlLbl val="0"/>
      </c:catAx>
      <c:valAx>
        <c:axId val="369649432"/>
        <c:scaling>
          <c:orientation val="minMax"/>
          <c:max val="10000"/>
          <c:min val="100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9647472"/>
        <c:crosses val="autoZero"/>
        <c:crossBetween val="midCat"/>
        <c:majorUnit val="1000"/>
        <c:minorUnit val="400"/>
      </c:valAx>
      <c:catAx>
        <c:axId val="369654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9648648"/>
        <c:crosses val="autoZero"/>
        <c:auto val="0"/>
        <c:lblAlgn val="ctr"/>
        <c:lblOffset val="100"/>
        <c:noMultiLvlLbl val="0"/>
      </c:catAx>
      <c:valAx>
        <c:axId val="369648648"/>
        <c:scaling>
          <c:orientation val="minMax"/>
        </c:scaling>
        <c:delete val="1"/>
        <c:axPos val="l"/>
        <c:numFmt formatCode="#,##0\ _)" sourceLinked="1"/>
        <c:majorTickMark val="out"/>
        <c:minorTickMark val="none"/>
        <c:tickLblPos val="nextTo"/>
        <c:crossAx val="369654136"/>
        <c:crosses val="autoZero"/>
        <c:crossBetween val="midCat"/>
      </c:valAx>
      <c:spPr>
        <a:solidFill>
          <a:srgbClr val="F7D2C6"/>
        </a:solidFill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5403448652048077"/>
          <c:y val="4.3478260869565216E-2"/>
          <c:w val="0.77995212701101846"/>
          <c:h val="0.1264826284066270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300"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673469387755103"/>
          <c:y val="0.19005626246036983"/>
          <c:w val="0.68571428571428572"/>
          <c:h val="0.63544722601682591"/>
        </c:manualLayout>
      </c:layout>
      <c:areaChart>
        <c:grouping val="standard"/>
        <c:varyColors val="0"/>
        <c:ser>
          <c:idx val="7"/>
          <c:order val="0"/>
          <c:spPr>
            <a:solidFill>
              <a:srgbClr val="C0C0FF"/>
            </a:solidFill>
            <a:ln w="25400">
              <a:noFill/>
            </a:ln>
          </c:spPr>
          <c:cat>
            <c:strLit>
              <c:ptCount val="61"/>
              <c:pt idx="0">
                <c:v>2009 Diciembre</c:v>
              </c:pt>
              <c:pt idx="1">
                <c:v>2010 Enero</c:v>
              </c:pt>
              <c:pt idx="2">
                <c:v>2010 Febrero</c:v>
              </c:pt>
              <c:pt idx="3">
                <c:v>2010 Marzo</c:v>
              </c:pt>
              <c:pt idx="4">
                <c:v>2010 Abril</c:v>
              </c:pt>
              <c:pt idx="5">
                <c:v>2010 Mayo</c:v>
              </c:pt>
              <c:pt idx="6">
                <c:v>2010 Junio</c:v>
              </c:pt>
              <c:pt idx="7">
                <c:v>2010 Julio</c:v>
              </c:pt>
              <c:pt idx="8">
                <c:v>2010 Agosto</c:v>
              </c:pt>
              <c:pt idx="9">
                <c:v>2010 Septiembre</c:v>
              </c:pt>
              <c:pt idx="10">
                <c:v>2010 Octubre</c:v>
              </c:pt>
              <c:pt idx="11">
                <c:v>2010 Noviembre</c:v>
              </c:pt>
              <c:pt idx="12">
                <c:v>2010 Diciembre</c:v>
              </c:pt>
              <c:pt idx="13">
                <c:v>2011 Enero</c:v>
              </c:pt>
              <c:pt idx="14">
                <c:v>2011 Febrero</c:v>
              </c:pt>
              <c:pt idx="15">
                <c:v>2011 Marzo</c:v>
              </c:pt>
              <c:pt idx="16">
                <c:v>2011 Abril</c:v>
              </c:pt>
              <c:pt idx="17">
                <c:v>2011 Mayo</c:v>
              </c:pt>
              <c:pt idx="18">
                <c:v>2011 Junio</c:v>
              </c:pt>
              <c:pt idx="19">
                <c:v>2011 Julio</c:v>
              </c:pt>
              <c:pt idx="20">
                <c:v>2011 Agosto</c:v>
              </c:pt>
              <c:pt idx="21">
                <c:v>2011 Septiembre</c:v>
              </c:pt>
              <c:pt idx="22">
                <c:v>2011 Octubre</c:v>
              </c:pt>
              <c:pt idx="23">
                <c:v>2011 Noviembre</c:v>
              </c:pt>
              <c:pt idx="24">
                <c:v>2011 Diciembre</c:v>
              </c:pt>
              <c:pt idx="25">
                <c:v>2012 Enero</c:v>
              </c:pt>
              <c:pt idx="26">
                <c:v>2012 Febrero</c:v>
              </c:pt>
              <c:pt idx="27">
                <c:v>2012 Marzo</c:v>
              </c:pt>
              <c:pt idx="28">
                <c:v>2012 Abril</c:v>
              </c:pt>
              <c:pt idx="29">
                <c:v>2012 Mayo</c:v>
              </c:pt>
              <c:pt idx="30">
                <c:v>2012 Junio</c:v>
              </c:pt>
              <c:pt idx="31">
                <c:v>2012 Julio</c:v>
              </c:pt>
              <c:pt idx="32">
                <c:v>2012 Agosto</c:v>
              </c:pt>
              <c:pt idx="33">
                <c:v>2012 Septiembre</c:v>
              </c:pt>
              <c:pt idx="34">
                <c:v>2012 Octubre</c:v>
              </c:pt>
              <c:pt idx="35">
                <c:v>2012 Noviembre</c:v>
              </c:pt>
              <c:pt idx="36">
                <c:v>2012 Diciembre</c:v>
              </c:pt>
              <c:pt idx="37">
                <c:v>2013 Enero</c:v>
              </c:pt>
              <c:pt idx="38">
                <c:v>2013 Febrero</c:v>
              </c:pt>
              <c:pt idx="39">
                <c:v>2013 Marzo</c:v>
              </c:pt>
              <c:pt idx="40">
                <c:v>2013 Abril</c:v>
              </c:pt>
              <c:pt idx="41">
                <c:v>2013 Mayo</c:v>
              </c:pt>
              <c:pt idx="42">
                <c:v>2013 Junio</c:v>
              </c:pt>
              <c:pt idx="43">
                <c:v>2013 Julio</c:v>
              </c:pt>
              <c:pt idx="44">
                <c:v>2013 Agosto</c:v>
              </c:pt>
              <c:pt idx="45">
                <c:v>2013 Septiembre</c:v>
              </c:pt>
              <c:pt idx="46">
                <c:v>2013 Octubre</c:v>
              </c:pt>
              <c:pt idx="47">
                <c:v>2013 Noviembre</c:v>
              </c:pt>
              <c:pt idx="48">
                <c:v>2013 Diciembre</c:v>
              </c:pt>
              <c:pt idx="49">
                <c:v>2014 Enero</c:v>
              </c:pt>
              <c:pt idx="50">
                <c:v>2014 Febrero</c:v>
              </c:pt>
              <c:pt idx="51">
                <c:v>2014 Marzo</c:v>
              </c:pt>
              <c:pt idx="52">
                <c:v>2014 Abril</c:v>
              </c:pt>
              <c:pt idx="53">
                <c:v>2014 Mayo</c:v>
              </c:pt>
              <c:pt idx="54">
                <c:v>2014 Junio</c:v>
              </c:pt>
              <c:pt idx="55">
                <c:v>2014 Julio</c:v>
              </c:pt>
              <c:pt idx="56">
                <c:v>2014 Agosto</c:v>
              </c:pt>
              <c:pt idx="57">
                <c:v>2014 Septiembre</c:v>
              </c:pt>
              <c:pt idx="58">
                <c:v>2014 Octubre</c:v>
              </c:pt>
              <c:pt idx="59">
                <c:v>2014 Noviembre</c:v>
              </c:pt>
              <c:pt idx="60">
                <c:v>2014 Diciembre</c:v>
              </c:pt>
            </c:strLit>
          </c:cat>
          <c:val>
            <c:numRef>
              <c:f>'Data 2'!$F$138:$F$198</c:f>
              <c:numCache>
                <c:formatCode>#,##0\ _)</c:formatCode>
                <c:ptCount val="61"/>
                <c:pt idx="0">
                  <c:v>6545</c:v>
                </c:pt>
                <c:pt idx="1">
                  <c:v>6794.7</c:v>
                </c:pt>
                <c:pt idx="2">
                  <c:v>7381</c:v>
                </c:pt>
                <c:pt idx="3">
                  <c:v>7514.2</c:v>
                </c:pt>
                <c:pt idx="4">
                  <c:v>7713.5</c:v>
                </c:pt>
                <c:pt idx="5">
                  <c:v>7697.2</c:v>
                </c:pt>
                <c:pt idx="6">
                  <c:v>7364.3</c:v>
                </c:pt>
                <c:pt idx="7">
                  <c:v>6720</c:v>
                </c:pt>
                <c:pt idx="8">
                  <c:v>6231</c:v>
                </c:pt>
                <c:pt idx="9">
                  <c:v>5887.4</c:v>
                </c:pt>
                <c:pt idx="10">
                  <c:v>5503.5</c:v>
                </c:pt>
                <c:pt idx="11">
                  <c:v>5772.1</c:v>
                </c:pt>
                <c:pt idx="12">
                  <c:v>6568.9</c:v>
                </c:pt>
                <c:pt idx="13">
                  <c:v>6779.8</c:v>
                </c:pt>
                <c:pt idx="14">
                  <c:v>7335.1</c:v>
                </c:pt>
                <c:pt idx="15">
                  <c:v>7457.1</c:v>
                </c:pt>
                <c:pt idx="16">
                  <c:v>7653</c:v>
                </c:pt>
                <c:pt idx="17">
                  <c:v>7646</c:v>
                </c:pt>
                <c:pt idx="18">
                  <c:v>7332.7</c:v>
                </c:pt>
                <c:pt idx="19">
                  <c:v>6703.2</c:v>
                </c:pt>
                <c:pt idx="20">
                  <c:v>6224.7</c:v>
                </c:pt>
                <c:pt idx="21">
                  <c:v>5902</c:v>
                </c:pt>
                <c:pt idx="22">
                  <c:v>5525.6</c:v>
                </c:pt>
                <c:pt idx="23">
                  <c:v>5803.8</c:v>
                </c:pt>
                <c:pt idx="24">
                  <c:v>6642.8</c:v>
                </c:pt>
                <c:pt idx="25">
                  <c:v>6779.8</c:v>
                </c:pt>
                <c:pt idx="26">
                  <c:v>7288.3</c:v>
                </c:pt>
                <c:pt idx="27">
                  <c:v>7397.9</c:v>
                </c:pt>
                <c:pt idx="28">
                  <c:v>7590.3</c:v>
                </c:pt>
                <c:pt idx="29">
                  <c:v>7595.9</c:v>
                </c:pt>
                <c:pt idx="30">
                  <c:v>7303</c:v>
                </c:pt>
                <c:pt idx="31">
                  <c:v>6684.5</c:v>
                </c:pt>
                <c:pt idx="32">
                  <c:v>6216.5</c:v>
                </c:pt>
                <c:pt idx="33">
                  <c:v>5914.8</c:v>
                </c:pt>
                <c:pt idx="34">
                  <c:v>5546</c:v>
                </c:pt>
                <c:pt idx="35">
                  <c:v>5833.6</c:v>
                </c:pt>
                <c:pt idx="36">
                  <c:v>6716.8</c:v>
                </c:pt>
                <c:pt idx="37">
                  <c:v>6842.7</c:v>
                </c:pt>
                <c:pt idx="38">
                  <c:v>7276.2</c:v>
                </c:pt>
                <c:pt idx="39">
                  <c:v>7364.2</c:v>
                </c:pt>
                <c:pt idx="40">
                  <c:v>7546.2</c:v>
                </c:pt>
                <c:pt idx="41">
                  <c:v>7561.8</c:v>
                </c:pt>
                <c:pt idx="42">
                  <c:v>7288.6</c:v>
                </c:pt>
                <c:pt idx="43">
                  <c:v>6679.7</c:v>
                </c:pt>
                <c:pt idx="44">
                  <c:v>6221.1</c:v>
                </c:pt>
                <c:pt idx="45">
                  <c:v>5939.7</c:v>
                </c:pt>
                <c:pt idx="46">
                  <c:v>5577.5</c:v>
                </c:pt>
                <c:pt idx="47">
                  <c:v>5875.6</c:v>
                </c:pt>
                <c:pt idx="48">
                  <c:v>6809.9</c:v>
                </c:pt>
                <c:pt idx="49">
                  <c:v>6864.7</c:v>
                </c:pt>
                <c:pt idx="50">
                  <c:v>7246.5</c:v>
                </c:pt>
                <c:pt idx="51">
                  <c:v>7313.9</c:v>
                </c:pt>
                <c:pt idx="52">
                  <c:v>7484.9</c:v>
                </c:pt>
                <c:pt idx="53">
                  <c:v>7510.6</c:v>
                </c:pt>
                <c:pt idx="54">
                  <c:v>7257.7</c:v>
                </c:pt>
                <c:pt idx="55">
                  <c:v>6659.9</c:v>
                </c:pt>
                <c:pt idx="56">
                  <c:v>6211.9</c:v>
                </c:pt>
                <c:pt idx="57">
                  <c:v>5951.6</c:v>
                </c:pt>
                <c:pt idx="58">
                  <c:v>5596.9</c:v>
                </c:pt>
                <c:pt idx="59">
                  <c:v>5904.6</c:v>
                </c:pt>
                <c:pt idx="60">
                  <c:v>6884.1</c:v>
                </c:pt>
              </c:numCache>
            </c:numRef>
          </c:val>
        </c:ser>
        <c:ser>
          <c:idx val="8"/>
          <c:order val="1"/>
          <c:spPr>
            <a:solidFill>
              <a:srgbClr val="F7D2C6"/>
            </a:solidFill>
            <a:ln w="25400">
              <a:noFill/>
            </a:ln>
          </c:spPr>
          <c:cat>
            <c:strLit>
              <c:ptCount val="61"/>
              <c:pt idx="0">
                <c:v>2009 Diciembre</c:v>
              </c:pt>
              <c:pt idx="1">
                <c:v>2010 Enero</c:v>
              </c:pt>
              <c:pt idx="2">
                <c:v>2010 Febrero</c:v>
              </c:pt>
              <c:pt idx="3">
                <c:v>2010 Marzo</c:v>
              </c:pt>
              <c:pt idx="4">
                <c:v>2010 Abril</c:v>
              </c:pt>
              <c:pt idx="5">
                <c:v>2010 Mayo</c:v>
              </c:pt>
              <c:pt idx="6">
                <c:v>2010 Junio</c:v>
              </c:pt>
              <c:pt idx="7">
                <c:v>2010 Julio</c:v>
              </c:pt>
              <c:pt idx="8">
                <c:v>2010 Agosto</c:v>
              </c:pt>
              <c:pt idx="9">
                <c:v>2010 Septiembre</c:v>
              </c:pt>
              <c:pt idx="10">
                <c:v>2010 Octubre</c:v>
              </c:pt>
              <c:pt idx="11">
                <c:v>2010 Noviembre</c:v>
              </c:pt>
              <c:pt idx="12">
                <c:v>2010 Diciembre</c:v>
              </c:pt>
              <c:pt idx="13">
                <c:v>2011 Enero</c:v>
              </c:pt>
              <c:pt idx="14">
                <c:v>2011 Febrero</c:v>
              </c:pt>
              <c:pt idx="15">
                <c:v>2011 Marzo</c:v>
              </c:pt>
              <c:pt idx="16">
                <c:v>2011 Abril</c:v>
              </c:pt>
              <c:pt idx="17">
                <c:v>2011 Mayo</c:v>
              </c:pt>
              <c:pt idx="18">
                <c:v>2011 Junio</c:v>
              </c:pt>
              <c:pt idx="19">
                <c:v>2011 Julio</c:v>
              </c:pt>
              <c:pt idx="20">
                <c:v>2011 Agosto</c:v>
              </c:pt>
              <c:pt idx="21">
                <c:v>2011 Septiembre</c:v>
              </c:pt>
              <c:pt idx="22">
                <c:v>2011 Octubre</c:v>
              </c:pt>
              <c:pt idx="23">
                <c:v>2011 Noviembre</c:v>
              </c:pt>
              <c:pt idx="24">
                <c:v>2011 Diciembre</c:v>
              </c:pt>
              <c:pt idx="25">
                <c:v>2012 Enero</c:v>
              </c:pt>
              <c:pt idx="26">
                <c:v>2012 Febrero</c:v>
              </c:pt>
              <c:pt idx="27">
                <c:v>2012 Marzo</c:v>
              </c:pt>
              <c:pt idx="28">
                <c:v>2012 Abril</c:v>
              </c:pt>
              <c:pt idx="29">
                <c:v>2012 Mayo</c:v>
              </c:pt>
              <c:pt idx="30">
                <c:v>2012 Junio</c:v>
              </c:pt>
              <c:pt idx="31">
                <c:v>2012 Julio</c:v>
              </c:pt>
              <c:pt idx="32">
                <c:v>2012 Agosto</c:v>
              </c:pt>
              <c:pt idx="33">
                <c:v>2012 Septiembre</c:v>
              </c:pt>
              <c:pt idx="34">
                <c:v>2012 Octubre</c:v>
              </c:pt>
              <c:pt idx="35">
                <c:v>2012 Noviembre</c:v>
              </c:pt>
              <c:pt idx="36">
                <c:v>2012 Diciembre</c:v>
              </c:pt>
              <c:pt idx="37">
                <c:v>2013 Enero</c:v>
              </c:pt>
              <c:pt idx="38">
                <c:v>2013 Febrero</c:v>
              </c:pt>
              <c:pt idx="39">
                <c:v>2013 Marzo</c:v>
              </c:pt>
              <c:pt idx="40">
                <c:v>2013 Abril</c:v>
              </c:pt>
              <c:pt idx="41">
                <c:v>2013 Mayo</c:v>
              </c:pt>
              <c:pt idx="42">
                <c:v>2013 Junio</c:v>
              </c:pt>
              <c:pt idx="43">
                <c:v>2013 Julio</c:v>
              </c:pt>
              <c:pt idx="44">
                <c:v>2013 Agosto</c:v>
              </c:pt>
              <c:pt idx="45">
                <c:v>2013 Septiembre</c:v>
              </c:pt>
              <c:pt idx="46">
                <c:v>2013 Octubre</c:v>
              </c:pt>
              <c:pt idx="47">
                <c:v>2013 Noviembre</c:v>
              </c:pt>
              <c:pt idx="48">
                <c:v>2013 Diciembre</c:v>
              </c:pt>
              <c:pt idx="49">
                <c:v>2014 Enero</c:v>
              </c:pt>
              <c:pt idx="50">
                <c:v>2014 Febrero</c:v>
              </c:pt>
              <c:pt idx="51">
                <c:v>2014 Marzo</c:v>
              </c:pt>
              <c:pt idx="52">
                <c:v>2014 Abril</c:v>
              </c:pt>
              <c:pt idx="53">
                <c:v>2014 Mayo</c:v>
              </c:pt>
              <c:pt idx="54">
                <c:v>2014 Junio</c:v>
              </c:pt>
              <c:pt idx="55">
                <c:v>2014 Julio</c:v>
              </c:pt>
              <c:pt idx="56">
                <c:v>2014 Agosto</c:v>
              </c:pt>
              <c:pt idx="57">
                <c:v>2014 Septiembre</c:v>
              </c:pt>
              <c:pt idx="58">
                <c:v>2014 Octubre</c:v>
              </c:pt>
              <c:pt idx="59">
                <c:v>2014 Noviembre</c:v>
              </c:pt>
              <c:pt idx="60">
                <c:v>2014 Diciembre</c:v>
              </c:pt>
            </c:strLit>
          </c:cat>
          <c:val>
            <c:numRef>
              <c:f>'Data 2'!$G$138:$G$198</c:f>
              <c:numCache>
                <c:formatCode>#,##0\ _)</c:formatCode>
                <c:ptCount val="61"/>
                <c:pt idx="0">
                  <c:v>1974.7</c:v>
                </c:pt>
                <c:pt idx="1">
                  <c:v>2187.6</c:v>
                </c:pt>
                <c:pt idx="2">
                  <c:v>2217.6</c:v>
                </c:pt>
                <c:pt idx="3">
                  <c:v>2314</c:v>
                </c:pt>
                <c:pt idx="4">
                  <c:v>2583.6</c:v>
                </c:pt>
                <c:pt idx="5">
                  <c:v>2689.6</c:v>
                </c:pt>
                <c:pt idx="6">
                  <c:v>2551.1999999999998</c:v>
                </c:pt>
                <c:pt idx="7">
                  <c:v>2206.1999999999998</c:v>
                </c:pt>
                <c:pt idx="8">
                  <c:v>2095.9</c:v>
                </c:pt>
                <c:pt idx="9">
                  <c:v>1985.2</c:v>
                </c:pt>
                <c:pt idx="10">
                  <c:v>1836.3</c:v>
                </c:pt>
                <c:pt idx="11">
                  <c:v>1821.5</c:v>
                </c:pt>
                <c:pt idx="12">
                  <c:v>2045.3</c:v>
                </c:pt>
                <c:pt idx="13">
                  <c:v>2222.9</c:v>
                </c:pt>
                <c:pt idx="14">
                  <c:v>2264.4</c:v>
                </c:pt>
                <c:pt idx="15">
                  <c:v>2351.5</c:v>
                </c:pt>
                <c:pt idx="16">
                  <c:v>2596</c:v>
                </c:pt>
                <c:pt idx="17">
                  <c:v>2683.9</c:v>
                </c:pt>
                <c:pt idx="18">
                  <c:v>2540.6999999999998</c:v>
                </c:pt>
                <c:pt idx="19">
                  <c:v>2205.6999999999998</c:v>
                </c:pt>
                <c:pt idx="20">
                  <c:v>2094</c:v>
                </c:pt>
                <c:pt idx="21">
                  <c:v>1990.9</c:v>
                </c:pt>
                <c:pt idx="22">
                  <c:v>1847.8</c:v>
                </c:pt>
                <c:pt idx="23">
                  <c:v>1837.3</c:v>
                </c:pt>
                <c:pt idx="24">
                  <c:v>2080.6999999999998</c:v>
                </c:pt>
                <c:pt idx="25">
                  <c:v>2222.9</c:v>
                </c:pt>
                <c:pt idx="26">
                  <c:v>2311.1999999999998</c:v>
                </c:pt>
                <c:pt idx="27">
                  <c:v>2389</c:v>
                </c:pt>
                <c:pt idx="28">
                  <c:v>2608.5</c:v>
                </c:pt>
                <c:pt idx="29">
                  <c:v>2678.1</c:v>
                </c:pt>
                <c:pt idx="30">
                  <c:v>2530.1999999999998</c:v>
                </c:pt>
                <c:pt idx="31">
                  <c:v>2205.1999999999998</c:v>
                </c:pt>
                <c:pt idx="32">
                  <c:v>2092.1</c:v>
                </c:pt>
                <c:pt idx="33">
                  <c:v>1996.7</c:v>
                </c:pt>
                <c:pt idx="34">
                  <c:v>1859.2</c:v>
                </c:pt>
                <c:pt idx="35">
                  <c:v>1853</c:v>
                </c:pt>
                <c:pt idx="36">
                  <c:v>2116</c:v>
                </c:pt>
                <c:pt idx="37">
                  <c:v>2300</c:v>
                </c:pt>
                <c:pt idx="38">
                  <c:v>2364</c:v>
                </c:pt>
                <c:pt idx="39">
                  <c:v>2432.1999999999998</c:v>
                </c:pt>
                <c:pt idx="40">
                  <c:v>2628.3</c:v>
                </c:pt>
                <c:pt idx="41">
                  <c:v>2679.9</c:v>
                </c:pt>
                <c:pt idx="42">
                  <c:v>2526.8000000000002</c:v>
                </c:pt>
                <c:pt idx="43">
                  <c:v>2210.9</c:v>
                </c:pt>
                <c:pt idx="44">
                  <c:v>2096.1</c:v>
                </c:pt>
                <c:pt idx="45">
                  <c:v>2008</c:v>
                </c:pt>
                <c:pt idx="46">
                  <c:v>1876</c:v>
                </c:pt>
                <c:pt idx="47">
                  <c:v>1874</c:v>
                </c:pt>
                <c:pt idx="48">
                  <c:v>2158.8000000000002</c:v>
                </c:pt>
                <c:pt idx="49">
                  <c:v>2351.4</c:v>
                </c:pt>
                <c:pt idx="50">
                  <c:v>2410.6999999999998</c:v>
                </c:pt>
                <c:pt idx="51">
                  <c:v>2469.4</c:v>
                </c:pt>
                <c:pt idx="52">
                  <c:v>2663.3</c:v>
                </c:pt>
                <c:pt idx="53">
                  <c:v>2713.6</c:v>
                </c:pt>
                <c:pt idx="54">
                  <c:v>2562.4</c:v>
                </c:pt>
                <c:pt idx="55">
                  <c:v>2256.1</c:v>
                </c:pt>
                <c:pt idx="56">
                  <c:v>2133.6</c:v>
                </c:pt>
                <c:pt idx="57">
                  <c:v>2050.8000000000002</c:v>
                </c:pt>
                <c:pt idx="58">
                  <c:v>1931.8</c:v>
                </c:pt>
                <c:pt idx="59">
                  <c:v>1932.5</c:v>
                </c:pt>
                <c:pt idx="60">
                  <c:v>2223.5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9649040"/>
        <c:axId val="369647864"/>
      </c:areaChart>
      <c:lineChart>
        <c:grouping val="standard"/>
        <c:varyColors val="0"/>
        <c:ser>
          <c:idx val="0"/>
          <c:order val="2"/>
          <c:tx>
            <c:v>Media estadística</c:v>
          </c:tx>
          <c:spPr>
            <a:ln w="25400">
              <a:solidFill>
                <a:srgbClr val="B38FEE"/>
              </a:solidFill>
              <a:prstDash val="solid"/>
            </a:ln>
          </c:spPr>
          <c:marker>
            <c:symbol val="none"/>
          </c:marker>
          <c:cat>
            <c:strRef>
              <c:f>'Data 2'!$C$138:$C$198</c:f>
              <c:strCache>
                <c:ptCount val="61"/>
                <c:pt idx="0">
                  <c:v>2010 Diciembre</c:v>
                </c:pt>
                <c:pt idx="1">
                  <c:v>2012 Enero</c:v>
                </c:pt>
                <c:pt idx="2">
                  <c:v>2012 Febrero</c:v>
                </c:pt>
                <c:pt idx="3">
                  <c:v>2012 Marzo</c:v>
                </c:pt>
                <c:pt idx="4">
                  <c:v>2012 Abril</c:v>
                </c:pt>
                <c:pt idx="5">
                  <c:v>2012 Mayo</c:v>
                </c:pt>
                <c:pt idx="6">
                  <c:v>2012 Junio</c:v>
                </c:pt>
                <c:pt idx="7">
                  <c:v>2012 Julio</c:v>
                </c:pt>
                <c:pt idx="8">
                  <c:v>2012 Agosto</c:v>
                </c:pt>
                <c:pt idx="9">
                  <c:v>2012 Septiembre</c:v>
                </c:pt>
                <c:pt idx="10">
                  <c:v>2012 Octubre</c:v>
                </c:pt>
                <c:pt idx="11">
                  <c:v>2012 Noviembre</c:v>
                </c:pt>
                <c:pt idx="12">
                  <c:v>2012 Diciembre</c:v>
                </c:pt>
                <c:pt idx="13">
                  <c:v>2013 Enero</c:v>
                </c:pt>
                <c:pt idx="14">
                  <c:v>2013 Febrero</c:v>
                </c:pt>
                <c:pt idx="15">
                  <c:v>2013 Marzo</c:v>
                </c:pt>
                <c:pt idx="16">
                  <c:v>2013 Abril</c:v>
                </c:pt>
                <c:pt idx="17">
                  <c:v>2013 Mayo</c:v>
                </c:pt>
                <c:pt idx="18">
                  <c:v>2013 Junio</c:v>
                </c:pt>
                <c:pt idx="19">
                  <c:v>2013 Julio</c:v>
                </c:pt>
                <c:pt idx="20">
                  <c:v>2013 Agosto</c:v>
                </c:pt>
                <c:pt idx="21">
                  <c:v>2013 Septiembre</c:v>
                </c:pt>
                <c:pt idx="22">
                  <c:v>2013 Octubre</c:v>
                </c:pt>
                <c:pt idx="23">
                  <c:v>2013 Noviembre</c:v>
                </c:pt>
                <c:pt idx="24">
                  <c:v>2013 Diciembre</c:v>
                </c:pt>
                <c:pt idx="25">
                  <c:v>2014 Enero</c:v>
                </c:pt>
                <c:pt idx="26">
                  <c:v>2014 Febrero</c:v>
                </c:pt>
                <c:pt idx="27">
                  <c:v>2014 Marzo</c:v>
                </c:pt>
                <c:pt idx="28">
                  <c:v>2014 Abril</c:v>
                </c:pt>
                <c:pt idx="29">
                  <c:v>2014 Mayo</c:v>
                </c:pt>
                <c:pt idx="30">
                  <c:v>2014 Junio</c:v>
                </c:pt>
                <c:pt idx="31">
                  <c:v>2014 Julio</c:v>
                </c:pt>
                <c:pt idx="32">
                  <c:v>2014 Agosto</c:v>
                </c:pt>
                <c:pt idx="33">
                  <c:v>2014 Septiembre</c:v>
                </c:pt>
                <c:pt idx="34">
                  <c:v>2014 Octubre</c:v>
                </c:pt>
                <c:pt idx="35">
                  <c:v>2014 Noviembre</c:v>
                </c:pt>
                <c:pt idx="36">
                  <c:v>2014 Diciembre</c:v>
                </c:pt>
                <c:pt idx="37">
                  <c:v>2015 Enero</c:v>
                </c:pt>
                <c:pt idx="38">
                  <c:v>2015 Febrero</c:v>
                </c:pt>
                <c:pt idx="39">
                  <c:v>2015 Marzo</c:v>
                </c:pt>
                <c:pt idx="40">
                  <c:v>2015 Abril</c:v>
                </c:pt>
                <c:pt idx="41">
                  <c:v>2015 Mayo</c:v>
                </c:pt>
                <c:pt idx="42">
                  <c:v>2015 Junio</c:v>
                </c:pt>
                <c:pt idx="43">
                  <c:v>2015 Julio</c:v>
                </c:pt>
                <c:pt idx="44">
                  <c:v>2015 Agosto</c:v>
                </c:pt>
                <c:pt idx="45">
                  <c:v>2015 Septiembre</c:v>
                </c:pt>
                <c:pt idx="46">
                  <c:v>2015 Octubre</c:v>
                </c:pt>
                <c:pt idx="47">
                  <c:v>2015 Noviembre</c:v>
                </c:pt>
                <c:pt idx="48">
                  <c:v>2015 Diciembre</c:v>
                </c:pt>
                <c:pt idx="49">
                  <c:v>2016 Enero</c:v>
                </c:pt>
                <c:pt idx="50">
                  <c:v>2016 Febrero</c:v>
                </c:pt>
                <c:pt idx="51">
                  <c:v>2016 Marzo</c:v>
                </c:pt>
                <c:pt idx="52">
                  <c:v>2016 Abril</c:v>
                </c:pt>
                <c:pt idx="53">
                  <c:v>2016 Mayo</c:v>
                </c:pt>
                <c:pt idx="54">
                  <c:v>2016 Junio</c:v>
                </c:pt>
                <c:pt idx="55">
                  <c:v>2016 Julio</c:v>
                </c:pt>
                <c:pt idx="56">
                  <c:v>2016 Agosto</c:v>
                </c:pt>
                <c:pt idx="57">
                  <c:v>2016 Septiembre</c:v>
                </c:pt>
                <c:pt idx="58">
                  <c:v>2016 Octubre</c:v>
                </c:pt>
                <c:pt idx="59">
                  <c:v>2016 Noviembre</c:v>
                </c:pt>
                <c:pt idx="60">
                  <c:v>2016 Diciembre</c:v>
                </c:pt>
              </c:strCache>
            </c:strRef>
          </c:cat>
          <c:val>
            <c:numRef>
              <c:f>'Data 2'!$H$138:$H$198</c:f>
              <c:numCache>
                <c:formatCode>#,##0\ _)</c:formatCode>
                <c:ptCount val="61"/>
                <c:pt idx="0">
                  <c:v>3869.8</c:v>
                </c:pt>
                <c:pt idx="1">
                  <c:v>4487.3</c:v>
                </c:pt>
                <c:pt idx="2">
                  <c:v>4645.8999999999996</c:v>
                </c:pt>
                <c:pt idx="3">
                  <c:v>4757.6000000000004</c:v>
                </c:pt>
                <c:pt idx="4">
                  <c:v>4841.7</c:v>
                </c:pt>
                <c:pt idx="5">
                  <c:v>4878.8</c:v>
                </c:pt>
                <c:pt idx="6">
                  <c:v>4721.8999999999996</c:v>
                </c:pt>
                <c:pt idx="7">
                  <c:v>4418.5</c:v>
                </c:pt>
                <c:pt idx="8">
                  <c:v>4126.2</c:v>
                </c:pt>
                <c:pt idx="9">
                  <c:v>3947.3</c:v>
                </c:pt>
                <c:pt idx="10">
                  <c:v>3871.9</c:v>
                </c:pt>
                <c:pt idx="11">
                  <c:v>3939.6</c:v>
                </c:pt>
                <c:pt idx="12">
                  <c:v>4223</c:v>
                </c:pt>
                <c:pt idx="13">
                  <c:v>4636.8999999999996</c:v>
                </c:pt>
                <c:pt idx="14">
                  <c:v>4783.3999999999996</c:v>
                </c:pt>
                <c:pt idx="15">
                  <c:v>4884.1000000000004</c:v>
                </c:pt>
                <c:pt idx="16">
                  <c:v>4950.8999999999996</c:v>
                </c:pt>
                <c:pt idx="17">
                  <c:v>4987.7</c:v>
                </c:pt>
                <c:pt idx="18">
                  <c:v>4802.1000000000004</c:v>
                </c:pt>
                <c:pt idx="19">
                  <c:v>4481.6000000000004</c:v>
                </c:pt>
                <c:pt idx="20">
                  <c:v>4178.8999999999996</c:v>
                </c:pt>
                <c:pt idx="21">
                  <c:v>3993.1</c:v>
                </c:pt>
                <c:pt idx="22">
                  <c:v>3898.1</c:v>
                </c:pt>
                <c:pt idx="23">
                  <c:v>3949.6</c:v>
                </c:pt>
                <c:pt idx="24">
                  <c:v>4219.6000000000004</c:v>
                </c:pt>
                <c:pt idx="25">
                  <c:v>4636.8999999999996</c:v>
                </c:pt>
                <c:pt idx="26">
                  <c:v>4859.3999999999996</c:v>
                </c:pt>
                <c:pt idx="27">
                  <c:v>5052.1000000000004</c:v>
                </c:pt>
                <c:pt idx="28">
                  <c:v>5166.8</c:v>
                </c:pt>
                <c:pt idx="29">
                  <c:v>5206.7</c:v>
                </c:pt>
                <c:pt idx="30">
                  <c:v>5015.8</c:v>
                </c:pt>
                <c:pt idx="31">
                  <c:v>4685.6000000000004</c:v>
                </c:pt>
                <c:pt idx="32">
                  <c:v>4370.3999999999996</c:v>
                </c:pt>
                <c:pt idx="33">
                  <c:v>4171.1000000000004</c:v>
                </c:pt>
                <c:pt idx="34">
                  <c:v>4064.8</c:v>
                </c:pt>
                <c:pt idx="35">
                  <c:v>4096.8</c:v>
                </c:pt>
                <c:pt idx="36">
                  <c:v>4361.2</c:v>
                </c:pt>
                <c:pt idx="37">
                  <c:v>4844.1000000000004</c:v>
                </c:pt>
                <c:pt idx="38">
                  <c:v>5058.6000000000004</c:v>
                </c:pt>
                <c:pt idx="39">
                  <c:v>5246</c:v>
                </c:pt>
                <c:pt idx="40">
                  <c:v>5375.2</c:v>
                </c:pt>
                <c:pt idx="41">
                  <c:v>5401.1</c:v>
                </c:pt>
                <c:pt idx="42">
                  <c:v>5206</c:v>
                </c:pt>
                <c:pt idx="43">
                  <c:v>4877.3</c:v>
                </c:pt>
                <c:pt idx="44">
                  <c:v>4554.1000000000004</c:v>
                </c:pt>
                <c:pt idx="45">
                  <c:v>4347.8</c:v>
                </c:pt>
                <c:pt idx="46">
                  <c:v>4250.6000000000004</c:v>
                </c:pt>
                <c:pt idx="47">
                  <c:v>4273.3999999999996</c:v>
                </c:pt>
                <c:pt idx="48">
                  <c:v>4541.1000000000004</c:v>
                </c:pt>
                <c:pt idx="49">
                  <c:v>5027.7</c:v>
                </c:pt>
                <c:pt idx="50">
                  <c:v>5248.5</c:v>
                </c:pt>
                <c:pt idx="51">
                  <c:v>5439.4</c:v>
                </c:pt>
                <c:pt idx="52">
                  <c:v>5583.8</c:v>
                </c:pt>
                <c:pt idx="53">
                  <c:v>5600.3</c:v>
                </c:pt>
                <c:pt idx="54">
                  <c:v>5391.1</c:v>
                </c:pt>
                <c:pt idx="55">
                  <c:v>5051.3</c:v>
                </c:pt>
                <c:pt idx="56">
                  <c:v>4715.1000000000004</c:v>
                </c:pt>
                <c:pt idx="57">
                  <c:v>4496.3</c:v>
                </c:pt>
                <c:pt idx="58">
                  <c:v>4397.8999999999996</c:v>
                </c:pt>
                <c:pt idx="59">
                  <c:v>4429.6000000000004</c:v>
                </c:pt>
                <c:pt idx="60">
                  <c:v>4682.6000000000004</c:v>
                </c:pt>
              </c:numCache>
            </c:numRef>
          </c:val>
          <c:smooth val="0"/>
        </c:ser>
        <c:ser>
          <c:idx val="1"/>
          <c:order val="3"/>
          <c:tx>
            <c:v>Máxima capacidad</c:v>
          </c:tx>
          <c:spPr>
            <a:ln w="25400">
              <a:solidFill>
                <a:srgbClr val="DB0705"/>
              </a:solidFill>
              <a:prstDash val="solid"/>
            </a:ln>
          </c:spPr>
          <c:marker>
            <c:symbol val="none"/>
          </c:marker>
          <c:cat>
            <c:strRef>
              <c:f>'Data 2'!$C$138:$C$198</c:f>
              <c:strCache>
                <c:ptCount val="61"/>
                <c:pt idx="0">
                  <c:v>2010 Diciembre</c:v>
                </c:pt>
                <c:pt idx="1">
                  <c:v>2012 Enero</c:v>
                </c:pt>
                <c:pt idx="2">
                  <c:v>2012 Febrero</c:v>
                </c:pt>
                <c:pt idx="3">
                  <c:v>2012 Marzo</c:v>
                </c:pt>
                <c:pt idx="4">
                  <c:v>2012 Abril</c:v>
                </c:pt>
                <c:pt idx="5">
                  <c:v>2012 Mayo</c:v>
                </c:pt>
                <c:pt idx="6">
                  <c:v>2012 Junio</c:v>
                </c:pt>
                <c:pt idx="7">
                  <c:v>2012 Julio</c:v>
                </c:pt>
                <c:pt idx="8">
                  <c:v>2012 Agosto</c:v>
                </c:pt>
                <c:pt idx="9">
                  <c:v>2012 Septiembre</c:v>
                </c:pt>
                <c:pt idx="10">
                  <c:v>2012 Octubre</c:v>
                </c:pt>
                <c:pt idx="11">
                  <c:v>2012 Noviembre</c:v>
                </c:pt>
                <c:pt idx="12">
                  <c:v>2012 Diciembre</c:v>
                </c:pt>
                <c:pt idx="13">
                  <c:v>2013 Enero</c:v>
                </c:pt>
                <c:pt idx="14">
                  <c:v>2013 Febrero</c:v>
                </c:pt>
                <c:pt idx="15">
                  <c:v>2013 Marzo</c:v>
                </c:pt>
                <c:pt idx="16">
                  <c:v>2013 Abril</c:v>
                </c:pt>
                <c:pt idx="17">
                  <c:v>2013 Mayo</c:v>
                </c:pt>
                <c:pt idx="18">
                  <c:v>2013 Junio</c:v>
                </c:pt>
                <c:pt idx="19">
                  <c:v>2013 Julio</c:v>
                </c:pt>
                <c:pt idx="20">
                  <c:v>2013 Agosto</c:v>
                </c:pt>
                <c:pt idx="21">
                  <c:v>2013 Septiembre</c:v>
                </c:pt>
                <c:pt idx="22">
                  <c:v>2013 Octubre</c:v>
                </c:pt>
                <c:pt idx="23">
                  <c:v>2013 Noviembre</c:v>
                </c:pt>
                <c:pt idx="24">
                  <c:v>2013 Diciembre</c:v>
                </c:pt>
                <c:pt idx="25">
                  <c:v>2014 Enero</c:v>
                </c:pt>
                <c:pt idx="26">
                  <c:v>2014 Febrero</c:v>
                </c:pt>
                <c:pt idx="27">
                  <c:v>2014 Marzo</c:v>
                </c:pt>
                <c:pt idx="28">
                  <c:v>2014 Abril</c:v>
                </c:pt>
                <c:pt idx="29">
                  <c:v>2014 Mayo</c:v>
                </c:pt>
                <c:pt idx="30">
                  <c:v>2014 Junio</c:v>
                </c:pt>
                <c:pt idx="31">
                  <c:v>2014 Julio</c:v>
                </c:pt>
                <c:pt idx="32">
                  <c:v>2014 Agosto</c:v>
                </c:pt>
                <c:pt idx="33">
                  <c:v>2014 Septiembre</c:v>
                </c:pt>
                <c:pt idx="34">
                  <c:v>2014 Octubre</c:v>
                </c:pt>
                <c:pt idx="35">
                  <c:v>2014 Noviembre</c:v>
                </c:pt>
                <c:pt idx="36">
                  <c:v>2014 Diciembre</c:v>
                </c:pt>
                <c:pt idx="37">
                  <c:v>2015 Enero</c:v>
                </c:pt>
                <c:pt idx="38">
                  <c:v>2015 Febrero</c:v>
                </c:pt>
                <c:pt idx="39">
                  <c:v>2015 Marzo</c:v>
                </c:pt>
                <c:pt idx="40">
                  <c:v>2015 Abril</c:v>
                </c:pt>
                <c:pt idx="41">
                  <c:v>2015 Mayo</c:v>
                </c:pt>
                <c:pt idx="42">
                  <c:v>2015 Junio</c:v>
                </c:pt>
                <c:pt idx="43">
                  <c:v>2015 Julio</c:v>
                </c:pt>
                <c:pt idx="44">
                  <c:v>2015 Agosto</c:v>
                </c:pt>
                <c:pt idx="45">
                  <c:v>2015 Septiembre</c:v>
                </c:pt>
                <c:pt idx="46">
                  <c:v>2015 Octubre</c:v>
                </c:pt>
                <c:pt idx="47">
                  <c:v>2015 Noviembre</c:v>
                </c:pt>
                <c:pt idx="48">
                  <c:v>2015 Diciembre</c:v>
                </c:pt>
                <c:pt idx="49">
                  <c:v>2016 Enero</c:v>
                </c:pt>
                <c:pt idx="50">
                  <c:v>2016 Febrero</c:v>
                </c:pt>
                <c:pt idx="51">
                  <c:v>2016 Marzo</c:v>
                </c:pt>
                <c:pt idx="52">
                  <c:v>2016 Abril</c:v>
                </c:pt>
                <c:pt idx="53">
                  <c:v>2016 Mayo</c:v>
                </c:pt>
                <c:pt idx="54">
                  <c:v>2016 Junio</c:v>
                </c:pt>
                <c:pt idx="55">
                  <c:v>2016 Julio</c:v>
                </c:pt>
                <c:pt idx="56">
                  <c:v>2016 Agosto</c:v>
                </c:pt>
                <c:pt idx="57">
                  <c:v>2016 Septiembre</c:v>
                </c:pt>
                <c:pt idx="58">
                  <c:v>2016 Octubre</c:v>
                </c:pt>
                <c:pt idx="59">
                  <c:v>2016 Noviembre</c:v>
                </c:pt>
                <c:pt idx="60">
                  <c:v>2016 Diciembre</c:v>
                </c:pt>
              </c:strCache>
            </c:strRef>
          </c:cat>
          <c:val>
            <c:numRef>
              <c:f>'Data 2'!$E$138:$E$198</c:f>
              <c:numCache>
                <c:formatCode>#,##0\ _)</c:formatCode>
                <c:ptCount val="61"/>
                <c:pt idx="0">
                  <c:v>9571.1919999999991</c:v>
                </c:pt>
                <c:pt idx="1">
                  <c:v>9571.1919999999991</c:v>
                </c:pt>
                <c:pt idx="2">
                  <c:v>9571.1919999999991</c:v>
                </c:pt>
                <c:pt idx="3">
                  <c:v>9571.1919999999991</c:v>
                </c:pt>
                <c:pt idx="4">
                  <c:v>9571.1919999999991</c:v>
                </c:pt>
                <c:pt idx="5">
                  <c:v>9571.1919999999991</c:v>
                </c:pt>
                <c:pt idx="6">
                  <c:v>9571.1919999999991</c:v>
                </c:pt>
                <c:pt idx="7">
                  <c:v>9571.1919999999991</c:v>
                </c:pt>
                <c:pt idx="8">
                  <c:v>9571.1919999999991</c:v>
                </c:pt>
                <c:pt idx="9">
                  <c:v>9571.1919999999991</c:v>
                </c:pt>
                <c:pt idx="10">
                  <c:v>9571.1919999999991</c:v>
                </c:pt>
                <c:pt idx="11">
                  <c:v>9571.1919999999991</c:v>
                </c:pt>
                <c:pt idx="12">
                  <c:v>9571.1919999999991</c:v>
                </c:pt>
                <c:pt idx="13">
                  <c:v>9571.1919999999991</c:v>
                </c:pt>
                <c:pt idx="14">
                  <c:v>9571.1919999999991</c:v>
                </c:pt>
                <c:pt idx="15">
                  <c:v>9571.1919999999991</c:v>
                </c:pt>
                <c:pt idx="16">
                  <c:v>9571.1919999999991</c:v>
                </c:pt>
                <c:pt idx="17">
                  <c:v>9571.1919999999991</c:v>
                </c:pt>
                <c:pt idx="18">
                  <c:v>9571.1919999999991</c:v>
                </c:pt>
                <c:pt idx="19">
                  <c:v>9571.1919999999991</c:v>
                </c:pt>
                <c:pt idx="20">
                  <c:v>9571.1919999999991</c:v>
                </c:pt>
                <c:pt idx="21">
                  <c:v>9571.1919999999991</c:v>
                </c:pt>
                <c:pt idx="22">
                  <c:v>9571.1919999999991</c:v>
                </c:pt>
                <c:pt idx="23">
                  <c:v>9571.1919999999991</c:v>
                </c:pt>
                <c:pt idx="24">
                  <c:v>9571.1919999999991</c:v>
                </c:pt>
                <c:pt idx="25">
                  <c:v>9571.1919999999991</c:v>
                </c:pt>
                <c:pt idx="26">
                  <c:v>9571.1919999999991</c:v>
                </c:pt>
                <c:pt idx="27">
                  <c:v>9571.1919999999991</c:v>
                </c:pt>
                <c:pt idx="28">
                  <c:v>9571.1919999999991</c:v>
                </c:pt>
                <c:pt idx="29">
                  <c:v>9571.1919999999991</c:v>
                </c:pt>
                <c:pt idx="30">
                  <c:v>9571.1919999999991</c:v>
                </c:pt>
                <c:pt idx="31">
                  <c:v>9571.1919999999991</c:v>
                </c:pt>
                <c:pt idx="32">
                  <c:v>9571.1919999999991</c:v>
                </c:pt>
                <c:pt idx="33">
                  <c:v>9571.1919999999991</c:v>
                </c:pt>
                <c:pt idx="34">
                  <c:v>9571.1919999999991</c:v>
                </c:pt>
                <c:pt idx="35">
                  <c:v>9571.1919999999991</c:v>
                </c:pt>
                <c:pt idx="36">
                  <c:v>9571.1919999999991</c:v>
                </c:pt>
                <c:pt idx="37">
                  <c:v>9571.1919999999991</c:v>
                </c:pt>
                <c:pt idx="38">
                  <c:v>9571.1919999999991</c:v>
                </c:pt>
                <c:pt idx="39">
                  <c:v>9571.1919999999991</c:v>
                </c:pt>
                <c:pt idx="40">
                  <c:v>9571.1919999999991</c:v>
                </c:pt>
                <c:pt idx="41">
                  <c:v>9571.1919999999991</c:v>
                </c:pt>
                <c:pt idx="42">
                  <c:v>9571.1919999999991</c:v>
                </c:pt>
                <c:pt idx="43">
                  <c:v>9571.1919999999991</c:v>
                </c:pt>
                <c:pt idx="44">
                  <c:v>9571.1919999999991</c:v>
                </c:pt>
                <c:pt idx="45">
                  <c:v>9571.1919999999991</c:v>
                </c:pt>
                <c:pt idx="46">
                  <c:v>9571.1919999999991</c:v>
                </c:pt>
                <c:pt idx="47">
                  <c:v>9571.1919999999991</c:v>
                </c:pt>
                <c:pt idx="48">
                  <c:v>9571.1919999999991</c:v>
                </c:pt>
                <c:pt idx="49">
                  <c:v>9571.1919999999991</c:v>
                </c:pt>
                <c:pt idx="50">
                  <c:v>9571.1919999999991</c:v>
                </c:pt>
                <c:pt idx="51">
                  <c:v>9571.1919999999991</c:v>
                </c:pt>
                <c:pt idx="52">
                  <c:v>9571.1919999999991</c:v>
                </c:pt>
                <c:pt idx="53">
                  <c:v>9571.1919999999991</c:v>
                </c:pt>
                <c:pt idx="54">
                  <c:v>9571.1919999999991</c:v>
                </c:pt>
                <c:pt idx="55">
                  <c:v>9571.1919999999991</c:v>
                </c:pt>
                <c:pt idx="56">
                  <c:v>9571.1919999999991</c:v>
                </c:pt>
                <c:pt idx="57">
                  <c:v>9571.1919999999991</c:v>
                </c:pt>
                <c:pt idx="58">
                  <c:v>9571.1919999999991</c:v>
                </c:pt>
                <c:pt idx="59">
                  <c:v>9571.1919999999991</c:v>
                </c:pt>
                <c:pt idx="60">
                  <c:v>9571.1919999999991</c:v>
                </c:pt>
              </c:numCache>
            </c:numRef>
          </c:val>
          <c:smooth val="0"/>
        </c:ser>
        <c:ser>
          <c:idx val="6"/>
          <c:order val="4"/>
          <c:tx>
            <c:v>Real</c:v>
          </c:tx>
          <c:spPr>
            <a:ln w="25400">
              <a:solidFill>
                <a:srgbClr val="004563"/>
              </a:solidFill>
              <a:prstDash val="solid"/>
            </a:ln>
          </c:spPr>
          <c:marker>
            <c:symbol val="none"/>
          </c:marker>
          <c:cat>
            <c:strRef>
              <c:f>'Data 2'!$C$138:$C$198</c:f>
              <c:strCache>
                <c:ptCount val="61"/>
                <c:pt idx="0">
                  <c:v>2010 Diciembre</c:v>
                </c:pt>
                <c:pt idx="1">
                  <c:v>2012 Enero</c:v>
                </c:pt>
                <c:pt idx="2">
                  <c:v>2012 Febrero</c:v>
                </c:pt>
                <c:pt idx="3">
                  <c:v>2012 Marzo</c:v>
                </c:pt>
                <c:pt idx="4">
                  <c:v>2012 Abril</c:v>
                </c:pt>
                <c:pt idx="5">
                  <c:v>2012 Mayo</c:v>
                </c:pt>
                <c:pt idx="6">
                  <c:v>2012 Junio</c:v>
                </c:pt>
                <c:pt idx="7">
                  <c:v>2012 Julio</c:v>
                </c:pt>
                <c:pt idx="8">
                  <c:v>2012 Agosto</c:v>
                </c:pt>
                <c:pt idx="9">
                  <c:v>2012 Septiembre</c:v>
                </c:pt>
                <c:pt idx="10">
                  <c:v>2012 Octubre</c:v>
                </c:pt>
                <c:pt idx="11">
                  <c:v>2012 Noviembre</c:v>
                </c:pt>
                <c:pt idx="12">
                  <c:v>2012 Diciembre</c:v>
                </c:pt>
                <c:pt idx="13">
                  <c:v>2013 Enero</c:v>
                </c:pt>
                <c:pt idx="14">
                  <c:v>2013 Febrero</c:v>
                </c:pt>
                <c:pt idx="15">
                  <c:v>2013 Marzo</c:v>
                </c:pt>
                <c:pt idx="16">
                  <c:v>2013 Abril</c:v>
                </c:pt>
                <c:pt idx="17">
                  <c:v>2013 Mayo</c:v>
                </c:pt>
                <c:pt idx="18">
                  <c:v>2013 Junio</c:v>
                </c:pt>
                <c:pt idx="19">
                  <c:v>2013 Julio</c:v>
                </c:pt>
                <c:pt idx="20">
                  <c:v>2013 Agosto</c:v>
                </c:pt>
                <c:pt idx="21">
                  <c:v>2013 Septiembre</c:v>
                </c:pt>
                <c:pt idx="22">
                  <c:v>2013 Octubre</c:v>
                </c:pt>
                <c:pt idx="23">
                  <c:v>2013 Noviembre</c:v>
                </c:pt>
                <c:pt idx="24">
                  <c:v>2013 Diciembre</c:v>
                </c:pt>
                <c:pt idx="25">
                  <c:v>2014 Enero</c:v>
                </c:pt>
                <c:pt idx="26">
                  <c:v>2014 Febrero</c:v>
                </c:pt>
                <c:pt idx="27">
                  <c:v>2014 Marzo</c:v>
                </c:pt>
                <c:pt idx="28">
                  <c:v>2014 Abril</c:v>
                </c:pt>
                <c:pt idx="29">
                  <c:v>2014 Mayo</c:v>
                </c:pt>
                <c:pt idx="30">
                  <c:v>2014 Junio</c:v>
                </c:pt>
                <c:pt idx="31">
                  <c:v>2014 Julio</c:v>
                </c:pt>
                <c:pt idx="32">
                  <c:v>2014 Agosto</c:v>
                </c:pt>
                <c:pt idx="33">
                  <c:v>2014 Septiembre</c:v>
                </c:pt>
                <c:pt idx="34">
                  <c:v>2014 Octubre</c:v>
                </c:pt>
                <c:pt idx="35">
                  <c:v>2014 Noviembre</c:v>
                </c:pt>
                <c:pt idx="36">
                  <c:v>2014 Diciembre</c:v>
                </c:pt>
                <c:pt idx="37">
                  <c:v>2015 Enero</c:v>
                </c:pt>
                <c:pt idx="38">
                  <c:v>2015 Febrero</c:v>
                </c:pt>
                <c:pt idx="39">
                  <c:v>2015 Marzo</c:v>
                </c:pt>
                <c:pt idx="40">
                  <c:v>2015 Abril</c:v>
                </c:pt>
                <c:pt idx="41">
                  <c:v>2015 Mayo</c:v>
                </c:pt>
                <c:pt idx="42">
                  <c:v>2015 Junio</c:v>
                </c:pt>
                <c:pt idx="43">
                  <c:v>2015 Julio</c:v>
                </c:pt>
                <c:pt idx="44">
                  <c:v>2015 Agosto</c:v>
                </c:pt>
                <c:pt idx="45">
                  <c:v>2015 Septiembre</c:v>
                </c:pt>
                <c:pt idx="46">
                  <c:v>2015 Octubre</c:v>
                </c:pt>
                <c:pt idx="47">
                  <c:v>2015 Noviembre</c:v>
                </c:pt>
                <c:pt idx="48">
                  <c:v>2015 Diciembre</c:v>
                </c:pt>
                <c:pt idx="49">
                  <c:v>2016 Enero</c:v>
                </c:pt>
                <c:pt idx="50">
                  <c:v>2016 Febrero</c:v>
                </c:pt>
                <c:pt idx="51">
                  <c:v>2016 Marzo</c:v>
                </c:pt>
                <c:pt idx="52">
                  <c:v>2016 Abril</c:v>
                </c:pt>
                <c:pt idx="53">
                  <c:v>2016 Mayo</c:v>
                </c:pt>
                <c:pt idx="54">
                  <c:v>2016 Junio</c:v>
                </c:pt>
                <c:pt idx="55">
                  <c:v>2016 Julio</c:v>
                </c:pt>
                <c:pt idx="56">
                  <c:v>2016 Agosto</c:v>
                </c:pt>
                <c:pt idx="57">
                  <c:v>2016 Septiembre</c:v>
                </c:pt>
                <c:pt idx="58">
                  <c:v>2016 Octubre</c:v>
                </c:pt>
                <c:pt idx="59">
                  <c:v>2016 Noviembre</c:v>
                </c:pt>
                <c:pt idx="60">
                  <c:v>2016 Diciembre</c:v>
                </c:pt>
              </c:strCache>
            </c:strRef>
          </c:cat>
          <c:val>
            <c:numRef>
              <c:f>'Data 2'!$D$138:$D$198</c:f>
              <c:numCache>
                <c:formatCode>#,##0\ _)</c:formatCode>
                <c:ptCount val="61"/>
                <c:pt idx="0">
                  <c:v>6741.1469999999999</c:v>
                </c:pt>
                <c:pt idx="1">
                  <c:v>5562.4539999999997</c:v>
                </c:pt>
                <c:pt idx="2">
                  <c:v>5326.5330000000004</c:v>
                </c:pt>
                <c:pt idx="3">
                  <c:v>5103.8990000000003</c:v>
                </c:pt>
                <c:pt idx="4">
                  <c:v>5149.5879999999997</c:v>
                </c:pt>
                <c:pt idx="5">
                  <c:v>5114.18</c:v>
                </c:pt>
                <c:pt idx="6">
                  <c:v>4713.6400000000003</c:v>
                </c:pt>
                <c:pt idx="7">
                  <c:v>4314.2870000000003</c:v>
                </c:pt>
                <c:pt idx="8">
                  <c:v>3977.0189999999998</c:v>
                </c:pt>
                <c:pt idx="9">
                  <c:v>3838.319</c:v>
                </c:pt>
                <c:pt idx="10">
                  <c:v>3607.6880000000001</c:v>
                </c:pt>
                <c:pt idx="11">
                  <c:v>3438.288</c:v>
                </c:pt>
                <c:pt idx="12">
                  <c:v>3407.1770000000001</c:v>
                </c:pt>
                <c:pt idx="13">
                  <c:v>4113.2389999999996</c:v>
                </c:pt>
                <c:pt idx="14">
                  <c:v>4584.1580000000004</c:v>
                </c:pt>
                <c:pt idx="15">
                  <c:v>6262.1850000000004</c:v>
                </c:pt>
                <c:pt idx="16">
                  <c:v>7305.1480000000001</c:v>
                </c:pt>
                <c:pt idx="17">
                  <c:v>7511.86</c:v>
                </c:pt>
                <c:pt idx="18">
                  <c:v>7432.2070000000003</c:v>
                </c:pt>
                <c:pt idx="19">
                  <c:v>7000.4880000000003</c:v>
                </c:pt>
                <c:pt idx="20">
                  <c:v>6511.4279999999999</c:v>
                </c:pt>
                <c:pt idx="21">
                  <c:v>6231.3810000000003</c:v>
                </c:pt>
                <c:pt idx="22">
                  <c:v>6246.8130000000001</c:v>
                </c:pt>
                <c:pt idx="23">
                  <c:v>5959.98</c:v>
                </c:pt>
                <c:pt idx="24">
                  <c:v>6009.107</c:v>
                </c:pt>
                <c:pt idx="25">
                  <c:v>6780.6819999999998</c:v>
                </c:pt>
                <c:pt idx="26">
                  <c:v>7456.1809999999996</c:v>
                </c:pt>
                <c:pt idx="27">
                  <c:v>7463.0959999999995</c:v>
                </c:pt>
                <c:pt idx="28">
                  <c:v>7493.2910000000002</c:v>
                </c:pt>
                <c:pt idx="29">
                  <c:v>7318.65</c:v>
                </c:pt>
                <c:pt idx="30">
                  <c:v>7042.6639999999998</c:v>
                </c:pt>
                <c:pt idx="31">
                  <c:v>6747.6120000000001</c:v>
                </c:pt>
                <c:pt idx="32">
                  <c:v>6397.2629999999999</c:v>
                </c:pt>
                <c:pt idx="33">
                  <c:v>6084.6809999999996</c:v>
                </c:pt>
                <c:pt idx="34">
                  <c:v>6116.299</c:v>
                </c:pt>
                <c:pt idx="35">
                  <c:v>6273.8490000000002</c:v>
                </c:pt>
                <c:pt idx="36">
                  <c:v>6275.6629999999996</c:v>
                </c:pt>
                <c:pt idx="37">
                  <c:v>6293.3819999999996</c:v>
                </c:pt>
                <c:pt idx="38">
                  <c:v>6679.3140000000003</c:v>
                </c:pt>
                <c:pt idx="39">
                  <c:v>6757.6679999999997</c:v>
                </c:pt>
                <c:pt idx="40">
                  <c:v>6900.5630000000001</c:v>
                </c:pt>
                <c:pt idx="41">
                  <c:v>6662.7529999999997</c:v>
                </c:pt>
                <c:pt idx="42">
                  <c:v>6227.4970000000003</c:v>
                </c:pt>
                <c:pt idx="43">
                  <c:v>5691.3850000000002</c:v>
                </c:pt>
                <c:pt idx="44">
                  <c:v>5315.5410000000002</c:v>
                </c:pt>
                <c:pt idx="45">
                  <c:v>5019.009</c:v>
                </c:pt>
                <c:pt idx="46">
                  <c:v>4909.1099999999997</c:v>
                </c:pt>
                <c:pt idx="47">
                  <c:v>4809.018</c:v>
                </c:pt>
                <c:pt idx="48">
                  <c:v>4807.3990000000003</c:v>
                </c:pt>
                <c:pt idx="49">
                  <c:v>5538.3239999999996</c:v>
                </c:pt>
                <c:pt idx="50">
                  <c:v>5988.4196330000004</c:v>
                </c:pt>
                <c:pt idx="51">
                  <c:v>6171.9379669999998</c:v>
                </c:pt>
                <c:pt idx="52">
                  <c:v>6338.8201060000001</c:v>
                </c:pt>
                <c:pt idx="53">
                  <c:v>6472.1755350000003</c:v>
                </c:pt>
                <c:pt idx="54">
                  <c:v>6194.3038269999997</c:v>
                </c:pt>
                <c:pt idx="55">
                  <c:v>5791.2575360000001</c:v>
                </c:pt>
                <c:pt idx="56">
                  <c:v>5181.8994780000003</c:v>
                </c:pt>
                <c:pt idx="57">
                  <c:v>4778.18408</c:v>
                </c:pt>
                <c:pt idx="58">
                  <c:v>4491.0809689999996</c:v>
                </c:pt>
                <c:pt idx="59">
                  <c:v>4266.2191040000007</c:v>
                </c:pt>
                <c:pt idx="60">
                  <c:v>3842.967768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118024"/>
        <c:axId val="216116456"/>
      </c:lineChart>
      <c:catAx>
        <c:axId val="369649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369647864"/>
        <c:crossesAt val="0"/>
        <c:auto val="0"/>
        <c:lblAlgn val="ctr"/>
        <c:lblOffset val="100"/>
        <c:tickLblSkip val="50"/>
        <c:tickMarkSkip val="1"/>
        <c:noMultiLvlLbl val="0"/>
      </c:catAx>
      <c:valAx>
        <c:axId val="369647864"/>
        <c:scaling>
          <c:orientation val="minMax"/>
          <c:max val="10000"/>
          <c:min val="100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9649040"/>
        <c:crosses val="autoZero"/>
        <c:crossBetween val="midCat"/>
        <c:majorUnit val="1000"/>
        <c:minorUnit val="400"/>
      </c:valAx>
      <c:catAx>
        <c:axId val="2161180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6116456"/>
        <c:crosses val="autoZero"/>
        <c:auto val="0"/>
        <c:lblAlgn val="ctr"/>
        <c:lblOffset val="100"/>
        <c:noMultiLvlLbl val="0"/>
      </c:catAx>
      <c:valAx>
        <c:axId val="216116456"/>
        <c:scaling>
          <c:orientation val="minMax"/>
        </c:scaling>
        <c:delete val="1"/>
        <c:axPos val="l"/>
        <c:numFmt formatCode="#,##0\ _)" sourceLinked="1"/>
        <c:majorTickMark val="out"/>
        <c:minorTickMark val="none"/>
        <c:tickLblPos val="nextTo"/>
        <c:crossAx val="216118024"/>
        <c:crosses val="autoZero"/>
        <c:crossBetween val="midCat"/>
      </c:valAx>
      <c:spPr>
        <a:solidFill>
          <a:srgbClr val="F7D2C6"/>
        </a:solidFill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2058928305504365"/>
          <c:y val="4.3564159223180111E-2"/>
          <c:w val="0.68634309674056704"/>
          <c:h val="0.1267328540454182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300"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445163916305273E-2"/>
          <c:y val="0.18659811078302707"/>
          <c:w val="0.85103020611009295"/>
          <c:h val="0.67437493164916884"/>
        </c:manualLayout>
      </c:layout>
      <c:areaChart>
        <c:grouping val="stacked"/>
        <c:varyColors val="0"/>
        <c:ser>
          <c:idx val="0"/>
          <c:order val="0"/>
          <c:tx>
            <c:strRef>
              <c:f>'Data 2'!$D$219</c:f>
              <c:strCache>
                <c:ptCount val="1"/>
                <c:pt idx="0">
                  <c:v>Prevista (1)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cat>
            <c:strRef>
              <c:f>'Data 2'!$B$220:$B$585</c:f>
              <c:strCache>
                <c:ptCount val="349"/>
                <c:pt idx="14">
                  <c:v>E</c:v>
                </c:pt>
                <c:pt idx="45">
                  <c:v>F</c:v>
                </c:pt>
                <c:pt idx="73">
                  <c:v>M</c:v>
                </c:pt>
                <c:pt idx="104">
                  <c:v>A</c:v>
                </c:pt>
                <c:pt idx="134">
                  <c:v>M</c:v>
                </c:pt>
                <c:pt idx="165">
                  <c:v>J</c:v>
                </c:pt>
                <c:pt idx="195">
                  <c:v>J</c:v>
                </c:pt>
                <c:pt idx="226">
                  <c:v>A</c:v>
                </c:pt>
                <c:pt idx="257">
                  <c:v>S</c:v>
                </c:pt>
                <c:pt idx="287">
                  <c:v>O</c:v>
                </c:pt>
                <c:pt idx="318">
                  <c:v>N</c:v>
                </c:pt>
                <c:pt idx="348">
                  <c:v>D</c:v>
                </c:pt>
              </c:strCache>
            </c:strRef>
          </c:cat>
          <c:val>
            <c:numRef>
              <c:f>'Data 2'!$D$220:$D$585</c:f>
              <c:numCache>
                <c:formatCode>0</c:formatCode>
                <c:ptCount val="366"/>
                <c:pt idx="0">
                  <c:v>31.444320000000001</c:v>
                </c:pt>
                <c:pt idx="1">
                  <c:v>31.444320000000012</c:v>
                </c:pt>
                <c:pt idx="2">
                  <c:v>31.444320000000012</c:v>
                </c:pt>
                <c:pt idx="3">
                  <c:v>58.010239999999989</c:v>
                </c:pt>
                <c:pt idx="4">
                  <c:v>59.157599999999988</c:v>
                </c:pt>
                <c:pt idx="5">
                  <c:v>59.157599999999988</c:v>
                </c:pt>
                <c:pt idx="6">
                  <c:v>59.157599999999988</c:v>
                </c:pt>
                <c:pt idx="7">
                  <c:v>59.157599999999988</c:v>
                </c:pt>
                <c:pt idx="8">
                  <c:v>59.157600000000009</c:v>
                </c:pt>
                <c:pt idx="9">
                  <c:v>59.157600000000009</c:v>
                </c:pt>
                <c:pt idx="10">
                  <c:v>59.157599999999988</c:v>
                </c:pt>
                <c:pt idx="11">
                  <c:v>59.157599999999974</c:v>
                </c:pt>
                <c:pt idx="12">
                  <c:v>59.157599999999974</c:v>
                </c:pt>
                <c:pt idx="13">
                  <c:v>59.157600000000009</c:v>
                </c:pt>
                <c:pt idx="14">
                  <c:v>54.168397499999976</c:v>
                </c:pt>
                <c:pt idx="15">
                  <c:v>49.766159999999985</c:v>
                </c:pt>
                <c:pt idx="16">
                  <c:v>49.766160000000006</c:v>
                </c:pt>
                <c:pt idx="17">
                  <c:v>49.766159999999992</c:v>
                </c:pt>
                <c:pt idx="18">
                  <c:v>49.718353333333333</c:v>
                </c:pt>
                <c:pt idx="19">
                  <c:v>46.324080000000016</c:v>
                </c:pt>
                <c:pt idx="20">
                  <c:v>48.045120000000026</c:v>
                </c:pt>
                <c:pt idx="21">
                  <c:v>46.324080000000016</c:v>
                </c:pt>
                <c:pt idx="22">
                  <c:v>46.324080000000009</c:v>
                </c:pt>
                <c:pt idx="23">
                  <c:v>46.324080000000016</c:v>
                </c:pt>
                <c:pt idx="24">
                  <c:v>46.324080000000016</c:v>
                </c:pt>
                <c:pt idx="25">
                  <c:v>46.324080000000009</c:v>
                </c:pt>
                <c:pt idx="26">
                  <c:v>46.324080000000009</c:v>
                </c:pt>
                <c:pt idx="27">
                  <c:v>46.324080000000016</c:v>
                </c:pt>
                <c:pt idx="28">
                  <c:v>46.324080000000016</c:v>
                </c:pt>
                <c:pt idx="29">
                  <c:v>46.324080000000009</c:v>
                </c:pt>
                <c:pt idx="30">
                  <c:v>46.320643333333351</c:v>
                </c:pt>
                <c:pt idx="31">
                  <c:v>41.375279999999997</c:v>
                </c:pt>
                <c:pt idx="32">
                  <c:v>41.375279999999997</c:v>
                </c:pt>
                <c:pt idx="33">
                  <c:v>50.342060000000025</c:v>
                </c:pt>
                <c:pt idx="34">
                  <c:v>50.731920000000009</c:v>
                </c:pt>
                <c:pt idx="35">
                  <c:v>50.731919999999995</c:v>
                </c:pt>
                <c:pt idx="36">
                  <c:v>50.731920000000009</c:v>
                </c:pt>
                <c:pt idx="37">
                  <c:v>50.420032000000006</c:v>
                </c:pt>
                <c:pt idx="38">
                  <c:v>41.375279999999997</c:v>
                </c:pt>
                <c:pt idx="39">
                  <c:v>41.375280000000011</c:v>
                </c:pt>
                <c:pt idx="40">
                  <c:v>41.375280000000011</c:v>
                </c:pt>
                <c:pt idx="41">
                  <c:v>41.375280000000011</c:v>
                </c:pt>
                <c:pt idx="42">
                  <c:v>41.375280000000011</c:v>
                </c:pt>
                <c:pt idx="43">
                  <c:v>41.375280000000011</c:v>
                </c:pt>
                <c:pt idx="44">
                  <c:v>41.375280000000011</c:v>
                </c:pt>
                <c:pt idx="45">
                  <c:v>41.375280000000011</c:v>
                </c:pt>
                <c:pt idx="46">
                  <c:v>41.375279999999997</c:v>
                </c:pt>
                <c:pt idx="47">
                  <c:v>41.375280000000011</c:v>
                </c:pt>
                <c:pt idx="48">
                  <c:v>41.375279999999997</c:v>
                </c:pt>
                <c:pt idx="49">
                  <c:v>41.375279999999997</c:v>
                </c:pt>
                <c:pt idx="50">
                  <c:v>18.115380000000012</c:v>
                </c:pt>
                <c:pt idx="51">
                  <c:v>17.104080000000014</c:v>
                </c:pt>
                <c:pt idx="52">
                  <c:v>17.104080000000014</c:v>
                </c:pt>
                <c:pt idx="53">
                  <c:v>17.104080000000014</c:v>
                </c:pt>
                <c:pt idx="54">
                  <c:v>17.104080000000014</c:v>
                </c:pt>
                <c:pt idx="55">
                  <c:v>17.104080000000014</c:v>
                </c:pt>
                <c:pt idx="56">
                  <c:v>17.104080000000014</c:v>
                </c:pt>
                <c:pt idx="57">
                  <c:v>17.104080000000014</c:v>
                </c:pt>
                <c:pt idx="58">
                  <c:v>17.104080000000014</c:v>
                </c:pt>
                <c:pt idx="59">
                  <c:v>34.357920000000014</c:v>
                </c:pt>
                <c:pt idx="60">
                  <c:v>53.200120000000027</c:v>
                </c:pt>
                <c:pt idx="61">
                  <c:v>57.382320000000036</c:v>
                </c:pt>
                <c:pt idx="62">
                  <c:v>55.472448666666665</c:v>
                </c:pt>
                <c:pt idx="63">
                  <c:v>47.34504000000004</c:v>
                </c:pt>
                <c:pt idx="64">
                  <c:v>65.839679999999987</c:v>
                </c:pt>
                <c:pt idx="65">
                  <c:v>65.839679999999973</c:v>
                </c:pt>
                <c:pt idx="66">
                  <c:v>65.839679999999959</c:v>
                </c:pt>
                <c:pt idx="67">
                  <c:v>65.839679999999944</c:v>
                </c:pt>
                <c:pt idx="68">
                  <c:v>63.187341166666677</c:v>
                </c:pt>
                <c:pt idx="69">
                  <c:v>55.867440000000016</c:v>
                </c:pt>
                <c:pt idx="70">
                  <c:v>55.867440000000002</c:v>
                </c:pt>
                <c:pt idx="71">
                  <c:v>55.867440000000016</c:v>
                </c:pt>
                <c:pt idx="72">
                  <c:v>55.867439999999988</c:v>
                </c:pt>
                <c:pt idx="73">
                  <c:v>55.861669166666672</c:v>
                </c:pt>
                <c:pt idx="74">
                  <c:v>47.557440000000014</c:v>
                </c:pt>
                <c:pt idx="75">
                  <c:v>47.557440000000014</c:v>
                </c:pt>
                <c:pt idx="76">
                  <c:v>47.557440000000014</c:v>
                </c:pt>
                <c:pt idx="77">
                  <c:v>47.557440000000014</c:v>
                </c:pt>
                <c:pt idx="78">
                  <c:v>59.815839999999952</c:v>
                </c:pt>
                <c:pt idx="79">
                  <c:v>60.930239999999976</c:v>
                </c:pt>
                <c:pt idx="80">
                  <c:v>60.930240000000005</c:v>
                </c:pt>
                <c:pt idx="81">
                  <c:v>60.930239999999948</c:v>
                </c:pt>
                <c:pt idx="82">
                  <c:v>60.925950333333297</c:v>
                </c:pt>
                <c:pt idx="83">
                  <c:v>49.160295000000012</c:v>
                </c:pt>
                <c:pt idx="84">
                  <c:v>46.230720000000034</c:v>
                </c:pt>
                <c:pt idx="85">
                  <c:v>46.230720000000034</c:v>
                </c:pt>
                <c:pt idx="86">
                  <c:v>44.304440000000049</c:v>
                </c:pt>
                <c:pt idx="87">
                  <c:v>53.424959999999992</c:v>
                </c:pt>
                <c:pt idx="88">
                  <c:v>53.424960000000006</c:v>
                </c:pt>
                <c:pt idx="89">
                  <c:v>53.42496000000002</c:v>
                </c:pt>
                <c:pt idx="90">
                  <c:v>53.422387666666708</c:v>
                </c:pt>
                <c:pt idx="91">
                  <c:v>63.308640000000011</c:v>
                </c:pt>
                <c:pt idx="92">
                  <c:v>63.308639999999968</c:v>
                </c:pt>
                <c:pt idx="93">
                  <c:v>63.308639999999997</c:v>
                </c:pt>
                <c:pt idx="94">
                  <c:v>92.421679999999938</c:v>
                </c:pt>
                <c:pt idx="95">
                  <c:v>98.677679999999953</c:v>
                </c:pt>
                <c:pt idx="96">
                  <c:v>98.677679999999881</c:v>
                </c:pt>
                <c:pt idx="97">
                  <c:v>98.677679999999924</c:v>
                </c:pt>
                <c:pt idx="98">
                  <c:v>98.67767999999991</c:v>
                </c:pt>
                <c:pt idx="99">
                  <c:v>98.67767999999991</c:v>
                </c:pt>
                <c:pt idx="100">
                  <c:v>98.668393333333256</c:v>
                </c:pt>
                <c:pt idx="101">
                  <c:v>85.304879999999997</c:v>
                </c:pt>
                <c:pt idx="102">
                  <c:v>80.42924499999998</c:v>
                </c:pt>
                <c:pt idx="103">
                  <c:v>81.20562000000001</c:v>
                </c:pt>
                <c:pt idx="104">
                  <c:v>79.342319999999987</c:v>
                </c:pt>
                <c:pt idx="105">
                  <c:v>76.361040000000017</c:v>
                </c:pt>
                <c:pt idx="106">
                  <c:v>92.918639999999868</c:v>
                </c:pt>
                <c:pt idx="107">
                  <c:v>92.91364399999992</c:v>
                </c:pt>
                <c:pt idx="108">
                  <c:v>85.724399999999974</c:v>
                </c:pt>
                <c:pt idx="109">
                  <c:v>91.484839999999863</c:v>
                </c:pt>
                <c:pt idx="110">
                  <c:v>98.585279999999898</c:v>
                </c:pt>
                <c:pt idx="111">
                  <c:v>98.585279999999969</c:v>
                </c:pt>
                <c:pt idx="112">
                  <c:v>98.585279999999912</c:v>
                </c:pt>
                <c:pt idx="113">
                  <c:v>98.585279999999869</c:v>
                </c:pt>
                <c:pt idx="114">
                  <c:v>98.585279999999884</c:v>
                </c:pt>
                <c:pt idx="115">
                  <c:v>98.585279999999898</c:v>
                </c:pt>
                <c:pt idx="116">
                  <c:v>98.585279999999926</c:v>
                </c:pt>
                <c:pt idx="117">
                  <c:v>98.585279999999898</c:v>
                </c:pt>
                <c:pt idx="118">
                  <c:v>98.585279999999898</c:v>
                </c:pt>
                <c:pt idx="119">
                  <c:v>97.021279999999962</c:v>
                </c:pt>
                <c:pt idx="120">
                  <c:v>102.65996516666647</c:v>
                </c:pt>
                <c:pt idx="121">
                  <c:v>95.278799999999848</c:v>
                </c:pt>
                <c:pt idx="122">
                  <c:v>95.278799999999862</c:v>
                </c:pt>
                <c:pt idx="123">
                  <c:v>95.27879999999989</c:v>
                </c:pt>
                <c:pt idx="124">
                  <c:v>95.278799999999876</c:v>
                </c:pt>
                <c:pt idx="125">
                  <c:v>95.278799999999791</c:v>
                </c:pt>
                <c:pt idx="126">
                  <c:v>93.851154999999864</c:v>
                </c:pt>
                <c:pt idx="127">
                  <c:v>91.574639999999903</c:v>
                </c:pt>
                <c:pt idx="128">
                  <c:v>89.019764999999893</c:v>
                </c:pt>
                <c:pt idx="129">
                  <c:v>146.66127999999972</c:v>
                </c:pt>
                <c:pt idx="130">
                  <c:v>147.66797999999972</c:v>
                </c:pt>
                <c:pt idx="131">
                  <c:v>141.02375999999981</c:v>
                </c:pt>
                <c:pt idx="132">
                  <c:v>141.02375999999981</c:v>
                </c:pt>
                <c:pt idx="133">
                  <c:v>138.3637576666664</c:v>
                </c:pt>
                <c:pt idx="134">
                  <c:v>112.83935999999981</c:v>
                </c:pt>
                <c:pt idx="135">
                  <c:v>112.83935999999981</c:v>
                </c:pt>
                <c:pt idx="136">
                  <c:v>112.83935999999981</c:v>
                </c:pt>
                <c:pt idx="137">
                  <c:v>112.83935999999981</c:v>
                </c:pt>
                <c:pt idx="138">
                  <c:v>112.83935999999981</c:v>
                </c:pt>
                <c:pt idx="139">
                  <c:v>112.83935999999981</c:v>
                </c:pt>
                <c:pt idx="140">
                  <c:v>111.43511999999981</c:v>
                </c:pt>
                <c:pt idx="141">
                  <c:v>104.41391999999982</c:v>
                </c:pt>
                <c:pt idx="142">
                  <c:v>99.927899999999937</c:v>
                </c:pt>
                <c:pt idx="143">
                  <c:v>84.838560000000001</c:v>
                </c:pt>
                <c:pt idx="144">
                  <c:v>84.838560000000001</c:v>
                </c:pt>
                <c:pt idx="145">
                  <c:v>84.838560000000001</c:v>
                </c:pt>
                <c:pt idx="146">
                  <c:v>84.838559999999973</c:v>
                </c:pt>
                <c:pt idx="147">
                  <c:v>84.427130000000005</c:v>
                </c:pt>
                <c:pt idx="148">
                  <c:v>65.089920000000035</c:v>
                </c:pt>
                <c:pt idx="149">
                  <c:v>65.089920000000006</c:v>
                </c:pt>
                <c:pt idx="150">
                  <c:v>65.089920000000021</c:v>
                </c:pt>
                <c:pt idx="151">
                  <c:v>65.089920000000021</c:v>
                </c:pt>
                <c:pt idx="152">
                  <c:v>61.722691666666712</c:v>
                </c:pt>
                <c:pt idx="153">
                  <c:v>56.871600000000036</c:v>
                </c:pt>
                <c:pt idx="154">
                  <c:v>56.871600000000022</c:v>
                </c:pt>
                <c:pt idx="155">
                  <c:v>56.871600000000036</c:v>
                </c:pt>
                <c:pt idx="156">
                  <c:v>56.871600000000008</c:v>
                </c:pt>
                <c:pt idx="157">
                  <c:v>56.871600000000036</c:v>
                </c:pt>
                <c:pt idx="158">
                  <c:v>61.772410000000029</c:v>
                </c:pt>
                <c:pt idx="159">
                  <c:v>42.427440000000033</c:v>
                </c:pt>
                <c:pt idx="160">
                  <c:v>42.427440000000033</c:v>
                </c:pt>
                <c:pt idx="161">
                  <c:v>42.427440000000033</c:v>
                </c:pt>
                <c:pt idx="162">
                  <c:v>42.427440000000033</c:v>
                </c:pt>
                <c:pt idx="163">
                  <c:v>36.189680000000024</c:v>
                </c:pt>
                <c:pt idx="164">
                  <c:v>33.07080000000002</c:v>
                </c:pt>
                <c:pt idx="165">
                  <c:v>33.070800000000034</c:v>
                </c:pt>
                <c:pt idx="166">
                  <c:v>33.07080000000002</c:v>
                </c:pt>
                <c:pt idx="167">
                  <c:v>33.07080000000002</c:v>
                </c:pt>
                <c:pt idx="168">
                  <c:v>29.041737500000021</c:v>
                </c:pt>
                <c:pt idx="169">
                  <c:v>33.795600000000022</c:v>
                </c:pt>
                <c:pt idx="170">
                  <c:v>32.440382500000027</c:v>
                </c:pt>
                <c:pt idx="171">
                  <c:v>23.787840000000017</c:v>
                </c:pt>
                <c:pt idx="172">
                  <c:v>23.787840000000017</c:v>
                </c:pt>
                <c:pt idx="173">
                  <c:v>21.796189833333351</c:v>
                </c:pt>
                <c:pt idx="174">
                  <c:v>10.92696000000001</c:v>
                </c:pt>
                <c:pt idx="175">
                  <c:v>10.92696000000001</c:v>
                </c:pt>
                <c:pt idx="176">
                  <c:v>10.92696000000001</c:v>
                </c:pt>
                <c:pt idx="177">
                  <c:v>10.92696000000001</c:v>
                </c:pt>
                <c:pt idx="178">
                  <c:v>10.92696000000001</c:v>
                </c:pt>
                <c:pt idx="179">
                  <c:v>10.92696000000001</c:v>
                </c:pt>
                <c:pt idx="180">
                  <c:v>10.92696000000001</c:v>
                </c:pt>
                <c:pt idx="181">
                  <c:v>10.92696000000001</c:v>
                </c:pt>
                <c:pt idx="182">
                  <c:v>10.92696000000001</c:v>
                </c:pt>
                <c:pt idx="183">
                  <c:v>10.92696000000001</c:v>
                </c:pt>
                <c:pt idx="184">
                  <c:v>10.92696000000001</c:v>
                </c:pt>
                <c:pt idx="185">
                  <c:v>10.92696000000001</c:v>
                </c:pt>
                <c:pt idx="186">
                  <c:v>20.351280000000013</c:v>
                </c:pt>
                <c:pt idx="187">
                  <c:v>20.351280000000013</c:v>
                </c:pt>
                <c:pt idx="188">
                  <c:v>20.351280000000013</c:v>
                </c:pt>
                <c:pt idx="189">
                  <c:v>20.351280000000013</c:v>
                </c:pt>
                <c:pt idx="190">
                  <c:v>20.351280000000013</c:v>
                </c:pt>
                <c:pt idx="191">
                  <c:v>20.351280000000013</c:v>
                </c:pt>
                <c:pt idx="192">
                  <c:v>20.351280000000013</c:v>
                </c:pt>
                <c:pt idx="193">
                  <c:v>20.351280000000013</c:v>
                </c:pt>
                <c:pt idx="194">
                  <c:v>20.351280000000013</c:v>
                </c:pt>
                <c:pt idx="195">
                  <c:v>20.351280000000013</c:v>
                </c:pt>
                <c:pt idx="196">
                  <c:v>20.351280000000013</c:v>
                </c:pt>
                <c:pt idx="197">
                  <c:v>20.351280000000013</c:v>
                </c:pt>
                <c:pt idx="198">
                  <c:v>20.351280000000013</c:v>
                </c:pt>
                <c:pt idx="199">
                  <c:v>20.351280000000013</c:v>
                </c:pt>
                <c:pt idx="200">
                  <c:v>20.351280000000013</c:v>
                </c:pt>
                <c:pt idx="201">
                  <c:v>20.351280000000013</c:v>
                </c:pt>
                <c:pt idx="202">
                  <c:v>20.351280000000013</c:v>
                </c:pt>
                <c:pt idx="203">
                  <c:v>20.351280000000013</c:v>
                </c:pt>
                <c:pt idx="204">
                  <c:v>20.351280000000013</c:v>
                </c:pt>
                <c:pt idx="205">
                  <c:v>20.351280000000013</c:v>
                </c:pt>
                <c:pt idx="206">
                  <c:v>20.351280000000013</c:v>
                </c:pt>
                <c:pt idx="207">
                  <c:v>20.351280000000013</c:v>
                </c:pt>
                <c:pt idx="208">
                  <c:v>20.351280000000013</c:v>
                </c:pt>
                <c:pt idx="209">
                  <c:v>20.351280000000013</c:v>
                </c:pt>
                <c:pt idx="210">
                  <c:v>20.351280000000013</c:v>
                </c:pt>
                <c:pt idx="211">
                  <c:v>20.351280000000013</c:v>
                </c:pt>
                <c:pt idx="212">
                  <c:v>20.351280000000013</c:v>
                </c:pt>
                <c:pt idx="213">
                  <c:v>29.611680000000018</c:v>
                </c:pt>
                <c:pt idx="214">
                  <c:v>29.611680000000018</c:v>
                </c:pt>
                <c:pt idx="215">
                  <c:v>29.611680000000018</c:v>
                </c:pt>
                <c:pt idx="216">
                  <c:v>29.611680000000018</c:v>
                </c:pt>
                <c:pt idx="217">
                  <c:v>29.611680000000018</c:v>
                </c:pt>
                <c:pt idx="218">
                  <c:v>29.61168000000001</c:v>
                </c:pt>
                <c:pt idx="219">
                  <c:v>29.61168000000001</c:v>
                </c:pt>
                <c:pt idx="220">
                  <c:v>29.611680000000018</c:v>
                </c:pt>
                <c:pt idx="221">
                  <c:v>29.61168000000001</c:v>
                </c:pt>
                <c:pt idx="222">
                  <c:v>29.611680000000018</c:v>
                </c:pt>
                <c:pt idx="223">
                  <c:v>29.611680000000018</c:v>
                </c:pt>
                <c:pt idx="224">
                  <c:v>29.611680000000018</c:v>
                </c:pt>
                <c:pt idx="225">
                  <c:v>29.61168000000001</c:v>
                </c:pt>
                <c:pt idx="226">
                  <c:v>29.61168000000001</c:v>
                </c:pt>
                <c:pt idx="227">
                  <c:v>29.61168000000001</c:v>
                </c:pt>
                <c:pt idx="228">
                  <c:v>29.61168000000001</c:v>
                </c:pt>
                <c:pt idx="229">
                  <c:v>29.61168000000001</c:v>
                </c:pt>
                <c:pt idx="230">
                  <c:v>29.611680000000018</c:v>
                </c:pt>
                <c:pt idx="231">
                  <c:v>29.61168000000001</c:v>
                </c:pt>
                <c:pt idx="232">
                  <c:v>29.61168000000001</c:v>
                </c:pt>
                <c:pt idx="233">
                  <c:v>29.611680000000018</c:v>
                </c:pt>
                <c:pt idx="234">
                  <c:v>29.611680000000018</c:v>
                </c:pt>
                <c:pt idx="235">
                  <c:v>29.61168000000001</c:v>
                </c:pt>
                <c:pt idx="236">
                  <c:v>29.61168000000001</c:v>
                </c:pt>
                <c:pt idx="237">
                  <c:v>29.61168000000001</c:v>
                </c:pt>
                <c:pt idx="238">
                  <c:v>29.611680000000018</c:v>
                </c:pt>
                <c:pt idx="239">
                  <c:v>29.611680000000018</c:v>
                </c:pt>
                <c:pt idx="240">
                  <c:v>29.611680000000018</c:v>
                </c:pt>
                <c:pt idx="241">
                  <c:v>53.188080000000014</c:v>
                </c:pt>
                <c:pt idx="242">
                  <c:v>52.697765000000011</c:v>
                </c:pt>
                <c:pt idx="243">
                  <c:v>43.101600000000019</c:v>
                </c:pt>
                <c:pt idx="244">
                  <c:v>52.444560000000038</c:v>
                </c:pt>
                <c:pt idx="245">
                  <c:v>52.444560000000038</c:v>
                </c:pt>
                <c:pt idx="246">
                  <c:v>72.369553500000023</c:v>
                </c:pt>
                <c:pt idx="247">
                  <c:v>70.770368333333366</c:v>
                </c:pt>
                <c:pt idx="248">
                  <c:v>61.811760000000035</c:v>
                </c:pt>
                <c:pt idx="249">
                  <c:v>61.811760000000056</c:v>
                </c:pt>
                <c:pt idx="250">
                  <c:v>61.811760000000056</c:v>
                </c:pt>
                <c:pt idx="251">
                  <c:v>61.811760000000056</c:v>
                </c:pt>
                <c:pt idx="252">
                  <c:v>61.811760000000056</c:v>
                </c:pt>
                <c:pt idx="253">
                  <c:v>61.811760000000056</c:v>
                </c:pt>
                <c:pt idx="254">
                  <c:v>71.405760000000058</c:v>
                </c:pt>
                <c:pt idx="255">
                  <c:v>74.933323166666682</c:v>
                </c:pt>
                <c:pt idx="256">
                  <c:v>71.020560000000046</c:v>
                </c:pt>
                <c:pt idx="257">
                  <c:v>71.020560000000032</c:v>
                </c:pt>
                <c:pt idx="258">
                  <c:v>71.020560000000046</c:v>
                </c:pt>
                <c:pt idx="259">
                  <c:v>71.020560000000046</c:v>
                </c:pt>
                <c:pt idx="260">
                  <c:v>71.020560000000046</c:v>
                </c:pt>
                <c:pt idx="261">
                  <c:v>62.772385000000021</c:v>
                </c:pt>
                <c:pt idx="262">
                  <c:v>71.434320000000014</c:v>
                </c:pt>
                <c:pt idx="263">
                  <c:v>86.809380000000019</c:v>
                </c:pt>
                <c:pt idx="264">
                  <c:v>87.984276666666673</c:v>
                </c:pt>
                <c:pt idx="265">
                  <c:v>74.434940000000012</c:v>
                </c:pt>
                <c:pt idx="266">
                  <c:v>62.476560000000042</c:v>
                </c:pt>
                <c:pt idx="267">
                  <c:v>62.476560000000028</c:v>
                </c:pt>
                <c:pt idx="268">
                  <c:v>62.476560000000042</c:v>
                </c:pt>
                <c:pt idx="269">
                  <c:v>102.02002000000013</c:v>
                </c:pt>
                <c:pt idx="270">
                  <c:v>102.84288000000015</c:v>
                </c:pt>
                <c:pt idx="271">
                  <c:v>102.84288000000018</c:v>
                </c:pt>
                <c:pt idx="272">
                  <c:v>102.84288000000014</c:v>
                </c:pt>
                <c:pt idx="273">
                  <c:v>102.84288000000011</c:v>
                </c:pt>
                <c:pt idx="274">
                  <c:v>117.36593500000021</c:v>
                </c:pt>
                <c:pt idx="275">
                  <c:v>106.54495666666676</c:v>
                </c:pt>
                <c:pt idx="276">
                  <c:v>105.85838499999998</c:v>
                </c:pt>
                <c:pt idx="277">
                  <c:v>109.55428833333339</c:v>
                </c:pt>
                <c:pt idx="278">
                  <c:v>106.17023999999992</c:v>
                </c:pt>
                <c:pt idx="279">
                  <c:v>105.37765500000005</c:v>
                </c:pt>
                <c:pt idx="280">
                  <c:v>101.43679400000002</c:v>
                </c:pt>
                <c:pt idx="281">
                  <c:v>88.872966666666628</c:v>
                </c:pt>
                <c:pt idx="282">
                  <c:v>77.078639999999965</c:v>
                </c:pt>
                <c:pt idx="283">
                  <c:v>87.121679999999955</c:v>
                </c:pt>
                <c:pt idx="284">
                  <c:v>87.121679999999969</c:v>
                </c:pt>
                <c:pt idx="285">
                  <c:v>87.121680000000012</c:v>
                </c:pt>
                <c:pt idx="286">
                  <c:v>87.121679999999969</c:v>
                </c:pt>
                <c:pt idx="287">
                  <c:v>87.121679999999955</c:v>
                </c:pt>
                <c:pt idx="288">
                  <c:v>87.114983000000038</c:v>
                </c:pt>
                <c:pt idx="289">
                  <c:v>106.61615999999999</c:v>
                </c:pt>
                <c:pt idx="290">
                  <c:v>119.78712000000002</c:v>
                </c:pt>
                <c:pt idx="291">
                  <c:v>119.78712000000002</c:v>
                </c:pt>
                <c:pt idx="292">
                  <c:v>119.78712000000002</c:v>
                </c:pt>
                <c:pt idx="293">
                  <c:v>119.7871199999999</c:v>
                </c:pt>
                <c:pt idx="294">
                  <c:v>115.09502000000001</c:v>
                </c:pt>
                <c:pt idx="295">
                  <c:v>97.971719999999962</c:v>
                </c:pt>
                <c:pt idx="296">
                  <c:v>90.434910833333291</c:v>
                </c:pt>
                <c:pt idx="297">
                  <c:v>99.920479999999984</c:v>
                </c:pt>
                <c:pt idx="298">
                  <c:v>104.13785999999999</c:v>
                </c:pt>
                <c:pt idx="299">
                  <c:v>103.46930000000009</c:v>
                </c:pt>
                <c:pt idx="300">
                  <c:v>98.514540166666691</c:v>
                </c:pt>
                <c:pt idx="301">
                  <c:v>83.665079999999961</c:v>
                </c:pt>
                <c:pt idx="302">
                  <c:v>105.79656000000007</c:v>
                </c:pt>
                <c:pt idx="303">
                  <c:v>110.20475000000008</c:v>
                </c:pt>
                <c:pt idx="304">
                  <c:v>105.79656000000007</c:v>
                </c:pt>
                <c:pt idx="305">
                  <c:v>105.7965600000001</c:v>
                </c:pt>
                <c:pt idx="306">
                  <c:v>105.79656000000001</c:v>
                </c:pt>
                <c:pt idx="307">
                  <c:v>104.97647966666669</c:v>
                </c:pt>
                <c:pt idx="308">
                  <c:v>95.788800000000023</c:v>
                </c:pt>
                <c:pt idx="309">
                  <c:v>95.788800000000052</c:v>
                </c:pt>
                <c:pt idx="310">
                  <c:v>95.788800000000009</c:v>
                </c:pt>
                <c:pt idx="311">
                  <c:v>115.73328850000001</c:v>
                </c:pt>
                <c:pt idx="312">
                  <c:v>110.04096000000003</c:v>
                </c:pt>
                <c:pt idx="313">
                  <c:v>110.04096000000001</c:v>
                </c:pt>
                <c:pt idx="314">
                  <c:v>110.04095999999998</c:v>
                </c:pt>
                <c:pt idx="315">
                  <c:v>110.04096000000001</c:v>
                </c:pt>
                <c:pt idx="316">
                  <c:v>110.04096000000001</c:v>
                </c:pt>
                <c:pt idx="317">
                  <c:v>108.65016000000001</c:v>
                </c:pt>
                <c:pt idx="318">
                  <c:v>101.69616000000003</c:v>
                </c:pt>
                <c:pt idx="319">
                  <c:v>101.69616000000009</c:v>
                </c:pt>
                <c:pt idx="320">
                  <c:v>105.76132866666673</c:v>
                </c:pt>
                <c:pt idx="321">
                  <c:v>97.164000000000016</c:v>
                </c:pt>
                <c:pt idx="322">
                  <c:v>97.16400000000003</c:v>
                </c:pt>
                <c:pt idx="323">
                  <c:v>97.16400000000003</c:v>
                </c:pt>
                <c:pt idx="324">
                  <c:v>100.95574666666676</c:v>
                </c:pt>
                <c:pt idx="325">
                  <c:v>97.164000000000016</c:v>
                </c:pt>
                <c:pt idx="326">
                  <c:v>97.164000000000044</c:v>
                </c:pt>
                <c:pt idx="327">
                  <c:v>97.164000000000058</c:v>
                </c:pt>
                <c:pt idx="328">
                  <c:v>97.164000000000016</c:v>
                </c:pt>
                <c:pt idx="329">
                  <c:v>97.16400000000003</c:v>
                </c:pt>
                <c:pt idx="330">
                  <c:v>97.164000000000058</c:v>
                </c:pt>
                <c:pt idx="331">
                  <c:v>97.164000000000044</c:v>
                </c:pt>
                <c:pt idx="332">
                  <c:v>97.164000000000101</c:v>
                </c:pt>
                <c:pt idx="333">
                  <c:v>97.164000000000044</c:v>
                </c:pt>
                <c:pt idx="334">
                  <c:v>97.16400000000003</c:v>
                </c:pt>
                <c:pt idx="335">
                  <c:v>97.164000000000087</c:v>
                </c:pt>
                <c:pt idx="336">
                  <c:v>97.16400000000003</c:v>
                </c:pt>
                <c:pt idx="337">
                  <c:v>108.86520000000004</c:v>
                </c:pt>
                <c:pt idx="338">
                  <c:v>110.53680000000004</c:v>
                </c:pt>
                <c:pt idx="339">
                  <c:v>123.35953000000001</c:v>
                </c:pt>
                <c:pt idx="340">
                  <c:v>123.91704000000001</c:v>
                </c:pt>
                <c:pt idx="341">
                  <c:v>123.89961816666661</c:v>
                </c:pt>
                <c:pt idx="342">
                  <c:v>98.829599999999971</c:v>
                </c:pt>
                <c:pt idx="343">
                  <c:v>98.829599999999971</c:v>
                </c:pt>
                <c:pt idx="344">
                  <c:v>98.829600000000013</c:v>
                </c:pt>
                <c:pt idx="345">
                  <c:v>89.914400000000057</c:v>
                </c:pt>
                <c:pt idx="346">
                  <c:v>85.45680000000003</c:v>
                </c:pt>
                <c:pt idx="347">
                  <c:v>85.456800000000086</c:v>
                </c:pt>
                <c:pt idx="348">
                  <c:v>85.456800000000058</c:v>
                </c:pt>
                <c:pt idx="349">
                  <c:v>85.456800000000072</c:v>
                </c:pt>
                <c:pt idx="350">
                  <c:v>82.925461166666707</c:v>
                </c:pt>
                <c:pt idx="351">
                  <c:v>61.316880000000005</c:v>
                </c:pt>
                <c:pt idx="352">
                  <c:v>61.316880000000005</c:v>
                </c:pt>
                <c:pt idx="353">
                  <c:v>60.893580000000014</c:v>
                </c:pt>
                <c:pt idx="354">
                  <c:v>57.930479999999967</c:v>
                </c:pt>
                <c:pt idx="355">
                  <c:v>57.93048000000001</c:v>
                </c:pt>
                <c:pt idx="356">
                  <c:v>57.930479999999996</c:v>
                </c:pt>
                <c:pt idx="357">
                  <c:v>57.930479999999982</c:v>
                </c:pt>
                <c:pt idx="358">
                  <c:v>57.930479999999996</c:v>
                </c:pt>
                <c:pt idx="359">
                  <c:v>57.930479999999996</c:v>
                </c:pt>
                <c:pt idx="360">
                  <c:v>57.930479999999982</c:v>
                </c:pt>
                <c:pt idx="361">
                  <c:v>57.93048000000001</c:v>
                </c:pt>
                <c:pt idx="362">
                  <c:v>57.930479999999982</c:v>
                </c:pt>
                <c:pt idx="363">
                  <c:v>57.930479999999982</c:v>
                </c:pt>
                <c:pt idx="364">
                  <c:v>57.037513333333337</c:v>
                </c:pt>
                <c:pt idx="365">
                  <c:v>51.949679999999994</c:v>
                </c:pt>
              </c:numCache>
            </c:numRef>
          </c:val>
        </c:ser>
        <c:ser>
          <c:idx val="1"/>
          <c:order val="1"/>
          <c:tx>
            <c:strRef>
              <c:f>'Data 2'!$E$219</c:f>
              <c:strCache>
                <c:ptCount val="1"/>
                <c:pt idx="0">
                  <c:v>No prevista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</c:spPr>
          <c:cat>
            <c:strRef>
              <c:f>'Data 2'!$B$220:$B$585</c:f>
              <c:strCache>
                <c:ptCount val="349"/>
                <c:pt idx="14">
                  <c:v>E</c:v>
                </c:pt>
                <c:pt idx="45">
                  <c:v>F</c:v>
                </c:pt>
                <c:pt idx="73">
                  <c:v>M</c:v>
                </c:pt>
                <c:pt idx="104">
                  <c:v>A</c:v>
                </c:pt>
                <c:pt idx="134">
                  <c:v>M</c:v>
                </c:pt>
                <c:pt idx="165">
                  <c:v>J</c:v>
                </c:pt>
                <c:pt idx="195">
                  <c:v>J</c:v>
                </c:pt>
                <c:pt idx="226">
                  <c:v>A</c:v>
                </c:pt>
                <c:pt idx="257">
                  <c:v>S</c:v>
                </c:pt>
                <c:pt idx="287">
                  <c:v>O</c:v>
                </c:pt>
                <c:pt idx="318">
                  <c:v>N</c:v>
                </c:pt>
                <c:pt idx="348">
                  <c:v>D</c:v>
                </c:pt>
              </c:strCache>
            </c:strRef>
          </c:cat>
          <c:val>
            <c:numRef>
              <c:f>'Data 2'!$E$220:$E$585</c:f>
              <c:numCache>
                <c:formatCode>0</c:formatCode>
                <c:ptCount val="366"/>
                <c:pt idx="0">
                  <c:v>64.359519999999904</c:v>
                </c:pt>
                <c:pt idx="1">
                  <c:v>64.340946666666554</c:v>
                </c:pt>
                <c:pt idx="2">
                  <c:v>52.622819999999976</c:v>
                </c:pt>
                <c:pt idx="3">
                  <c:v>49.67165499999998</c:v>
                </c:pt>
                <c:pt idx="4">
                  <c:v>46.986239999999938</c:v>
                </c:pt>
                <c:pt idx="5">
                  <c:v>46.986240000000024</c:v>
                </c:pt>
                <c:pt idx="6">
                  <c:v>46.98623999999996</c:v>
                </c:pt>
                <c:pt idx="7">
                  <c:v>46.983986000000009</c:v>
                </c:pt>
                <c:pt idx="8">
                  <c:v>56.409359999999992</c:v>
                </c:pt>
                <c:pt idx="9">
                  <c:v>51.936886666666645</c:v>
                </c:pt>
                <c:pt idx="10">
                  <c:v>46.986239999999981</c:v>
                </c:pt>
                <c:pt idx="11">
                  <c:v>50.23587999999998</c:v>
                </c:pt>
                <c:pt idx="12">
                  <c:v>54.513437499999974</c:v>
                </c:pt>
                <c:pt idx="13">
                  <c:v>54.863329166666674</c:v>
                </c:pt>
                <c:pt idx="14">
                  <c:v>55.180799999999969</c:v>
                </c:pt>
                <c:pt idx="15">
                  <c:v>55.242910000000009</c:v>
                </c:pt>
                <c:pt idx="16">
                  <c:v>63.128029000000019</c:v>
                </c:pt>
                <c:pt idx="17">
                  <c:v>72.144847999999868</c:v>
                </c:pt>
                <c:pt idx="18">
                  <c:v>81.268669333333165</c:v>
                </c:pt>
                <c:pt idx="19">
                  <c:v>70.801712499999965</c:v>
                </c:pt>
                <c:pt idx="20">
                  <c:v>73.274941999999953</c:v>
                </c:pt>
                <c:pt idx="21">
                  <c:v>65.238947999999965</c:v>
                </c:pt>
                <c:pt idx="22">
                  <c:v>55.204080000000026</c:v>
                </c:pt>
                <c:pt idx="23">
                  <c:v>56.14906899999994</c:v>
                </c:pt>
                <c:pt idx="24">
                  <c:v>57.340483833333309</c:v>
                </c:pt>
                <c:pt idx="25">
                  <c:v>57.377698166666612</c:v>
                </c:pt>
                <c:pt idx="26">
                  <c:v>67.854424999999935</c:v>
                </c:pt>
                <c:pt idx="27">
                  <c:v>58.662225833333281</c:v>
                </c:pt>
                <c:pt idx="28">
                  <c:v>58.245675999999918</c:v>
                </c:pt>
                <c:pt idx="29">
                  <c:v>69.058562666666575</c:v>
                </c:pt>
                <c:pt idx="30">
                  <c:v>64.682151499999961</c:v>
                </c:pt>
                <c:pt idx="31">
                  <c:v>59.333007999999893</c:v>
                </c:pt>
                <c:pt idx="32">
                  <c:v>61.387346666666559</c:v>
                </c:pt>
                <c:pt idx="33">
                  <c:v>54.136830666666562</c:v>
                </c:pt>
                <c:pt idx="34">
                  <c:v>47.47075399999995</c:v>
                </c:pt>
                <c:pt idx="35">
                  <c:v>46.430159999999965</c:v>
                </c:pt>
                <c:pt idx="36">
                  <c:v>68.653873333333266</c:v>
                </c:pt>
                <c:pt idx="37">
                  <c:v>83.983919999999912</c:v>
                </c:pt>
                <c:pt idx="38">
                  <c:v>83.409535333333253</c:v>
                </c:pt>
                <c:pt idx="39">
                  <c:v>70.32935999999988</c:v>
                </c:pt>
                <c:pt idx="40">
                  <c:v>70.329359999999909</c:v>
                </c:pt>
                <c:pt idx="41">
                  <c:v>70.329359999999895</c:v>
                </c:pt>
                <c:pt idx="42">
                  <c:v>70.327105999999887</c:v>
                </c:pt>
                <c:pt idx="43">
                  <c:v>78.770904999999914</c:v>
                </c:pt>
                <c:pt idx="44">
                  <c:v>70.329359999999895</c:v>
                </c:pt>
                <c:pt idx="45">
                  <c:v>66.180193333333207</c:v>
                </c:pt>
                <c:pt idx="46">
                  <c:v>50.60576649999993</c:v>
                </c:pt>
                <c:pt idx="47">
                  <c:v>51.201027666666604</c:v>
                </c:pt>
                <c:pt idx="48">
                  <c:v>53.700886999999909</c:v>
                </c:pt>
                <c:pt idx="49">
                  <c:v>47.078817499999971</c:v>
                </c:pt>
                <c:pt idx="50">
                  <c:v>48.05082399999997</c:v>
                </c:pt>
                <c:pt idx="51">
                  <c:v>77.347821666666547</c:v>
                </c:pt>
                <c:pt idx="52">
                  <c:v>60.111359999999898</c:v>
                </c:pt>
                <c:pt idx="53">
                  <c:v>50.369207499999952</c:v>
                </c:pt>
                <c:pt idx="54">
                  <c:v>47.489428999999951</c:v>
                </c:pt>
                <c:pt idx="55">
                  <c:v>49.817142999999952</c:v>
                </c:pt>
                <c:pt idx="56">
                  <c:v>50.223060000000025</c:v>
                </c:pt>
                <c:pt idx="57">
                  <c:v>62.64687616666663</c:v>
                </c:pt>
                <c:pt idx="58">
                  <c:v>72.799138833333274</c:v>
                </c:pt>
                <c:pt idx="59">
                  <c:v>49.994197000000007</c:v>
                </c:pt>
                <c:pt idx="60">
                  <c:v>42.663440000000001</c:v>
                </c:pt>
                <c:pt idx="61">
                  <c:v>45.504239999999982</c:v>
                </c:pt>
                <c:pt idx="62">
                  <c:v>45.504239999999946</c:v>
                </c:pt>
                <c:pt idx="63">
                  <c:v>48.773855999999995</c:v>
                </c:pt>
                <c:pt idx="64">
                  <c:v>35.371438500000039</c:v>
                </c:pt>
                <c:pt idx="65">
                  <c:v>46.779478166666713</c:v>
                </c:pt>
                <c:pt idx="66">
                  <c:v>40.699842500000017</c:v>
                </c:pt>
                <c:pt idx="67">
                  <c:v>39.024823166666714</c:v>
                </c:pt>
                <c:pt idx="68">
                  <c:v>48.023579000000041</c:v>
                </c:pt>
                <c:pt idx="69">
                  <c:v>33.66168000000004</c:v>
                </c:pt>
                <c:pt idx="70">
                  <c:v>45.326874166666698</c:v>
                </c:pt>
                <c:pt idx="71">
                  <c:v>44.376260833333376</c:v>
                </c:pt>
                <c:pt idx="72">
                  <c:v>46.33362633333337</c:v>
                </c:pt>
                <c:pt idx="73">
                  <c:v>33.930826000000032</c:v>
                </c:pt>
                <c:pt idx="74">
                  <c:v>40.009202500000008</c:v>
                </c:pt>
                <c:pt idx="75">
                  <c:v>51.376786666666654</c:v>
                </c:pt>
                <c:pt idx="76">
                  <c:v>42.639595833333345</c:v>
                </c:pt>
                <c:pt idx="77">
                  <c:v>35.966283500000024</c:v>
                </c:pt>
                <c:pt idx="78">
                  <c:v>33.66168000000004</c:v>
                </c:pt>
                <c:pt idx="79">
                  <c:v>34.728382000000011</c:v>
                </c:pt>
                <c:pt idx="80">
                  <c:v>33.661680000000032</c:v>
                </c:pt>
                <c:pt idx="81">
                  <c:v>37.834080000000036</c:v>
                </c:pt>
                <c:pt idx="82">
                  <c:v>34.431586000000017</c:v>
                </c:pt>
                <c:pt idx="83">
                  <c:v>30.415920000000021</c:v>
                </c:pt>
                <c:pt idx="84">
                  <c:v>30.415920000000021</c:v>
                </c:pt>
                <c:pt idx="85">
                  <c:v>30.962370000000011</c:v>
                </c:pt>
                <c:pt idx="86">
                  <c:v>34.933630000000022</c:v>
                </c:pt>
                <c:pt idx="87">
                  <c:v>33.928500000000021</c:v>
                </c:pt>
                <c:pt idx="88">
                  <c:v>32.396193000000018</c:v>
                </c:pt>
                <c:pt idx="89">
                  <c:v>31.27499000000002</c:v>
                </c:pt>
                <c:pt idx="90">
                  <c:v>32.274345000000018</c:v>
                </c:pt>
                <c:pt idx="91">
                  <c:v>30.415920000000021</c:v>
                </c:pt>
                <c:pt idx="92">
                  <c:v>30.415920000000021</c:v>
                </c:pt>
                <c:pt idx="93">
                  <c:v>30.415920000000011</c:v>
                </c:pt>
                <c:pt idx="94">
                  <c:v>30.415920000000011</c:v>
                </c:pt>
                <c:pt idx="95">
                  <c:v>43.270070000000047</c:v>
                </c:pt>
                <c:pt idx="96">
                  <c:v>39.155910666666699</c:v>
                </c:pt>
                <c:pt idx="97">
                  <c:v>30.415920000000021</c:v>
                </c:pt>
                <c:pt idx="98">
                  <c:v>30.415920000000011</c:v>
                </c:pt>
                <c:pt idx="99">
                  <c:v>33.556880000000021</c:v>
                </c:pt>
                <c:pt idx="100">
                  <c:v>37.256520000000016</c:v>
                </c:pt>
                <c:pt idx="101">
                  <c:v>48.763980500000009</c:v>
                </c:pt>
                <c:pt idx="102">
                  <c:v>53.725439999999999</c:v>
                </c:pt>
                <c:pt idx="103">
                  <c:v>53.725439999999985</c:v>
                </c:pt>
                <c:pt idx="104">
                  <c:v>59.952845999999994</c:v>
                </c:pt>
                <c:pt idx="105">
                  <c:v>66.458962666666579</c:v>
                </c:pt>
                <c:pt idx="106">
                  <c:v>72.15263999999992</c:v>
                </c:pt>
                <c:pt idx="107">
                  <c:v>71.098438333333249</c:v>
                </c:pt>
                <c:pt idx="108">
                  <c:v>80.190844666666621</c:v>
                </c:pt>
                <c:pt idx="109">
                  <c:v>62.353973333333322</c:v>
                </c:pt>
                <c:pt idx="110">
                  <c:v>56.037359999999978</c:v>
                </c:pt>
                <c:pt idx="111">
                  <c:v>67.968276999999958</c:v>
                </c:pt>
                <c:pt idx="112">
                  <c:v>47.621357166666648</c:v>
                </c:pt>
                <c:pt idx="113">
                  <c:v>38.76072000000002</c:v>
                </c:pt>
                <c:pt idx="114">
                  <c:v>38.760720000000056</c:v>
                </c:pt>
                <c:pt idx="115">
                  <c:v>48.69744</c:v>
                </c:pt>
                <c:pt idx="116">
                  <c:v>52.122479999999989</c:v>
                </c:pt>
                <c:pt idx="117">
                  <c:v>53.371450000000017</c:v>
                </c:pt>
                <c:pt idx="118">
                  <c:v>56.811147666666727</c:v>
                </c:pt>
                <c:pt idx="119">
                  <c:v>44.950930000000049</c:v>
                </c:pt>
                <c:pt idx="120">
                  <c:v>54.497760000000071</c:v>
                </c:pt>
                <c:pt idx="121">
                  <c:v>54.497760000000056</c:v>
                </c:pt>
                <c:pt idx="122">
                  <c:v>57.305680000000073</c:v>
                </c:pt>
                <c:pt idx="123">
                  <c:v>54.497760000000071</c:v>
                </c:pt>
                <c:pt idx="124">
                  <c:v>54.497760000000092</c:v>
                </c:pt>
                <c:pt idx="125">
                  <c:v>55.942668833333407</c:v>
                </c:pt>
                <c:pt idx="126">
                  <c:v>54.497760000000071</c:v>
                </c:pt>
                <c:pt idx="127">
                  <c:v>63.902640000000055</c:v>
                </c:pt>
                <c:pt idx="128">
                  <c:v>63.902640000000005</c:v>
                </c:pt>
                <c:pt idx="129">
                  <c:v>65.061989333333386</c:v>
                </c:pt>
                <c:pt idx="130">
                  <c:v>73.243200000000058</c:v>
                </c:pt>
                <c:pt idx="131">
                  <c:v>71.49987516666674</c:v>
                </c:pt>
                <c:pt idx="132">
                  <c:v>61.902905000000082</c:v>
                </c:pt>
                <c:pt idx="133">
                  <c:v>69.496418333333381</c:v>
                </c:pt>
                <c:pt idx="134">
                  <c:v>75.680947666666739</c:v>
                </c:pt>
                <c:pt idx="135">
                  <c:v>78.062640000000087</c:v>
                </c:pt>
                <c:pt idx="136">
                  <c:v>81.31655850000007</c:v>
                </c:pt>
                <c:pt idx="137">
                  <c:v>86.716580166666716</c:v>
                </c:pt>
                <c:pt idx="138">
                  <c:v>76.590577500000009</c:v>
                </c:pt>
                <c:pt idx="139">
                  <c:v>77.764960000000059</c:v>
                </c:pt>
                <c:pt idx="140">
                  <c:v>79.148453333333308</c:v>
                </c:pt>
                <c:pt idx="141">
                  <c:v>85.34831999999993</c:v>
                </c:pt>
                <c:pt idx="142">
                  <c:v>85.347990666666618</c:v>
                </c:pt>
                <c:pt idx="143">
                  <c:v>124.5878959999998</c:v>
                </c:pt>
                <c:pt idx="144">
                  <c:v>122.05463999999979</c:v>
                </c:pt>
                <c:pt idx="145">
                  <c:v>122.05463999999969</c:v>
                </c:pt>
                <c:pt idx="146">
                  <c:v>122.05463999999969</c:v>
                </c:pt>
                <c:pt idx="147">
                  <c:v>102.4530199999998</c:v>
                </c:pt>
                <c:pt idx="148">
                  <c:v>63.518127000000035</c:v>
                </c:pt>
                <c:pt idx="149">
                  <c:v>58.029104166666642</c:v>
                </c:pt>
                <c:pt idx="150">
                  <c:v>72.385519999999929</c:v>
                </c:pt>
                <c:pt idx="151">
                  <c:v>72.385519999999886</c:v>
                </c:pt>
                <c:pt idx="152">
                  <c:v>74.745816499999876</c:v>
                </c:pt>
                <c:pt idx="153">
                  <c:v>68.349944999999963</c:v>
                </c:pt>
                <c:pt idx="154">
                  <c:v>64.374762500000003</c:v>
                </c:pt>
                <c:pt idx="155">
                  <c:v>50.027057500000012</c:v>
                </c:pt>
                <c:pt idx="156">
                  <c:v>55.41412916666669</c:v>
                </c:pt>
                <c:pt idx="157">
                  <c:v>69.491071166666643</c:v>
                </c:pt>
                <c:pt idx="158">
                  <c:v>64.917354833333363</c:v>
                </c:pt>
                <c:pt idx="159">
                  <c:v>74.135354833333238</c:v>
                </c:pt>
                <c:pt idx="160">
                  <c:v>67.470540999999983</c:v>
                </c:pt>
                <c:pt idx="161">
                  <c:v>58.602764999999998</c:v>
                </c:pt>
                <c:pt idx="162">
                  <c:v>63.806520000000098</c:v>
                </c:pt>
                <c:pt idx="163">
                  <c:v>60.231695000000101</c:v>
                </c:pt>
                <c:pt idx="164">
                  <c:v>42.853200000000008</c:v>
                </c:pt>
                <c:pt idx="165">
                  <c:v>42.853199999999994</c:v>
                </c:pt>
                <c:pt idx="166">
                  <c:v>45.635728000000015</c:v>
                </c:pt>
                <c:pt idx="167">
                  <c:v>42.860063666666683</c:v>
                </c:pt>
                <c:pt idx="168">
                  <c:v>50.193659333333351</c:v>
                </c:pt>
                <c:pt idx="169">
                  <c:v>45.822900000000025</c:v>
                </c:pt>
                <c:pt idx="170">
                  <c:v>42.853200000000008</c:v>
                </c:pt>
                <c:pt idx="171">
                  <c:v>44.538500333333339</c:v>
                </c:pt>
                <c:pt idx="172">
                  <c:v>43.430095833333333</c:v>
                </c:pt>
                <c:pt idx="173">
                  <c:v>43.18502000000003</c:v>
                </c:pt>
                <c:pt idx="174">
                  <c:v>42.853199999999994</c:v>
                </c:pt>
                <c:pt idx="175">
                  <c:v>47.084078833333351</c:v>
                </c:pt>
                <c:pt idx="176">
                  <c:v>50.908482166666715</c:v>
                </c:pt>
                <c:pt idx="177">
                  <c:v>50.233808166666698</c:v>
                </c:pt>
                <c:pt idx="178">
                  <c:v>47.633547666666686</c:v>
                </c:pt>
                <c:pt idx="179">
                  <c:v>47.65118966666671</c:v>
                </c:pt>
                <c:pt idx="180">
                  <c:v>48.358996000000005</c:v>
                </c:pt>
                <c:pt idx="181">
                  <c:v>52.713616666666667</c:v>
                </c:pt>
                <c:pt idx="182">
                  <c:v>42.673641999999994</c:v>
                </c:pt>
                <c:pt idx="183">
                  <c:v>32.417039999999993</c:v>
                </c:pt>
                <c:pt idx="184">
                  <c:v>36.857983500000003</c:v>
                </c:pt>
                <c:pt idx="185">
                  <c:v>32.410495333333323</c:v>
                </c:pt>
                <c:pt idx="186">
                  <c:v>22.992719999999981</c:v>
                </c:pt>
                <c:pt idx="187">
                  <c:v>25.580396333333319</c:v>
                </c:pt>
                <c:pt idx="188">
                  <c:v>23.64551566666665</c:v>
                </c:pt>
                <c:pt idx="189">
                  <c:v>38.934858666666671</c:v>
                </c:pt>
                <c:pt idx="190">
                  <c:v>43.284624833333346</c:v>
                </c:pt>
                <c:pt idx="191">
                  <c:v>41.818855000000006</c:v>
                </c:pt>
                <c:pt idx="192">
                  <c:v>22.992719999999981</c:v>
                </c:pt>
                <c:pt idx="193">
                  <c:v>25.577282499999978</c:v>
                </c:pt>
                <c:pt idx="194">
                  <c:v>22.992719999999981</c:v>
                </c:pt>
                <c:pt idx="195">
                  <c:v>24.734297499999979</c:v>
                </c:pt>
                <c:pt idx="196">
                  <c:v>24.373771999999978</c:v>
                </c:pt>
                <c:pt idx="197">
                  <c:v>22.992719999999981</c:v>
                </c:pt>
                <c:pt idx="198">
                  <c:v>25.730824833333322</c:v>
                </c:pt>
                <c:pt idx="199">
                  <c:v>26.568086666666652</c:v>
                </c:pt>
                <c:pt idx="200">
                  <c:v>23.312449999999981</c:v>
                </c:pt>
                <c:pt idx="201">
                  <c:v>24.80764933333332</c:v>
                </c:pt>
                <c:pt idx="202">
                  <c:v>22.992719999999981</c:v>
                </c:pt>
                <c:pt idx="203">
                  <c:v>26.984498999999982</c:v>
                </c:pt>
                <c:pt idx="204">
                  <c:v>35.377896500000006</c:v>
                </c:pt>
                <c:pt idx="205">
                  <c:v>33.729866666666645</c:v>
                </c:pt>
                <c:pt idx="206">
                  <c:v>22.992719999999981</c:v>
                </c:pt>
                <c:pt idx="207">
                  <c:v>27.467759833333311</c:v>
                </c:pt>
                <c:pt idx="208">
                  <c:v>22.98321916666665</c:v>
                </c:pt>
                <c:pt idx="209">
                  <c:v>25.093888499999981</c:v>
                </c:pt>
                <c:pt idx="210">
                  <c:v>22.992719999999981</c:v>
                </c:pt>
                <c:pt idx="211">
                  <c:v>34.245989999999985</c:v>
                </c:pt>
                <c:pt idx="212">
                  <c:v>37.344206666666672</c:v>
                </c:pt>
                <c:pt idx="213">
                  <c:v>25.447976666666651</c:v>
                </c:pt>
                <c:pt idx="214">
                  <c:v>30.245135333333309</c:v>
                </c:pt>
                <c:pt idx="215">
                  <c:v>40.75738166666666</c:v>
                </c:pt>
                <c:pt idx="216">
                  <c:v>34.399770833333307</c:v>
                </c:pt>
                <c:pt idx="217">
                  <c:v>20.437965833333323</c:v>
                </c:pt>
                <c:pt idx="218">
                  <c:v>22.849166666666651</c:v>
                </c:pt>
                <c:pt idx="219">
                  <c:v>16.76017333333332</c:v>
                </c:pt>
                <c:pt idx="220">
                  <c:v>21.233421499999988</c:v>
                </c:pt>
                <c:pt idx="221">
                  <c:v>15.606479999999999</c:v>
                </c:pt>
                <c:pt idx="222">
                  <c:v>10.121856999999991</c:v>
                </c:pt>
                <c:pt idx="223">
                  <c:v>11.43606999999999</c:v>
                </c:pt>
                <c:pt idx="224">
                  <c:v>10.733874</c:v>
                </c:pt>
                <c:pt idx="225">
                  <c:v>26.070179999999979</c:v>
                </c:pt>
                <c:pt idx="226">
                  <c:v>43.169017500000052</c:v>
                </c:pt>
                <c:pt idx="227">
                  <c:v>49.912144166666756</c:v>
                </c:pt>
                <c:pt idx="228">
                  <c:v>72.504317833333431</c:v>
                </c:pt>
                <c:pt idx="229">
                  <c:v>76.013513500000059</c:v>
                </c:pt>
                <c:pt idx="230">
                  <c:v>77.559332833333414</c:v>
                </c:pt>
                <c:pt idx="231">
                  <c:v>75.848059166666758</c:v>
                </c:pt>
                <c:pt idx="232">
                  <c:v>91.442580000000021</c:v>
                </c:pt>
                <c:pt idx="233">
                  <c:v>76.31337083333338</c:v>
                </c:pt>
                <c:pt idx="234">
                  <c:v>54.86995900000008</c:v>
                </c:pt>
                <c:pt idx="235">
                  <c:v>49.019034166666785</c:v>
                </c:pt>
                <c:pt idx="236">
                  <c:v>39.348595833333377</c:v>
                </c:pt>
                <c:pt idx="237">
                  <c:v>37.9361501666667</c:v>
                </c:pt>
                <c:pt idx="238">
                  <c:v>21.99578966666666</c:v>
                </c:pt>
                <c:pt idx="239">
                  <c:v>20.53452799999998</c:v>
                </c:pt>
                <c:pt idx="240">
                  <c:v>24.131716999999977</c:v>
                </c:pt>
                <c:pt idx="241">
                  <c:v>37.526335499999988</c:v>
                </c:pt>
                <c:pt idx="242">
                  <c:v>40.102319999999992</c:v>
                </c:pt>
                <c:pt idx="243">
                  <c:v>44.875790666666667</c:v>
                </c:pt>
                <c:pt idx="244">
                  <c:v>42.890344166666672</c:v>
                </c:pt>
                <c:pt idx="245">
                  <c:v>40.264372499999993</c:v>
                </c:pt>
                <c:pt idx="246">
                  <c:v>67.255837500000098</c:v>
                </c:pt>
                <c:pt idx="247">
                  <c:v>60.700611500000058</c:v>
                </c:pt>
                <c:pt idx="248">
                  <c:v>47.643064333333349</c:v>
                </c:pt>
                <c:pt idx="249">
                  <c:v>63.095720500000162</c:v>
                </c:pt>
                <c:pt idx="250">
                  <c:v>59.345686666666808</c:v>
                </c:pt>
                <c:pt idx="251">
                  <c:v>49.821530166666761</c:v>
                </c:pt>
                <c:pt idx="252">
                  <c:v>22.775508833333319</c:v>
                </c:pt>
                <c:pt idx="253">
                  <c:v>17.127839999999999</c:v>
                </c:pt>
                <c:pt idx="254">
                  <c:v>23.57963166666665</c:v>
                </c:pt>
                <c:pt idx="255">
                  <c:v>19.29629499999999</c:v>
                </c:pt>
                <c:pt idx="256">
                  <c:v>25.899601499999971</c:v>
                </c:pt>
                <c:pt idx="257">
                  <c:v>28.886461999999959</c:v>
                </c:pt>
                <c:pt idx="258">
                  <c:v>31.176099999999952</c:v>
                </c:pt>
                <c:pt idx="259">
                  <c:v>32.247839999999961</c:v>
                </c:pt>
                <c:pt idx="260">
                  <c:v>32.247839999999947</c:v>
                </c:pt>
                <c:pt idx="261">
                  <c:v>33.234038166666643</c:v>
                </c:pt>
                <c:pt idx="262">
                  <c:v>26.671858333333319</c:v>
                </c:pt>
                <c:pt idx="263">
                  <c:v>29.009013166666637</c:v>
                </c:pt>
                <c:pt idx="264">
                  <c:v>31.810085833333321</c:v>
                </c:pt>
                <c:pt idx="265">
                  <c:v>24.62078249999999</c:v>
                </c:pt>
                <c:pt idx="266">
                  <c:v>36.664638166666677</c:v>
                </c:pt>
                <c:pt idx="267">
                  <c:v>40.824000000000048</c:v>
                </c:pt>
                <c:pt idx="268">
                  <c:v>43.754643166666717</c:v>
                </c:pt>
                <c:pt idx="269">
                  <c:v>36.684007833333325</c:v>
                </c:pt>
                <c:pt idx="270">
                  <c:v>36.364912500000017</c:v>
                </c:pt>
                <c:pt idx="271">
                  <c:v>33.442397833333345</c:v>
                </c:pt>
                <c:pt idx="272">
                  <c:v>27.381687999999968</c:v>
                </c:pt>
                <c:pt idx="273">
                  <c:v>29.366639999999972</c:v>
                </c:pt>
                <c:pt idx="274">
                  <c:v>48.587280000000057</c:v>
                </c:pt>
                <c:pt idx="275">
                  <c:v>46.927264000000058</c:v>
                </c:pt>
                <c:pt idx="276">
                  <c:v>78.470298833333345</c:v>
                </c:pt>
                <c:pt idx="277">
                  <c:v>65.923785333333427</c:v>
                </c:pt>
                <c:pt idx="278">
                  <c:v>83.275952500000116</c:v>
                </c:pt>
                <c:pt idx="279">
                  <c:v>68.079218499999996</c:v>
                </c:pt>
                <c:pt idx="280">
                  <c:v>47.575773499999983</c:v>
                </c:pt>
                <c:pt idx="281">
                  <c:v>53.554316666666715</c:v>
                </c:pt>
                <c:pt idx="282">
                  <c:v>57.618326500000045</c:v>
                </c:pt>
                <c:pt idx="283">
                  <c:v>65.367686333333424</c:v>
                </c:pt>
                <c:pt idx="284">
                  <c:v>70.862818666666712</c:v>
                </c:pt>
                <c:pt idx="285">
                  <c:v>62.850000000000058</c:v>
                </c:pt>
                <c:pt idx="286">
                  <c:v>80.338542333333407</c:v>
                </c:pt>
                <c:pt idx="287">
                  <c:v>98.622315166666752</c:v>
                </c:pt>
                <c:pt idx="288">
                  <c:v>105.73507366666671</c:v>
                </c:pt>
                <c:pt idx="289">
                  <c:v>103.47989516666659</c:v>
                </c:pt>
                <c:pt idx="290">
                  <c:v>94.220664333333332</c:v>
                </c:pt>
                <c:pt idx="291">
                  <c:v>82.023628333333349</c:v>
                </c:pt>
                <c:pt idx="292">
                  <c:v>61.380349000000059</c:v>
                </c:pt>
                <c:pt idx="293">
                  <c:v>52.465835666666706</c:v>
                </c:pt>
                <c:pt idx="294">
                  <c:v>61.019750666666745</c:v>
                </c:pt>
                <c:pt idx="295">
                  <c:v>55.172665000000052</c:v>
                </c:pt>
                <c:pt idx="296">
                  <c:v>48.764100500000005</c:v>
                </c:pt>
                <c:pt idx="297">
                  <c:v>76.866862499999982</c:v>
                </c:pt>
                <c:pt idx="298">
                  <c:v>93.109510666666736</c:v>
                </c:pt>
                <c:pt idx="299">
                  <c:v>94.620057333333349</c:v>
                </c:pt>
                <c:pt idx="300">
                  <c:v>94.356376000000012</c:v>
                </c:pt>
                <c:pt idx="301">
                  <c:v>89.316907500000028</c:v>
                </c:pt>
                <c:pt idx="302">
                  <c:v>83.926294666666664</c:v>
                </c:pt>
                <c:pt idx="303">
                  <c:v>77.809712166666728</c:v>
                </c:pt>
                <c:pt idx="304">
                  <c:v>59.427645000000069</c:v>
                </c:pt>
                <c:pt idx="305">
                  <c:v>52.706340000000068</c:v>
                </c:pt>
                <c:pt idx="306">
                  <c:v>50.726116666666726</c:v>
                </c:pt>
                <c:pt idx="307">
                  <c:v>41.74776</c:v>
                </c:pt>
                <c:pt idx="308">
                  <c:v>47.86286083333335</c:v>
                </c:pt>
                <c:pt idx="309">
                  <c:v>54.570490000000028</c:v>
                </c:pt>
                <c:pt idx="310">
                  <c:v>53.598863166666689</c:v>
                </c:pt>
                <c:pt idx="311">
                  <c:v>56.574081333333396</c:v>
                </c:pt>
                <c:pt idx="312">
                  <c:v>64.192924166666728</c:v>
                </c:pt>
                <c:pt idx="313">
                  <c:v>61.647213500000049</c:v>
                </c:pt>
                <c:pt idx="314">
                  <c:v>52.488656666666692</c:v>
                </c:pt>
                <c:pt idx="315">
                  <c:v>43.626240000000017</c:v>
                </c:pt>
                <c:pt idx="316">
                  <c:v>77.773818333333395</c:v>
                </c:pt>
                <c:pt idx="317">
                  <c:v>66.963435000000061</c:v>
                </c:pt>
                <c:pt idx="318">
                  <c:v>62.171863000000066</c:v>
                </c:pt>
                <c:pt idx="319">
                  <c:v>65.180793000000079</c:v>
                </c:pt>
                <c:pt idx="320">
                  <c:v>87.465281000000047</c:v>
                </c:pt>
                <c:pt idx="321">
                  <c:v>103.27806466666659</c:v>
                </c:pt>
                <c:pt idx="322">
                  <c:v>75.412156833333441</c:v>
                </c:pt>
                <c:pt idx="323">
                  <c:v>84.460730000000041</c:v>
                </c:pt>
                <c:pt idx="324">
                  <c:v>87.821417666666719</c:v>
                </c:pt>
                <c:pt idx="325">
                  <c:v>46.506299166666722</c:v>
                </c:pt>
                <c:pt idx="326">
                  <c:v>34.106603833333324</c:v>
                </c:pt>
                <c:pt idx="327">
                  <c:v>26.658614499999988</c:v>
                </c:pt>
                <c:pt idx="328">
                  <c:v>24.685794999999999</c:v>
                </c:pt>
                <c:pt idx="329">
                  <c:v>24.035683999999989</c:v>
                </c:pt>
                <c:pt idx="330">
                  <c:v>29.774449666666673</c:v>
                </c:pt>
                <c:pt idx="331">
                  <c:v>33.854895166666694</c:v>
                </c:pt>
                <c:pt idx="332">
                  <c:v>42.038622166666698</c:v>
                </c:pt>
                <c:pt idx="333">
                  <c:v>15.355219833333331</c:v>
                </c:pt>
                <c:pt idx="334">
                  <c:v>15.113156</c:v>
                </c:pt>
                <c:pt idx="335">
                  <c:v>31.391715833333322</c:v>
                </c:pt>
                <c:pt idx="336">
                  <c:v>29.121877000000001</c:v>
                </c:pt>
                <c:pt idx="337">
                  <c:v>39.882956000000043</c:v>
                </c:pt>
                <c:pt idx="338">
                  <c:v>52.09593000000006</c:v>
                </c:pt>
                <c:pt idx="339">
                  <c:v>28.115279999999998</c:v>
                </c:pt>
                <c:pt idx="340">
                  <c:v>21.913376666666661</c:v>
                </c:pt>
                <c:pt idx="341">
                  <c:v>18.29613466666666</c:v>
                </c:pt>
                <c:pt idx="342">
                  <c:v>36.285938666666681</c:v>
                </c:pt>
                <c:pt idx="343">
                  <c:v>40.10865583333338</c:v>
                </c:pt>
                <c:pt idx="344">
                  <c:v>63.178631500000009</c:v>
                </c:pt>
                <c:pt idx="345">
                  <c:v>51.348278833333339</c:v>
                </c:pt>
                <c:pt idx="346">
                  <c:v>42.4884725</c:v>
                </c:pt>
                <c:pt idx="347">
                  <c:v>42.417157499999988</c:v>
                </c:pt>
                <c:pt idx="348">
                  <c:v>45.059073500000011</c:v>
                </c:pt>
                <c:pt idx="349">
                  <c:v>49.559592000000031</c:v>
                </c:pt>
                <c:pt idx="350">
                  <c:v>53.071570000000058</c:v>
                </c:pt>
                <c:pt idx="351">
                  <c:v>88.420257166666545</c:v>
                </c:pt>
                <c:pt idx="352">
                  <c:v>75.235086999999993</c:v>
                </c:pt>
                <c:pt idx="353">
                  <c:v>26.99490799999997</c:v>
                </c:pt>
                <c:pt idx="354">
                  <c:v>22.7856733333333</c:v>
                </c:pt>
                <c:pt idx="355">
                  <c:v>25.546840666666618</c:v>
                </c:pt>
                <c:pt idx="356">
                  <c:v>25.913902999999969</c:v>
                </c:pt>
                <c:pt idx="357">
                  <c:v>21.764996499999992</c:v>
                </c:pt>
                <c:pt idx="358">
                  <c:v>13.66381066666667</c:v>
                </c:pt>
                <c:pt idx="359">
                  <c:v>12.69792</c:v>
                </c:pt>
                <c:pt idx="360">
                  <c:v>20.573239999999991</c:v>
                </c:pt>
                <c:pt idx="361">
                  <c:v>22.212696666666648</c:v>
                </c:pt>
                <c:pt idx="362">
                  <c:v>25.45951999999998</c:v>
                </c:pt>
                <c:pt idx="363">
                  <c:v>33.944580000000002</c:v>
                </c:pt>
                <c:pt idx="364">
                  <c:v>28.365119999999997</c:v>
                </c:pt>
                <c:pt idx="365">
                  <c:v>19.067439999999998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6121552"/>
        <c:axId val="216117240"/>
      </c:areaChart>
      <c:lineChart>
        <c:grouping val="standard"/>
        <c:varyColors val="0"/>
        <c:ser>
          <c:idx val="2"/>
          <c:order val="2"/>
          <c:tx>
            <c:strRef>
              <c:f>'Data 2'!$F$219</c:f>
              <c:strCache>
                <c:ptCount val="1"/>
                <c:pt idx="0">
                  <c:v>Demanda (b.c.)</c:v>
                </c:pt>
              </c:strCache>
            </c:strRef>
          </c:tx>
          <c:spPr>
            <a:ln w="12700">
              <a:solidFill>
                <a:srgbClr val="0070C0"/>
              </a:solidFill>
              <a:prstDash val="solid"/>
            </a:ln>
          </c:spPr>
          <c:marker>
            <c:symbol val="none"/>
          </c:marker>
          <c:cat>
            <c:strRef>
              <c:f>'Data 2'!$B$220:$B$585</c:f>
              <c:strCache>
                <c:ptCount val="349"/>
                <c:pt idx="14">
                  <c:v>E</c:v>
                </c:pt>
                <c:pt idx="45">
                  <c:v>F</c:v>
                </c:pt>
                <c:pt idx="73">
                  <c:v>M</c:v>
                </c:pt>
                <c:pt idx="104">
                  <c:v>A</c:v>
                </c:pt>
                <c:pt idx="134">
                  <c:v>M</c:v>
                </c:pt>
                <c:pt idx="165">
                  <c:v>J</c:v>
                </c:pt>
                <c:pt idx="195">
                  <c:v>J</c:v>
                </c:pt>
                <c:pt idx="226">
                  <c:v>A</c:v>
                </c:pt>
                <c:pt idx="257">
                  <c:v>S</c:v>
                </c:pt>
                <c:pt idx="287">
                  <c:v>O</c:v>
                </c:pt>
                <c:pt idx="318">
                  <c:v>N</c:v>
                </c:pt>
                <c:pt idx="348">
                  <c:v>D</c:v>
                </c:pt>
              </c:strCache>
            </c:strRef>
          </c:cat>
          <c:val>
            <c:numRef>
              <c:f>'Data 2'!$F$220:$F$585</c:f>
              <c:numCache>
                <c:formatCode>0</c:formatCode>
                <c:ptCount val="366"/>
                <c:pt idx="0">
                  <c:v>524.94515800000011</c:v>
                </c:pt>
                <c:pt idx="1">
                  <c:v>580.95386100000007</c:v>
                </c:pt>
                <c:pt idx="2">
                  <c:v>594.58695599999999</c:v>
                </c:pt>
                <c:pt idx="3">
                  <c:v>670.279</c:v>
                </c:pt>
                <c:pt idx="4">
                  <c:v>658.34115199999997</c:v>
                </c:pt>
                <c:pt idx="5">
                  <c:v>593.56320100000005</c:v>
                </c:pt>
                <c:pt idx="6">
                  <c:v>708.846048</c:v>
                </c:pt>
                <c:pt idx="7">
                  <c:v>721.91596600000003</c:v>
                </c:pt>
                <c:pt idx="8">
                  <c:v>652.97965199999999</c:v>
                </c:pt>
                <c:pt idx="9">
                  <c:v>622.30149600000004</c:v>
                </c:pt>
                <c:pt idx="10">
                  <c:v>725.33957299999997</c:v>
                </c:pt>
                <c:pt idx="11">
                  <c:v>743.58911799999998</c:v>
                </c:pt>
                <c:pt idx="12">
                  <c:v>754.91764699999999</c:v>
                </c:pt>
                <c:pt idx="13">
                  <c:v>766.85328799999991</c:v>
                </c:pt>
                <c:pt idx="14">
                  <c:v>757.858251</c:v>
                </c:pt>
                <c:pt idx="15">
                  <c:v>693.13818700000002</c:v>
                </c:pt>
                <c:pt idx="16">
                  <c:v>657.55038300000001</c:v>
                </c:pt>
                <c:pt idx="17">
                  <c:v>767.747524</c:v>
                </c:pt>
                <c:pt idx="18">
                  <c:v>765.72384900000009</c:v>
                </c:pt>
                <c:pt idx="19">
                  <c:v>761.89885600000002</c:v>
                </c:pt>
                <c:pt idx="20">
                  <c:v>757.928583</c:v>
                </c:pt>
                <c:pt idx="21">
                  <c:v>748.53588000000002</c:v>
                </c:pt>
                <c:pt idx="22">
                  <c:v>661.82256999999993</c:v>
                </c:pt>
                <c:pt idx="23">
                  <c:v>615.59465299999999</c:v>
                </c:pt>
                <c:pt idx="24">
                  <c:v>728.19542899999999</c:v>
                </c:pt>
                <c:pt idx="25">
                  <c:v>743.80871100000002</c:v>
                </c:pt>
                <c:pt idx="26">
                  <c:v>743.42177700000002</c:v>
                </c:pt>
                <c:pt idx="27">
                  <c:v>739.08547599999997</c:v>
                </c:pt>
                <c:pt idx="28">
                  <c:v>730.90856900000006</c:v>
                </c:pt>
                <c:pt idx="29">
                  <c:v>659.99589500000002</c:v>
                </c:pt>
                <c:pt idx="30">
                  <c:v>617.08204699999999</c:v>
                </c:pt>
                <c:pt idx="31">
                  <c:v>713.28324199999997</c:v>
                </c:pt>
                <c:pt idx="32">
                  <c:v>728.70932999999991</c:v>
                </c:pt>
                <c:pt idx="33">
                  <c:v>738.00846000000001</c:v>
                </c:pt>
                <c:pt idx="34">
                  <c:v>734.846048</c:v>
                </c:pt>
                <c:pt idx="35">
                  <c:v>733.85974399999998</c:v>
                </c:pt>
                <c:pt idx="36">
                  <c:v>672.36978399999998</c:v>
                </c:pt>
                <c:pt idx="37">
                  <c:v>621.96921400000008</c:v>
                </c:pt>
                <c:pt idx="38">
                  <c:v>726.81405799999993</c:v>
                </c:pt>
                <c:pt idx="39">
                  <c:v>742.97981900000002</c:v>
                </c:pt>
                <c:pt idx="40">
                  <c:v>741.40259600000002</c:v>
                </c:pt>
                <c:pt idx="41">
                  <c:v>734.28895299999999</c:v>
                </c:pt>
                <c:pt idx="42">
                  <c:v>742.01355699999999</c:v>
                </c:pt>
                <c:pt idx="43">
                  <c:v>666.52850799999999</c:v>
                </c:pt>
                <c:pt idx="44">
                  <c:v>629.42231700000002</c:v>
                </c:pt>
                <c:pt idx="45">
                  <c:v>749.78155400000003</c:v>
                </c:pt>
                <c:pt idx="46">
                  <c:v>767.62392699999998</c:v>
                </c:pt>
                <c:pt idx="47">
                  <c:v>773.52446499999996</c:v>
                </c:pt>
                <c:pt idx="48">
                  <c:v>782.06322999999998</c:v>
                </c:pt>
                <c:pt idx="49">
                  <c:v>766.71354500000007</c:v>
                </c:pt>
                <c:pt idx="50">
                  <c:v>681.04151000000002</c:v>
                </c:pt>
                <c:pt idx="51">
                  <c:v>635.45246299999997</c:v>
                </c:pt>
                <c:pt idx="52">
                  <c:v>728.89920700000005</c:v>
                </c:pt>
                <c:pt idx="53">
                  <c:v>736.52550800000006</c:v>
                </c:pt>
                <c:pt idx="54">
                  <c:v>747.95922600000006</c:v>
                </c:pt>
                <c:pt idx="55">
                  <c:v>738.08004400000004</c:v>
                </c:pt>
                <c:pt idx="56">
                  <c:v>749.54339000000004</c:v>
                </c:pt>
                <c:pt idx="57">
                  <c:v>695.90435500000001</c:v>
                </c:pt>
                <c:pt idx="58">
                  <c:v>638.65423400000009</c:v>
                </c:pt>
                <c:pt idx="59">
                  <c:v>730.04072999999994</c:v>
                </c:pt>
                <c:pt idx="60">
                  <c:v>742.41909299999998</c:v>
                </c:pt>
                <c:pt idx="61">
                  <c:v>744.09043799999995</c:v>
                </c:pt>
                <c:pt idx="62">
                  <c:v>735.98197600000003</c:v>
                </c:pt>
                <c:pt idx="63">
                  <c:v>744.604467</c:v>
                </c:pt>
                <c:pt idx="64">
                  <c:v>668.15544799999998</c:v>
                </c:pt>
                <c:pt idx="65">
                  <c:v>622.83430599999997</c:v>
                </c:pt>
                <c:pt idx="66">
                  <c:v>756.4056139999999</c:v>
                </c:pt>
                <c:pt idx="67">
                  <c:v>761.19963500000006</c:v>
                </c:pt>
                <c:pt idx="68">
                  <c:v>773.93088699999998</c:v>
                </c:pt>
                <c:pt idx="69">
                  <c:v>768.293634</c:v>
                </c:pt>
                <c:pt idx="70">
                  <c:v>745.60803199999998</c:v>
                </c:pt>
                <c:pt idx="71">
                  <c:v>663.04913399999998</c:v>
                </c:pt>
                <c:pt idx="72">
                  <c:v>620.251352</c:v>
                </c:pt>
                <c:pt idx="73">
                  <c:v>745.73062199999993</c:v>
                </c:pt>
                <c:pt idx="74">
                  <c:v>757.05822799999999</c:v>
                </c:pt>
                <c:pt idx="75">
                  <c:v>744.50632599999994</c:v>
                </c:pt>
                <c:pt idx="76">
                  <c:v>749.506396</c:v>
                </c:pt>
                <c:pt idx="77">
                  <c:v>741.02570800000001</c:v>
                </c:pt>
                <c:pt idx="78">
                  <c:v>623.42712500000005</c:v>
                </c:pt>
                <c:pt idx="79">
                  <c:v>613.25269800000001</c:v>
                </c:pt>
                <c:pt idx="80">
                  <c:v>720.55014099999994</c:v>
                </c:pt>
                <c:pt idx="81">
                  <c:v>718.386661</c:v>
                </c:pt>
                <c:pt idx="82">
                  <c:v>701.99502700000005</c:v>
                </c:pt>
                <c:pt idx="83">
                  <c:v>615.31723599999998</c:v>
                </c:pt>
                <c:pt idx="84">
                  <c:v>571.24942099999998</c:v>
                </c:pt>
                <c:pt idx="85">
                  <c:v>592.63581899999997</c:v>
                </c:pt>
                <c:pt idx="86">
                  <c:v>541.74423300000001</c:v>
                </c:pt>
                <c:pt idx="87">
                  <c:v>623.81623100000002</c:v>
                </c:pt>
                <c:pt idx="88">
                  <c:v>684.68072900000004</c:v>
                </c:pt>
                <c:pt idx="89">
                  <c:v>684.3606850000001</c:v>
                </c:pt>
                <c:pt idx="90">
                  <c:v>700.60890700000004</c:v>
                </c:pt>
                <c:pt idx="91">
                  <c:v>698.46971099999996</c:v>
                </c:pt>
                <c:pt idx="92">
                  <c:v>627.84220400000004</c:v>
                </c:pt>
                <c:pt idx="93">
                  <c:v>589.26866700000005</c:v>
                </c:pt>
                <c:pt idx="94">
                  <c:v>707.49286399999994</c:v>
                </c:pt>
                <c:pt idx="95">
                  <c:v>719.30255099999999</c:v>
                </c:pt>
                <c:pt idx="96">
                  <c:v>704.68736999999999</c:v>
                </c:pt>
                <c:pt idx="97">
                  <c:v>696.90214800000001</c:v>
                </c:pt>
                <c:pt idx="98">
                  <c:v>703.73217399999999</c:v>
                </c:pt>
                <c:pt idx="99">
                  <c:v>627.63949100000002</c:v>
                </c:pt>
                <c:pt idx="100">
                  <c:v>585.86583700000006</c:v>
                </c:pt>
                <c:pt idx="101">
                  <c:v>696.43133999999998</c:v>
                </c:pt>
                <c:pt idx="102">
                  <c:v>709.51299600000004</c:v>
                </c:pt>
                <c:pt idx="103">
                  <c:v>699.08215399999995</c:v>
                </c:pt>
                <c:pt idx="104">
                  <c:v>694.05635900000004</c:v>
                </c:pt>
                <c:pt idx="105">
                  <c:v>687.35174399999994</c:v>
                </c:pt>
                <c:pt idx="106">
                  <c:v>624.94949800000006</c:v>
                </c:pt>
                <c:pt idx="107">
                  <c:v>575.70171699999992</c:v>
                </c:pt>
                <c:pt idx="108">
                  <c:v>674.30082900000002</c:v>
                </c:pt>
                <c:pt idx="109">
                  <c:v>700.6818320000001</c:v>
                </c:pt>
                <c:pt idx="110">
                  <c:v>701.26933999999994</c:v>
                </c:pt>
                <c:pt idx="111">
                  <c:v>692.75298199999997</c:v>
                </c:pt>
                <c:pt idx="112">
                  <c:v>683.24583299999995</c:v>
                </c:pt>
                <c:pt idx="113">
                  <c:v>605.37078300000007</c:v>
                </c:pt>
                <c:pt idx="114">
                  <c:v>559.74033499999996</c:v>
                </c:pt>
                <c:pt idx="115">
                  <c:v>658.04883200000006</c:v>
                </c:pt>
                <c:pt idx="116">
                  <c:v>675.37353599999994</c:v>
                </c:pt>
                <c:pt idx="117">
                  <c:v>679.34076599999992</c:v>
                </c:pt>
                <c:pt idx="118">
                  <c:v>675.63556900000003</c:v>
                </c:pt>
                <c:pt idx="119">
                  <c:v>669.26646800000003</c:v>
                </c:pt>
                <c:pt idx="120">
                  <c:v>602.76033200000006</c:v>
                </c:pt>
                <c:pt idx="121">
                  <c:v>537.91797799999995</c:v>
                </c:pt>
                <c:pt idx="122">
                  <c:v>602.55185800000004</c:v>
                </c:pt>
                <c:pt idx="123">
                  <c:v>661.95654100000002</c:v>
                </c:pt>
                <c:pt idx="124">
                  <c:v>667.76217000000008</c:v>
                </c:pt>
                <c:pt idx="125">
                  <c:v>667.119957</c:v>
                </c:pt>
                <c:pt idx="126">
                  <c:v>670.42337299999997</c:v>
                </c:pt>
                <c:pt idx="127">
                  <c:v>607.924713</c:v>
                </c:pt>
                <c:pt idx="128">
                  <c:v>566.36625100000003</c:v>
                </c:pt>
                <c:pt idx="129">
                  <c:v>670.71017000000006</c:v>
                </c:pt>
                <c:pt idx="130">
                  <c:v>682.21993099999997</c:v>
                </c:pt>
                <c:pt idx="131">
                  <c:v>681.36200300000007</c:v>
                </c:pt>
                <c:pt idx="132">
                  <c:v>680.28911600000004</c:v>
                </c:pt>
                <c:pt idx="133">
                  <c:v>676.14740800000004</c:v>
                </c:pt>
                <c:pt idx="134">
                  <c:v>609.07313600000009</c:v>
                </c:pt>
                <c:pt idx="135">
                  <c:v>549.91114200000004</c:v>
                </c:pt>
                <c:pt idx="136">
                  <c:v>610.85920099999998</c:v>
                </c:pt>
                <c:pt idx="137">
                  <c:v>647.80581499999994</c:v>
                </c:pt>
                <c:pt idx="138">
                  <c:v>665.38883700000008</c:v>
                </c:pt>
                <c:pt idx="139">
                  <c:v>663.164132</c:v>
                </c:pt>
                <c:pt idx="140">
                  <c:v>660.15521100000001</c:v>
                </c:pt>
                <c:pt idx="141">
                  <c:v>601.89468799999997</c:v>
                </c:pt>
                <c:pt idx="142">
                  <c:v>567.62344499999995</c:v>
                </c:pt>
                <c:pt idx="143">
                  <c:v>648.22271499999999</c:v>
                </c:pt>
                <c:pt idx="144">
                  <c:v>661.72436699999992</c:v>
                </c:pt>
                <c:pt idx="145">
                  <c:v>671.93059600000004</c:v>
                </c:pt>
                <c:pt idx="146">
                  <c:v>665.94683900000007</c:v>
                </c:pt>
                <c:pt idx="147">
                  <c:v>666.05263500000001</c:v>
                </c:pt>
                <c:pt idx="148">
                  <c:v>603.08093000000008</c:v>
                </c:pt>
                <c:pt idx="149">
                  <c:v>560.22818700000005</c:v>
                </c:pt>
                <c:pt idx="150">
                  <c:v>651.0584520000001</c:v>
                </c:pt>
                <c:pt idx="151">
                  <c:v>655.51188300000001</c:v>
                </c:pt>
                <c:pt idx="152">
                  <c:v>669.45358299999998</c:v>
                </c:pt>
                <c:pt idx="153">
                  <c:v>675.67965400000003</c:v>
                </c:pt>
                <c:pt idx="154">
                  <c:v>675.92221299999994</c:v>
                </c:pt>
                <c:pt idx="155">
                  <c:v>610.01078799999993</c:v>
                </c:pt>
                <c:pt idx="156">
                  <c:v>564.58508800000004</c:v>
                </c:pt>
                <c:pt idx="157">
                  <c:v>672.65194599999995</c:v>
                </c:pt>
                <c:pt idx="158">
                  <c:v>700.439121</c:v>
                </c:pt>
                <c:pt idx="159">
                  <c:v>717.1457979999999</c:v>
                </c:pt>
                <c:pt idx="160">
                  <c:v>724.57832999999994</c:v>
                </c:pt>
                <c:pt idx="161">
                  <c:v>714.59966700000007</c:v>
                </c:pt>
                <c:pt idx="162">
                  <c:v>631.55091599999992</c:v>
                </c:pt>
                <c:pt idx="163">
                  <c:v>582.28985299999999</c:v>
                </c:pt>
                <c:pt idx="164">
                  <c:v>717.10589900000002</c:v>
                </c:pt>
                <c:pt idx="165">
                  <c:v>725.3464449999999</c:v>
                </c:pt>
                <c:pt idx="166">
                  <c:v>712.708573</c:v>
                </c:pt>
                <c:pt idx="167">
                  <c:v>679.73668700000007</c:v>
                </c:pt>
                <c:pt idx="168">
                  <c:v>669.56599399999993</c:v>
                </c:pt>
                <c:pt idx="169">
                  <c:v>616.08722</c:v>
                </c:pt>
                <c:pt idx="170">
                  <c:v>564.45295599999997</c:v>
                </c:pt>
                <c:pt idx="171">
                  <c:v>674.72242900000003</c:v>
                </c:pt>
                <c:pt idx="172">
                  <c:v>701.18230799999992</c:v>
                </c:pt>
                <c:pt idx="173">
                  <c:v>712.37667299999998</c:v>
                </c:pt>
                <c:pt idx="174">
                  <c:v>711.8158370000001</c:v>
                </c:pt>
                <c:pt idx="175">
                  <c:v>677.02072900000007</c:v>
                </c:pt>
                <c:pt idx="176">
                  <c:v>643.45171499999992</c:v>
                </c:pt>
                <c:pt idx="177">
                  <c:v>589.19654800000001</c:v>
                </c:pt>
                <c:pt idx="178">
                  <c:v>706.88492399999996</c:v>
                </c:pt>
                <c:pt idx="179">
                  <c:v>736.73904299999992</c:v>
                </c:pt>
                <c:pt idx="180">
                  <c:v>731.911295</c:v>
                </c:pt>
                <c:pt idx="181">
                  <c:v>737.89456700000005</c:v>
                </c:pt>
                <c:pt idx="182">
                  <c:v>737.98660100000006</c:v>
                </c:pt>
                <c:pt idx="183">
                  <c:v>667.44883100000004</c:v>
                </c:pt>
                <c:pt idx="184">
                  <c:v>628.01142900000002</c:v>
                </c:pt>
                <c:pt idx="185">
                  <c:v>722.34265900000003</c:v>
                </c:pt>
                <c:pt idx="186">
                  <c:v>746.35903000000008</c:v>
                </c:pt>
                <c:pt idx="187">
                  <c:v>755.68570199999999</c:v>
                </c:pt>
                <c:pt idx="188">
                  <c:v>743.65546999999992</c:v>
                </c:pt>
                <c:pt idx="189">
                  <c:v>748.19827499999997</c:v>
                </c:pt>
                <c:pt idx="190">
                  <c:v>690.80746900000008</c:v>
                </c:pt>
                <c:pt idx="191">
                  <c:v>641.63138200000003</c:v>
                </c:pt>
                <c:pt idx="192">
                  <c:v>765.79500600000006</c:v>
                </c:pt>
                <c:pt idx="193">
                  <c:v>765.34742299999994</c:v>
                </c:pt>
                <c:pt idx="194">
                  <c:v>741.00147400000003</c:v>
                </c:pt>
                <c:pt idx="195">
                  <c:v>732.18022900000005</c:v>
                </c:pt>
                <c:pt idx="196">
                  <c:v>714.793544</c:v>
                </c:pt>
                <c:pt idx="197">
                  <c:v>652.61533400000008</c:v>
                </c:pt>
                <c:pt idx="198">
                  <c:v>609.10491200000001</c:v>
                </c:pt>
                <c:pt idx="199">
                  <c:v>730.33770100000004</c:v>
                </c:pt>
                <c:pt idx="200">
                  <c:v>760.85358499999995</c:v>
                </c:pt>
                <c:pt idx="201">
                  <c:v>767.65221099999997</c:v>
                </c:pt>
                <c:pt idx="202">
                  <c:v>769.071282</c:v>
                </c:pt>
                <c:pt idx="203">
                  <c:v>751.99848699999995</c:v>
                </c:pt>
                <c:pt idx="204">
                  <c:v>669.84962800000005</c:v>
                </c:pt>
                <c:pt idx="205">
                  <c:v>619.02243500000009</c:v>
                </c:pt>
                <c:pt idx="206">
                  <c:v>702.01307499999996</c:v>
                </c:pt>
                <c:pt idx="207">
                  <c:v>766.70522499999993</c:v>
                </c:pt>
                <c:pt idx="208">
                  <c:v>770.43996200000004</c:v>
                </c:pt>
                <c:pt idx="209">
                  <c:v>770.26774399999999</c:v>
                </c:pt>
                <c:pt idx="210">
                  <c:v>763.09260499999993</c:v>
                </c:pt>
                <c:pt idx="211">
                  <c:v>690.20309999999995</c:v>
                </c:pt>
                <c:pt idx="212">
                  <c:v>639.02525200000002</c:v>
                </c:pt>
                <c:pt idx="213">
                  <c:v>729.69905599999993</c:v>
                </c:pt>
                <c:pt idx="214">
                  <c:v>744.22021100000006</c:v>
                </c:pt>
                <c:pt idx="215">
                  <c:v>750.91001599999993</c:v>
                </c:pt>
                <c:pt idx="216">
                  <c:v>746.6265820000001</c:v>
                </c:pt>
                <c:pt idx="217">
                  <c:v>727.01060400000006</c:v>
                </c:pt>
                <c:pt idx="218">
                  <c:v>654.66217700000004</c:v>
                </c:pt>
                <c:pt idx="219">
                  <c:v>605.16275199999995</c:v>
                </c:pt>
                <c:pt idx="220">
                  <c:v>699.63183100000003</c:v>
                </c:pt>
                <c:pt idx="221">
                  <c:v>705.90890000000002</c:v>
                </c:pt>
                <c:pt idx="222">
                  <c:v>684.63013100000001</c:v>
                </c:pt>
                <c:pt idx="223">
                  <c:v>682.73693200000002</c:v>
                </c:pt>
                <c:pt idx="224">
                  <c:v>689.73464999999999</c:v>
                </c:pt>
                <c:pt idx="225">
                  <c:v>630.39158999999995</c:v>
                </c:pt>
                <c:pt idx="226">
                  <c:v>583.88117699999998</c:v>
                </c:pt>
                <c:pt idx="227">
                  <c:v>603.66468399999997</c:v>
                </c:pt>
                <c:pt idx="228">
                  <c:v>679.080466</c:v>
                </c:pt>
                <c:pt idx="229">
                  <c:v>691.04679500000009</c:v>
                </c:pt>
                <c:pt idx="230">
                  <c:v>704.35302899999999</c:v>
                </c:pt>
                <c:pt idx="231">
                  <c:v>708.34360600000002</c:v>
                </c:pt>
                <c:pt idx="232">
                  <c:v>659.46096</c:v>
                </c:pt>
                <c:pt idx="233">
                  <c:v>607.02075300000001</c:v>
                </c:pt>
                <c:pt idx="234">
                  <c:v>715.40473400000008</c:v>
                </c:pt>
                <c:pt idx="235">
                  <c:v>733.87544100000002</c:v>
                </c:pt>
                <c:pt idx="236">
                  <c:v>732.42760199999998</c:v>
                </c:pt>
                <c:pt idx="237">
                  <c:v>726.366895</c:v>
                </c:pt>
                <c:pt idx="238">
                  <c:v>723.86660199999994</c:v>
                </c:pt>
                <c:pt idx="239">
                  <c:v>661.68332999999996</c:v>
                </c:pt>
                <c:pt idx="240">
                  <c:v>630.15083300000003</c:v>
                </c:pt>
                <c:pt idx="241">
                  <c:v>742.15557799999999</c:v>
                </c:pt>
                <c:pt idx="242">
                  <c:v>746.04428399999995</c:v>
                </c:pt>
                <c:pt idx="243">
                  <c:v>747.68521699999997</c:v>
                </c:pt>
                <c:pt idx="244">
                  <c:v>756.89449000000002</c:v>
                </c:pt>
                <c:pt idx="245">
                  <c:v>760.11020999999994</c:v>
                </c:pt>
                <c:pt idx="246">
                  <c:v>692.17047300000002</c:v>
                </c:pt>
                <c:pt idx="247">
                  <c:v>653.906342</c:v>
                </c:pt>
                <c:pt idx="248">
                  <c:v>792.57180799999992</c:v>
                </c:pt>
                <c:pt idx="249">
                  <c:v>816.26051500000005</c:v>
                </c:pt>
                <c:pt idx="250">
                  <c:v>806.254366</c:v>
                </c:pt>
                <c:pt idx="251">
                  <c:v>764.23416299999997</c:v>
                </c:pt>
                <c:pt idx="252">
                  <c:v>748.97908499999994</c:v>
                </c:pt>
                <c:pt idx="253">
                  <c:v>645.94331099999999</c:v>
                </c:pt>
                <c:pt idx="254">
                  <c:v>619.77639899999997</c:v>
                </c:pt>
                <c:pt idx="255">
                  <c:v>738.66276700000003</c:v>
                </c:pt>
                <c:pt idx="256">
                  <c:v>736.85158100000001</c:v>
                </c:pt>
                <c:pt idx="257">
                  <c:v>692.11125900000002</c:v>
                </c:pt>
                <c:pt idx="258">
                  <c:v>678.93372599999998</c:v>
                </c:pt>
                <c:pt idx="259">
                  <c:v>675.93509199999994</c:v>
                </c:pt>
                <c:pt idx="260">
                  <c:v>611.77377799999999</c:v>
                </c:pt>
                <c:pt idx="261">
                  <c:v>567.29656499999999</c:v>
                </c:pt>
                <c:pt idx="262">
                  <c:v>667.68532700000003</c:v>
                </c:pt>
                <c:pt idx="263">
                  <c:v>691.36798099999999</c:v>
                </c:pt>
                <c:pt idx="264">
                  <c:v>689.07958900000006</c:v>
                </c:pt>
                <c:pt idx="265">
                  <c:v>703.51628700000003</c:v>
                </c:pt>
                <c:pt idx="266">
                  <c:v>691.81756700000005</c:v>
                </c:pt>
                <c:pt idx="267">
                  <c:v>614.06078000000002</c:v>
                </c:pt>
                <c:pt idx="268">
                  <c:v>566.08964000000003</c:v>
                </c:pt>
                <c:pt idx="269">
                  <c:v>675.22695499999998</c:v>
                </c:pt>
                <c:pt idx="270">
                  <c:v>696.463752</c:v>
                </c:pt>
                <c:pt idx="271">
                  <c:v>698.10486700000001</c:v>
                </c:pt>
                <c:pt idx="272">
                  <c:v>686.53432399999997</c:v>
                </c:pt>
                <c:pt idx="273">
                  <c:v>685.51595099999997</c:v>
                </c:pt>
                <c:pt idx="274">
                  <c:v>610.08110499999998</c:v>
                </c:pt>
                <c:pt idx="275">
                  <c:v>563.95682399999998</c:v>
                </c:pt>
                <c:pt idx="276">
                  <c:v>668.60741299999995</c:v>
                </c:pt>
                <c:pt idx="277">
                  <c:v>693.20324800000003</c:v>
                </c:pt>
                <c:pt idx="278">
                  <c:v>693.49551500000007</c:v>
                </c:pt>
                <c:pt idx="279">
                  <c:v>689.62104099999999</c:v>
                </c:pt>
                <c:pt idx="280">
                  <c:v>670.24633999999992</c:v>
                </c:pt>
                <c:pt idx="281">
                  <c:v>600.18323400000008</c:v>
                </c:pt>
                <c:pt idx="282">
                  <c:v>560.47528199999999</c:v>
                </c:pt>
                <c:pt idx="283">
                  <c:v>658.192724</c:v>
                </c:pt>
                <c:pt idx="284">
                  <c:v>663.29811899999993</c:v>
                </c:pt>
                <c:pt idx="285">
                  <c:v>580.71057799999994</c:v>
                </c:pt>
                <c:pt idx="286">
                  <c:v>650.12546999999995</c:v>
                </c:pt>
                <c:pt idx="287">
                  <c:v>652.04458799999998</c:v>
                </c:pt>
                <c:pt idx="288">
                  <c:v>590.396478</c:v>
                </c:pt>
                <c:pt idx="289">
                  <c:v>546.66073499999993</c:v>
                </c:pt>
                <c:pt idx="290">
                  <c:v>657.28654099999994</c:v>
                </c:pt>
                <c:pt idx="291">
                  <c:v>680.354558</c:v>
                </c:pt>
                <c:pt idx="292">
                  <c:v>678.33007299999997</c:v>
                </c:pt>
                <c:pt idx="293">
                  <c:v>674.46835199999998</c:v>
                </c:pt>
                <c:pt idx="294">
                  <c:v>674.80576399999995</c:v>
                </c:pt>
                <c:pt idx="295">
                  <c:v>608.82332400000007</c:v>
                </c:pt>
                <c:pt idx="296">
                  <c:v>573.110231</c:v>
                </c:pt>
                <c:pt idx="297">
                  <c:v>676.91739300000006</c:v>
                </c:pt>
                <c:pt idx="298">
                  <c:v>689.917145</c:v>
                </c:pt>
                <c:pt idx="299">
                  <c:v>687.73376300000007</c:v>
                </c:pt>
                <c:pt idx="300">
                  <c:v>686.64386100000002</c:v>
                </c:pt>
                <c:pt idx="301">
                  <c:v>678.7681970000001</c:v>
                </c:pt>
                <c:pt idx="302">
                  <c:v>600.07538800000009</c:v>
                </c:pt>
                <c:pt idx="303">
                  <c:v>564.99417900000003</c:v>
                </c:pt>
                <c:pt idx="304">
                  <c:v>600.26179200000001</c:v>
                </c:pt>
                <c:pt idx="305">
                  <c:v>560.96574999999996</c:v>
                </c:pt>
                <c:pt idx="306">
                  <c:v>662.01034499999992</c:v>
                </c:pt>
                <c:pt idx="307">
                  <c:v>674.315968</c:v>
                </c:pt>
                <c:pt idx="308">
                  <c:v>686.862526</c:v>
                </c:pt>
                <c:pt idx="309">
                  <c:v>619.50447999999994</c:v>
                </c:pt>
                <c:pt idx="310">
                  <c:v>569.65823799999998</c:v>
                </c:pt>
                <c:pt idx="311">
                  <c:v>682.42550700000004</c:v>
                </c:pt>
                <c:pt idx="312">
                  <c:v>714.71540000000005</c:v>
                </c:pt>
                <c:pt idx="313">
                  <c:v>722.23395299999993</c:v>
                </c:pt>
                <c:pt idx="314">
                  <c:v>718.74150800000007</c:v>
                </c:pt>
                <c:pt idx="315">
                  <c:v>714.10776899999996</c:v>
                </c:pt>
                <c:pt idx="316">
                  <c:v>641.00008300000002</c:v>
                </c:pt>
                <c:pt idx="317">
                  <c:v>587.754546</c:v>
                </c:pt>
                <c:pt idx="318">
                  <c:v>703.18252899999993</c:v>
                </c:pt>
                <c:pt idx="319">
                  <c:v>728.27392500000008</c:v>
                </c:pt>
                <c:pt idx="320">
                  <c:v>722.353072</c:v>
                </c:pt>
                <c:pt idx="321">
                  <c:v>718.85380500000008</c:v>
                </c:pt>
                <c:pt idx="322">
                  <c:v>720.27746500000001</c:v>
                </c:pt>
                <c:pt idx="323">
                  <c:v>643.44815900000003</c:v>
                </c:pt>
                <c:pt idx="324">
                  <c:v>610.12501300000008</c:v>
                </c:pt>
                <c:pt idx="325">
                  <c:v>722.93809900000008</c:v>
                </c:pt>
                <c:pt idx="326">
                  <c:v>733.06095600000003</c:v>
                </c:pt>
                <c:pt idx="327">
                  <c:v>742.09768799999995</c:v>
                </c:pt>
                <c:pt idx="328">
                  <c:v>744.10891200000003</c:v>
                </c:pt>
                <c:pt idx="329">
                  <c:v>749.38074300000005</c:v>
                </c:pt>
                <c:pt idx="330">
                  <c:v>678.68530099999998</c:v>
                </c:pt>
                <c:pt idx="331">
                  <c:v>626.57458200000008</c:v>
                </c:pt>
                <c:pt idx="332">
                  <c:v>732.38365899999997</c:v>
                </c:pt>
                <c:pt idx="333">
                  <c:v>748.04764</c:v>
                </c:pt>
                <c:pt idx="334">
                  <c:v>747.96865600000001</c:v>
                </c:pt>
                <c:pt idx="335">
                  <c:v>743.04075499999999</c:v>
                </c:pt>
                <c:pt idx="336">
                  <c:v>738.87157300000001</c:v>
                </c:pt>
                <c:pt idx="337">
                  <c:v>672.04706799999997</c:v>
                </c:pt>
                <c:pt idx="338">
                  <c:v>624.22216099999991</c:v>
                </c:pt>
                <c:pt idx="339">
                  <c:v>698.27604599999995</c:v>
                </c:pt>
                <c:pt idx="340">
                  <c:v>642.88990699999999</c:v>
                </c:pt>
                <c:pt idx="341">
                  <c:v>699.84319800000003</c:v>
                </c:pt>
                <c:pt idx="342">
                  <c:v>628.231675</c:v>
                </c:pt>
                <c:pt idx="343">
                  <c:v>676.08771899999999</c:v>
                </c:pt>
                <c:pt idx="344">
                  <c:v>645.47107200000005</c:v>
                </c:pt>
                <c:pt idx="345">
                  <c:v>612.96179900000004</c:v>
                </c:pt>
                <c:pt idx="346">
                  <c:v>721.94874800000002</c:v>
                </c:pt>
                <c:pt idx="347">
                  <c:v>752.49933900000008</c:v>
                </c:pt>
                <c:pt idx="348">
                  <c:v>758.99085700000001</c:v>
                </c:pt>
                <c:pt idx="349">
                  <c:v>762.71271899999999</c:v>
                </c:pt>
                <c:pt idx="350">
                  <c:v>760.18755700000008</c:v>
                </c:pt>
                <c:pt idx="351">
                  <c:v>680.58795299999997</c:v>
                </c:pt>
                <c:pt idx="352">
                  <c:v>645.80335300000002</c:v>
                </c:pt>
                <c:pt idx="353">
                  <c:v>768.42125999999996</c:v>
                </c:pt>
                <c:pt idx="354">
                  <c:v>769.37749199999996</c:v>
                </c:pt>
                <c:pt idx="355">
                  <c:v>762.199524</c:v>
                </c:pt>
                <c:pt idx="356">
                  <c:v>747.61113499999999</c:v>
                </c:pt>
                <c:pt idx="357">
                  <c:v>710.95877800000005</c:v>
                </c:pt>
                <c:pt idx="358">
                  <c:v>607.78076199999998</c:v>
                </c:pt>
                <c:pt idx="359">
                  <c:v>536.52481299999999</c:v>
                </c:pt>
                <c:pt idx="360">
                  <c:v>590.04719999999998</c:v>
                </c:pt>
                <c:pt idx="361">
                  <c:v>677.77540099999999</c:v>
                </c:pt>
                <c:pt idx="362">
                  <c:v>686.24073299999998</c:v>
                </c:pt>
                <c:pt idx="363">
                  <c:v>691.55362700000001</c:v>
                </c:pt>
                <c:pt idx="364">
                  <c:v>682.44672600000001</c:v>
                </c:pt>
                <c:pt idx="365">
                  <c:v>628.67575699999998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121552"/>
        <c:axId val="216117240"/>
      </c:lineChart>
      <c:dateAx>
        <c:axId val="216121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/>
          <a:lstStyle/>
          <a:p>
            <a:pPr>
              <a:defRPr>
                <a:solidFill>
                  <a:srgbClr val="004563"/>
                </a:solidFill>
              </a:defRPr>
            </a:pPr>
            <a:endParaRPr lang="es-ES"/>
          </a:p>
        </c:txPr>
        <c:crossAx val="216117240"/>
        <c:crosses val="autoZero"/>
        <c:auto val="0"/>
        <c:lblOffset val="100"/>
        <c:baseTimeUnit val="days"/>
        <c:majorTimeUnit val="months"/>
        <c:minorUnit val="30"/>
        <c:minorTimeUnit val="months"/>
      </c:dateAx>
      <c:valAx>
        <c:axId val="21611724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6121552"/>
        <c:crosses val="autoZero"/>
        <c:crossBetween val="between"/>
        <c:majorUnit val="100"/>
        <c:minorUnit val="5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1456985614924609"/>
          <c:y val="6.1259774168853892E-2"/>
          <c:w val="0.80090954484347987"/>
          <c:h val="6.7159105111861017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orientation="landscape" horizontalDpi="-4" verticalDpi="-4"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38209697472028"/>
          <c:y val="0.17838064649813509"/>
          <c:w val="0.83008136482939632"/>
          <c:h val="0.6909210526315789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'Data 2'!$C$590</c:f>
              <c:strCache>
                <c:ptCount val="1"/>
                <c:pt idx="0">
                  <c:v>Hidráulica (1)</c:v>
                </c:pt>
              </c:strCache>
            </c:strRef>
          </c:tx>
          <c:spPr>
            <a:solidFill>
              <a:srgbClr val="0090D1"/>
            </a:solidFill>
            <a:ln w="25400">
              <a:noFill/>
            </a:ln>
          </c:spPr>
          <c:invertIfNegative val="0"/>
          <c:cat>
            <c:numRef>
              <c:f>'Data 2'!$D$589:$H$589</c:f>
              <c:numCache>
                <c:formatCode>0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'Data 2'!$D$590:$H$590</c:f>
              <c:numCache>
                <c:formatCode>#,##0</c:formatCode>
                <c:ptCount val="5"/>
                <c:pt idx="0">
                  <c:v>20308.536622399999</c:v>
                </c:pt>
                <c:pt idx="1">
                  <c:v>36505.845255000015</c:v>
                </c:pt>
                <c:pt idx="2">
                  <c:v>38797.681498299986</c:v>
                </c:pt>
                <c:pt idx="3">
                  <c:v>28053.724147699999</c:v>
                </c:pt>
                <c:pt idx="4">
                  <c:v>35794.357475499957</c:v>
                </c:pt>
              </c:numCache>
            </c:numRef>
          </c:val>
        </c:ser>
        <c:ser>
          <c:idx val="0"/>
          <c:order val="1"/>
          <c:tx>
            <c:strRef>
              <c:f>'Data 2'!$C$591</c:f>
              <c:strCache>
                <c:ptCount val="1"/>
                <c:pt idx="0">
                  <c:v>Eólica </c:v>
                </c:pt>
              </c:strCache>
            </c:strRef>
          </c:tx>
          <c:spPr>
            <a:solidFill>
              <a:srgbClr val="6FB114"/>
            </a:solidFill>
            <a:ln w="25400">
              <a:noFill/>
            </a:ln>
          </c:spPr>
          <c:invertIfNegative val="0"/>
          <c:cat>
            <c:numRef>
              <c:f>'Data 2'!$D$589:$H$589</c:f>
              <c:numCache>
                <c:formatCode>0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'Data 2'!$D$591:$H$591</c:f>
              <c:numCache>
                <c:formatCode>#,##0</c:formatCode>
                <c:ptCount val="5"/>
                <c:pt idx="0">
                  <c:v>48140.065000000002</c:v>
                </c:pt>
                <c:pt idx="1">
                  <c:v>54344.351999999999</c:v>
                </c:pt>
                <c:pt idx="2">
                  <c:v>50634.89</c:v>
                </c:pt>
                <c:pt idx="3">
                  <c:v>47713.15</c:v>
                </c:pt>
                <c:pt idx="4">
                  <c:v>47295.684000000001</c:v>
                </c:pt>
              </c:numCache>
            </c:numRef>
          </c:val>
        </c:ser>
        <c:ser>
          <c:idx val="2"/>
          <c:order val="2"/>
          <c:tx>
            <c:strRef>
              <c:f>'Data 2'!$C$592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rgbClr val="E48500"/>
            </a:solidFill>
            <a:ln w="25400">
              <a:noFill/>
            </a:ln>
          </c:spPr>
          <c:invertIfNegative val="0"/>
          <c:cat>
            <c:numRef>
              <c:f>'Data 2'!$D$589:$H$589</c:f>
              <c:numCache>
                <c:formatCode>0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'Data 2'!$D$592:$H$592</c:f>
              <c:numCache>
                <c:formatCode>#,##0</c:formatCode>
                <c:ptCount val="5"/>
                <c:pt idx="0">
                  <c:v>7829.9009999999998</c:v>
                </c:pt>
                <c:pt idx="1">
                  <c:v>7918.0379999999996</c:v>
                </c:pt>
                <c:pt idx="2">
                  <c:v>7802.424</c:v>
                </c:pt>
                <c:pt idx="3">
                  <c:v>7844.7979999999998</c:v>
                </c:pt>
                <c:pt idx="4">
                  <c:v>7566.8130000000001</c:v>
                </c:pt>
              </c:numCache>
            </c:numRef>
          </c:val>
        </c:ser>
        <c:ser>
          <c:idx val="3"/>
          <c:order val="3"/>
          <c:tx>
            <c:strRef>
              <c:f>'Data 2'!$C$593</c:f>
              <c:strCache>
                <c:ptCount val="1"/>
                <c:pt idx="0">
                  <c:v>Solar térmica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numRef>
              <c:f>'Data 2'!$D$589:$H$589</c:f>
              <c:numCache>
                <c:formatCode>0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'Data 2'!$D$593:$H$593</c:f>
              <c:numCache>
                <c:formatCode>#,##0</c:formatCode>
                <c:ptCount val="5"/>
                <c:pt idx="0">
                  <c:v>3444.134</c:v>
                </c:pt>
                <c:pt idx="1">
                  <c:v>4441.527</c:v>
                </c:pt>
                <c:pt idx="2">
                  <c:v>4958.915</c:v>
                </c:pt>
                <c:pt idx="3">
                  <c:v>5085.2349999999997</c:v>
                </c:pt>
                <c:pt idx="4">
                  <c:v>5060.1440000000002</c:v>
                </c:pt>
              </c:numCache>
            </c:numRef>
          </c:val>
        </c:ser>
        <c:ser>
          <c:idx val="4"/>
          <c:order val="4"/>
          <c:tx>
            <c:strRef>
              <c:f>'Data 2'!$C$594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A5CBC"/>
            </a:solidFill>
            <a:ln w="25400">
              <a:noFill/>
            </a:ln>
          </c:spPr>
          <c:invertIfNegative val="0"/>
          <c:cat>
            <c:numRef>
              <c:f>'Data 2'!$D$589:$H$589</c:f>
              <c:numCache>
                <c:formatCode>0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'Data 2'!$D$594:$H$594</c:f>
              <c:numCache>
                <c:formatCode>#,##0</c:formatCode>
                <c:ptCount val="5"/>
                <c:pt idx="0">
                  <c:v>4746.1490000000003</c:v>
                </c:pt>
                <c:pt idx="1">
                  <c:v>5065.5659999999998</c:v>
                </c:pt>
                <c:pt idx="2">
                  <c:v>4717.9780000000001</c:v>
                </c:pt>
                <c:pt idx="3">
                  <c:v>3173.951</c:v>
                </c:pt>
                <c:pt idx="4">
                  <c:v>3415.788</c:v>
                </c:pt>
              </c:numCache>
            </c:numRef>
          </c:val>
        </c:ser>
        <c:ser>
          <c:idx val="5"/>
          <c:order val="5"/>
          <c:tx>
            <c:strRef>
              <c:f>'Data 2'!$C$595</c:f>
              <c:strCache>
                <c:ptCount val="1"/>
                <c:pt idx="0">
                  <c:v>Residuos (2)</c:v>
                </c:pt>
              </c:strCache>
            </c:strRef>
          </c:tx>
          <c:spPr>
            <a:solidFill>
              <a:srgbClr val="666666"/>
            </a:solidFill>
          </c:spPr>
          <c:invertIfNegative val="0"/>
          <c:cat>
            <c:numRef>
              <c:f>'Data 2'!$D$589:$H$589</c:f>
              <c:numCache>
                <c:formatCode>0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'Data 2'!$D$595:$H$595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662.65499999999997</c:v>
                </c:pt>
                <c:pt idx="4">
                  <c:v>649.74149999999997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6117632"/>
        <c:axId val="216119592"/>
      </c:barChart>
      <c:catAx>
        <c:axId val="2161176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61195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611959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6117632"/>
        <c:crosses val="autoZero"/>
        <c:crossBetween val="between"/>
        <c:majorUnit val="20000"/>
        <c:minorUnit val="232.77677009999999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1929824561403508"/>
          <c:y val="4.2948611686697051E-2"/>
          <c:w val="0.7235038660707952"/>
          <c:h val="6.472897558831960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111" r="0.75000000000000111" t="1" header="0.511811024" footer="0.511811024"/>
    <c:pageSetup paperSize="9" orientation="landscape" verticalDpi="355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267325040252319E-2"/>
          <c:y val="0.17213703550214118"/>
          <c:w val="0.84219615011358873"/>
          <c:h val="0.6821491228070176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'Data 2'!$C$600</c:f>
              <c:strCache>
                <c:ptCount val="1"/>
                <c:pt idx="0">
                  <c:v>Hidráulica (1)</c:v>
                </c:pt>
              </c:strCache>
            </c:strRef>
          </c:tx>
          <c:spPr>
            <a:solidFill>
              <a:srgbClr val="0090D1"/>
            </a:solidFill>
            <a:ln w="25400">
              <a:noFill/>
            </a:ln>
          </c:spPr>
          <c:invertIfNegative val="0"/>
          <c:cat>
            <c:numRef>
              <c:f>'Data 2'!$D$599:$H$599</c:f>
              <c:numCache>
                <c:formatCode>0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'Data 2'!$D$600:$H$600</c:f>
              <c:numCache>
                <c:formatCode>#,##0</c:formatCode>
                <c:ptCount val="5"/>
                <c:pt idx="0">
                  <c:v>16926.57878</c:v>
                </c:pt>
                <c:pt idx="1">
                  <c:v>16984.611779999999</c:v>
                </c:pt>
                <c:pt idx="2">
                  <c:v>16990.841779999999</c:v>
                </c:pt>
                <c:pt idx="3">
                  <c:v>17017.638780000001</c:v>
                </c:pt>
                <c:pt idx="4">
                  <c:v>17023.29378</c:v>
                </c:pt>
              </c:numCache>
            </c:numRef>
          </c:val>
        </c:ser>
        <c:ser>
          <c:idx val="0"/>
          <c:order val="1"/>
          <c:tx>
            <c:strRef>
              <c:f>'Data 2'!$C$601</c:f>
              <c:strCache>
                <c:ptCount val="1"/>
                <c:pt idx="0">
                  <c:v>Eólica </c:v>
                </c:pt>
              </c:strCache>
            </c:strRef>
          </c:tx>
          <c:spPr>
            <a:solidFill>
              <a:srgbClr val="6FB114"/>
            </a:solidFill>
            <a:ln w="25400">
              <a:noFill/>
            </a:ln>
          </c:spPr>
          <c:invertIfNegative val="0"/>
          <c:cat>
            <c:numRef>
              <c:f>'Data 2'!$D$599:$H$599</c:f>
              <c:numCache>
                <c:formatCode>0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'Data 2'!$D$601:$H$601</c:f>
              <c:numCache>
                <c:formatCode>#,##0</c:formatCode>
                <c:ptCount val="5"/>
                <c:pt idx="0">
                  <c:v>22608.70205</c:v>
                </c:pt>
                <c:pt idx="1">
                  <c:v>22852.974049999993</c:v>
                </c:pt>
                <c:pt idx="2">
                  <c:v>22871.444549999997</c:v>
                </c:pt>
                <c:pt idx="3">
                  <c:v>22873.244549999996</c:v>
                </c:pt>
                <c:pt idx="4">
                  <c:v>22900.244549999996</c:v>
                </c:pt>
              </c:numCache>
            </c:numRef>
          </c:val>
        </c:ser>
        <c:ser>
          <c:idx val="3"/>
          <c:order val="2"/>
          <c:tx>
            <c:strRef>
              <c:f>'Data 2'!$C$602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rgbClr val="E48500"/>
            </a:solidFill>
            <a:ln w="25400">
              <a:noFill/>
            </a:ln>
          </c:spPr>
          <c:invertIfNegative val="0"/>
          <c:cat>
            <c:numRef>
              <c:f>'Data 2'!$D$599:$H$599</c:f>
              <c:numCache>
                <c:formatCode>0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'Data 2'!$D$602:$H$602</c:f>
              <c:numCache>
                <c:formatCode>#,##0</c:formatCode>
                <c:ptCount val="5"/>
                <c:pt idx="0">
                  <c:v>4293.5912300000982</c:v>
                </c:pt>
                <c:pt idx="1">
                  <c:v>4396.5001700001485</c:v>
                </c:pt>
                <c:pt idx="2">
                  <c:v>4402.664610000149</c:v>
                </c:pt>
                <c:pt idx="3">
                  <c:v>4418.107080000148</c:v>
                </c:pt>
                <c:pt idx="4">
                  <c:v>4429.5942300001498</c:v>
                </c:pt>
              </c:numCache>
            </c:numRef>
          </c:val>
        </c:ser>
        <c:ser>
          <c:idx val="4"/>
          <c:order val="3"/>
          <c:tx>
            <c:strRef>
              <c:f>'Data 2'!$C$603</c:f>
              <c:strCache>
                <c:ptCount val="1"/>
                <c:pt idx="0">
                  <c:v>Solar térmica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numRef>
              <c:f>'Data 2'!$D$599:$H$599</c:f>
              <c:numCache>
                <c:formatCode>0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'Data 2'!$D$603:$H$603</c:f>
              <c:numCache>
                <c:formatCode>#,##0</c:formatCode>
                <c:ptCount val="5"/>
                <c:pt idx="0">
                  <c:v>1949.92</c:v>
                </c:pt>
                <c:pt idx="1">
                  <c:v>2299.4275000000002</c:v>
                </c:pt>
                <c:pt idx="2">
                  <c:v>2299.4275000000002</c:v>
                </c:pt>
                <c:pt idx="3">
                  <c:v>2299.4275000000002</c:v>
                </c:pt>
                <c:pt idx="4">
                  <c:v>2299.4275000000002</c:v>
                </c:pt>
              </c:numCache>
            </c:numRef>
          </c:val>
        </c:ser>
        <c:ser>
          <c:idx val="5"/>
          <c:order val="4"/>
          <c:tx>
            <c:strRef>
              <c:f>'Data 2'!$C$604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A5CBC"/>
            </a:solidFill>
            <a:ln w="25400">
              <a:noFill/>
            </a:ln>
          </c:spPr>
          <c:invertIfNegative val="0"/>
          <c:cat>
            <c:numRef>
              <c:f>'Data 2'!$D$599:$H$599</c:f>
              <c:numCache>
                <c:formatCode>0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'Data 2'!$D$604:$H$604</c:f>
              <c:numCache>
                <c:formatCode>#,##0</c:formatCode>
                <c:ptCount val="5"/>
                <c:pt idx="0">
                  <c:v>968.43241</c:v>
                </c:pt>
                <c:pt idx="1">
                  <c:v>944.44241000000011</c:v>
                </c:pt>
                <c:pt idx="2">
                  <c:v>981.96541000000002</c:v>
                </c:pt>
                <c:pt idx="3">
                  <c:v>742.16241000000014</c:v>
                </c:pt>
                <c:pt idx="4">
                  <c:v>743.11741000000018</c:v>
                </c:pt>
              </c:numCache>
            </c:numRef>
          </c:val>
        </c:ser>
        <c:ser>
          <c:idx val="2"/>
          <c:order val="5"/>
          <c:tx>
            <c:strRef>
              <c:f>'Data 2'!$C$605</c:f>
              <c:strCache>
                <c:ptCount val="1"/>
                <c:pt idx="0">
                  <c:v>Residuos (2)</c:v>
                </c:pt>
              </c:strCache>
            </c:strRef>
          </c:tx>
          <c:spPr>
            <a:solidFill>
              <a:srgbClr val="666666"/>
            </a:solidFill>
          </c:spPr>
          <c:invertIfNegative val="0"/>
          <c:cat>
            <c:numRef>
              <c:f>'Data 2'!$D$599:$H$599</c:f>
              <c:numCache>
                <c:formatCode>0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'Data 2'!$D$605:$H$605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68.041499999999999</c:v>
                </c:pt>
                <c:pt idx="4">
                  <c:v>68.041499999999999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6118416"/>
        <c:axId val="216114888"/>
      </c:barChart>
      <c:catAx>
        <c:axId val="21611841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61148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611488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6118416"/>
        <c:crosses val="autoZero"/>
        <c:crossBetween val="between"/>
        <c:majorUnit val="10000"/>
        <c:minorUnit val="214.51904670000002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2780112044817926"/>
          <c:y val="4.7334576598977787E-2"/>
          <c:w val="0.72272254440117234"/>
          <c:h val="6.468666906832724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89" r="0.75000000000000089" t="1" header="0.511811024" footer="0.511811024"/>
    <c:pageSetup paperSize="9" orientation="landscape" verticalDpi="355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222028507363204E-2"/>
          <c:y val="0.17927054161766282"/>
          <c:w val="0.86759659918646215"/>
          <c:h val="0.567494501901261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3'!$C$149</c:f>
              <c:strCache>
                <c:ptCount val="1"/>
                <c:pt idx="0">
                  <c:v>Renovables: hidráulica, hidroeólica, eólica, solar fotovoltaica, solar térmica, otras renovables y el 50 % de los residuos sólidos urbanos. No incluye la generación bombeo.</c:v>
                </c:pt>
              </c:strCache>
            </c:strRef>
          </c:tx>
          <c:spPr>
            <a:solidFill>
              <a:srgbClr val="99FF33"/>
            </a:solidFill>
            <a:ln w="25400">
              <a:noFill/>
            </a:ln>
          </c:spPr>
          <c:invertIfNegative val="0"/>
          <c:cat>
            <c:strRef>
              <c:f>'Data 3'!$D$146:$W$146</c:f>
              <c:strCache>
                <c:ptCount val="20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Baleares</c:v>
                </c:pt>
                <c:pt idx="4">
                  <c:v>C. Valenciana</c:v>
                </c:pt>
                <c:pt idx="5">
                  <c:v>Canarias</c:v>
                </c:pt>
                <c:pt idx="6">
                  <c:v>Cantabria</c:v>
                </c:pt>
                <c:pt idx="7">
                  <c:v>Castilla-La Mancha</c:v>
                </c:pt>
                <c:pt idx="8">
                  <c:v>Castilla y León</c:v>
                </c:pt>
                <c:pt idx="9">
                  <c:v>Cataluña</c:v>
                </c:pt>
                <c:pt idx="10">
                  <c:v>Ceuta</c:v>
                </c:pt>
                <c:pt idx="11">
                  <c:v>Extremadura</c:v>
                </c:pt>
                <c:pt idx="12">
                  <c:v>Galicia</c:v>
                </c:pt>
                <c:pt idx="13">
                  <c:v>La Rioja</c:v>
                </c:pt>
                <c:pt idx="14">
                  <c:v>Madrid</c:v>
                </c:pt>
                <c:pt idx="15">
                  <c:v>Melilla</c:v>
                </c:pt>
                <c:pt idx="16">
                  <c:v>Murcia</c:v>
                </c:pt>
                <c:pt idx="17">
                  <c:v>Navarra</c:v>
                </c:pt>
                <c:pt idx="18">
                  <c:v>País Vasco</c:v>
                </c:pt>
                <c:pt idx="19">
                  <c:v>Total nacional</c:v>
                </c:pt>
              </c:strCache>
            </c:strRef>
          </c:cat>
          <c:val>
            <c:numRef>
              <c:f>'Data 3'!$D$147:$W$147</c:f>
              <c:numCache>
                <c:formatCode>#,##0.0</c:formatCode>
                <c:ptCount val="20"/>
                <c:pt idx="0">
                  <c:v>39.412059363584667</c:v>
                </c:pt>
                <c:pt idx="1">
                  <c:v>54.48725900538102</c:v>
                </c:pt>
                <c:pt idx="2">
                  <c:v>25.0051729727099</c:v>
                </c:pt>
                <c:pt idx="3">
                  <c:v>5.6309186504280762</c:v>
                </c:pt>
                <c:pt idx="4">
                  <c:v>18.387996670604327</c:v>
                </c:pt>
                <c:pt idx="5">
                  <c:v>8.001782844329286</c:v>
                </c:pt>
                <c:pt idx="6">
                  <c:v>32.895076722500896</c:v>
                </c:pt>
                <c:pt idx="7">
                  <c:v>51.946513098889227</c:v>
                </c:pt>
                <c:pt idx="8">
                  <c:v>73.169409127815427</c:v>
                </c:pt>
                <c:pt idx="9">
                  <c:v>17.309827119587386</c:v>
                </c:pt>
                <c:pt idx="10">
                  <c:v>0</c:v>
                </c:pt>
                <c:pt idx="11">
                  <c:v>27.303921365285198</c:v>
                </c:pt>
                <c:pt idx="12">
                  <c:v>57.103719705486647</c:v>
                </c:pt>
                <c:pt idx="13">
                  <c:v>53.558381207554852</c:v>
                </c:pt>
                <c:pt idx="14">
                  <c:v>36.595020432188967</c:v>
                </c:pt>
                <c:pt idx="15">
                  <c:v>2.3667289714674031</c:v>
                </c:pt>
                <c:pt idx="16">
                  <c:v>35.45189160418191</c:v>
                </c:pt>
                <c:pt idx="17">
                  <c:v>62.725940338404726</c:v>
                </c:pt>
                <c:pt idx="18">
                  <c:v>18.787714887583899</c:v>
                </c:pt>
                <c:pt idx="19">
                  <c:v>38.930758977045457</c:v>
                </c:pt>
              </c:numCache>
            </c:numRef>
          </c:val>
        </c:ser>
        <c:ser>
          <c:idx val="1"/>
          <c:order val="1"/>
          <c:tx>
            <c:strRef>
              <c:f>'Data 3'!$C$150</c:f>
              <c:strCache>
                <c:ptCount val="1"/>
                <c:pt idx="0">
                  <c:v>No renovables: nuclear, carbón, fuel/gas, ciclo combinado, cogeneración y residuos.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'Data 3'!$D$146:$W$146</c:f>
              <c:strCache>
                <c:ptCount val="20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Baleares</c:v>
                </c:pt>
                <c:pt idx="4">
                  <c:v>C. Valenciana</c:v>
                </c:pt>
                <c:pt idx="5">
                  <c:v>Canarias</c:v>
                </c:pt>
                <c:pt idx="6">
                  <c:v>Cantabria</c:v>
                </c:pt>
                <c:pt idx="7">
                  <c:v>Castilla-La Mancha</c:v>
                </c:pt>
                <c:pt idx="8">
                  <c:v>Castilla y León</c:v>
                </c:pt>
                <c:pt idx="9">
                  <c:v>Cataluña</c:v>
                </c:pt>
                <c:pt idx="10">
                  <c:v>Ceuta</c:v>
                </c:pt>
                <c:pt idx="11">
                  <c:v>Extremadura</c:v>
                </c:pt>
                <c:pt idx="12">
                  <c:v>Galicia</c:v>
                </c:pt>
                <c:pt idx="13">
                  <c:v>La Rioja</c:v>
                </c:pt>
                <c:pt idx="14">
                  <c:v>Madrid</c:v>
                </c:pt>
                <c:pt idx="15">
                  <c:v>Melilla</c:v>
                </c:pt>
                <c:pt idx="16">
                  <c:v>Murcia</c:v>
                </c:pt>
                <c:pt idx="17">
                  <c:v>Navarra</c:v>
                </c:pt>
                <c:pt idx="18">
                  <c:v>País Vasco</c:v>
                </c:pt>
                <c:pt idx="19">
                  <c:v>Total nacional</c:v>
                </c:pt>
              </c:strCache>
            </c:strRef>
          </c:cat>
          <c:val>
            <c:numRef>
              <c:f>'Data 3'!$D$148:$W$148</c:f>
              <c:numCache>
                <c:formatCode>#,##0.0</c:formatCode>
                <c:ptCount val="20"/>
                <c:pt idx="0">
                  <c:v>60.587940636415325</c:v>
                </c:pt>
                <c:pt idx="1">
                  <c:v>45.51274099461898</c:v>
                </c:pt>
                <c:pt idx="2">
                  <c:v>74.9948270272901</c:v>
                </c:pt>
                <c:pt idx="3">
                  <c:v>94.369081349571914</c:v>
                </c:pt>
                <c:pt idx="4">
                  <c:v>81.612003329395691</c:v>
                </c:pt>
                <c:pt idx="5">
                  <c:v>91.998217155670716</c:v>
                </c:pt>
                <c:pt idx="6">
                  <c:v>67.104923277499097</c:v>
                </c:pt>
                <c:pt idx="7">
                  <c:v>48.053486901110773</c:v>
                </c:pt>
                <c:pt idx="8">
                  <c:v>26.83059087218458</c:v>
                </c:pt>
                <c:pt idx="9">
                  <c:v>82.690172880412618</c:v>
                </c:pt>
                <c:pt idx="10">
                  <c:v>100</c:v>
                </c:pt>
                <c:pt idx="11">
                  <c:v>72.696078634714794</c:v>
                </c:pt>
                <c:pt idx="12">
                  <c:v>42.896280294513353</c:v>
                </c:pt>
                <c:pt idx="13">
                  <c:v>46.441618792445141</c:v>
                </c:pt>
                <c:pt idx="14">
                  <c:v>63.404979567811026</c:v>
                </c:pt>
                <c:pt idx="15">
                  <c:v>97.633271028532604</c:v>
                </c:pt>
                <c:pt idx="16">
                  <c:v>64.548108395818076</c:v>
                </c:pt>
                <c:pt idx="17">
                  <c:v>37.274059661595274</c:v>
                </c:pt>
                <c:pt idx="18">
                  <c:v>81.212285112416097</c:v>
                </c:pt>
                <c:pt idx="19">
                  <c:v>61.069241022954543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216119984"/>
        <c:axId val="216121160"/>
      </c:barChart>
      <c:catAx>
        <c:axId val="216119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6121160"/>
        <c:crosses val="autoZero"/>
        <c:auto val="1"/>
        <c:lblAlgn val="ctr"/>
        <c:lblOffset val="0"/>
        <c:noMultiLvlLbl val="0"/>
      </c:catAx>
      <c:valAx>
        <c:axId val="21612116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611998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6.615834094606525E-2"/>
          <c:y val="1.3363925535798092E-2"/>
          <c:w val="0.88739574198705273"/>
          <c:h val="0.14249674088752148"/>
        </c:manualLayout>
      </c:layout>
      <c:overlay val="0"/>
      <c:txPr>
        <a:bodyPr/>
        <a:lstStyle/>
        <a:p>
          <a:pPr>
            <a:defRPr sz="800">
              <a:solidFill>
                <a:srgbClr val="0054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80808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35362447163983E-2"/>
          <c:y val="0.17605177321172585"/>
          <c:w val="0.87148765273526285"/>
          <c:h val="0.5988954217134467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'Data 3'!$C$154</c:f>
              <c:strCache>
                <c:ptCount val="1"/>
                <c:pt idx="0">
                  <c:v>Nuclear </c:v>
                </c:pt>
              </c:strCache>
            </c:strRef>
          </c:tx>
          <c:spPr>
            <a:solidFill>
              <a:srgbClr val="464394"/>
            </a:solidFill>
            <a:ln w="25400">
              <a:noFill/>
            </a:ln>
          </c:spPr>
          <c:invertIfNegative val="0"/>
          <c:cat>
            <c:strRef>
              <c:f>'Data 3'!$D$153:$W$153</c:f>
              <c:strCache>
                <c:ptCount val="20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Baleares</c:v>
                </c:pt>
                <c:pt idx="4">
                  <c:v>C. Valenciana</c:v>
                </c:pt>
                <c:pt idx="5">
                  <c:v>Canarias</c:v>
                </c:pt>
                <c:pt idx="6">
                  <c:v>Cantabria</c:v>
                </c:pt>
                <c:pt idx="7">
                  <c:v>Castilla-La Mancha</c:v>
                </c:pt>
                <c:pt idx="8">
                  <c:v>Castilla y León</c:v>
                </c:pt>
                <c:pt idx="9">
                  <c:v>Cataluña</c:v>
                </c:pt>
                <c:pt idx="10">
                  <c:v>Ceuta</c:v>
                </c:pt>
                <c:pt idx="11">
                  <c:v>Extremadura</c:v>
                </c:pt>
                <c:pt idx="12">
                  <c:v>Galicia</c:v>
                </c:pt>
                <c:pt idx="13">
                  <c:v>La Rioja</c:v>
                </c:pt>
                <c:pt idx="14">
                  <c:v>Madrid</c:v>
                </c:pt>
                <c:pt idx="15">
                  <c:v>Melilla</c:v>
                </c:pt>
                <c:pt idx="16">
                  <c:v>Murcia</c:v>
                </c:pt>
                <c:pt idx="17">
                  <c:v>Navarra</c:v>
                </c:pt>
                <c:pt idx="18">
                  <c:v>País Vasco</c:v>
                </c:pt>
                <c:pt idx="19">
                  <c:v>Total nacional</c:v>
                </c:pt>
              </c:strCache>
            </c:strRef>
          </c:cat>
          <c:val>
            <c:numRef>
              <c:f>'Data 3'!$D$154:$W$154</c:f>
              <c:numCache>
                <c:formatCode>#,##0.0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58.097748273104557</c:v>
                </c:pt>
                <c:pt idx="5">
                  <c:v>0</c:v>
                </c:pt>
                <c:pt idx="6">
                  <c:v>0</c:v>
                </c:pt>
                <c:pt idx="7">
                  <c:v>78.014474410796666</c:v>
                </c:pt>
                <c:pt idx="8">
                  <c:v>0</c:v>
                </c:pt>
                <c:pt idx="9">
                  <c:v>66.772299222193354</c:v>
                </c:pt>
                <c:pt idx="10">
                  <c:v>0</c:v>
                </c:pt>
                <c:pt idx="11">
                  <c:v>99.666998835854699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35.496840469696956</c:v>
                </c:pt>
              </c:numCache>
            </c:numRef>
          </c:val>
        </c:ser>
        <c:ser>
          <c:idx val="2"/>
          <c:order val="1"/>
          <c:tx>
            <c:strRef>
              <c:f>'Data 3'!$C$155</c:f>
              <c:strCache>
                <c:ptCount val="1"/>
                <c:pt idx="0">
                  <c:v>Carbón 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strRef>
              <c:f>'Data 3'!$D$153:$W$153</c:f>
              <c:strCache>
                <c:ptCount val="20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Baleares</c:v>
                </c:pt>
                <c:pt idx="4">
                  <c:v>C. Valenciana</c:v>
                </c:pt>
                <c:pt idx="5">
                  <c:v>Canarias</c:v>
                </c:pt>
                <c:pt idx="6">
                  <c:v>Cantabria</c:v>
                </c:pt>
                <c:pt idx="7">
                  <c:v>Castilla-La Mancha</c:v>
                </c:pt>
                <c:pt idx="8">
                  <c:v>Castilla y León</c:v>
                </c:pt>
                <c:pt idx="9">
                  <c:v>Cataluña</c:v>
                </c:pt>
                <c:pt idx="10">
                  <c:v>Ceuta</c:v>
                </c:pt>
                <c:pt idx="11">
                  <c:v>Extremadura</c:v>
                </c:pt>
                <c:pt idx="12">
                  <c:v>Galicia</c:v>
                </c:pt>
                <c:pt idx="13">
                  <c:v>La Rioja</c:v>
                </c:pt>
                <c:pt idx="14">
                  <c:v>Madrid</c:v>
                </c:pt>
                <c:pt idx="15">
                  <c:v>Melilla</c:v>
                </c:pt>
                <c:pt idx="16">
                  <c:v>Murcia</c:v>
                </c:pt>
                <c:pt idx="17">
                  <c:v>Navarra</c:v>
                </c:pt>
                <c:pt idx="18">
                  <c:v>País Vasco</c:v>
                </c:pt>
                <c:pt idx="19">
                  <c:v>Total nacional</c:v>
                </c:pt>
              </c:strCache>
            </c:strRef>
          </c:cat>
          <c:val>
            <c:numRef>
              <c:f>'Data 3'!$D$155:$W$155</c:f>
              <c:numCache>
                <c:formatCode>#,##0.0</c:formatCode>
                <c:ptCount val="20"/>
                <c:pt idx="0">
                  <c:v>41.906046288224566</c:v>
                </c:pt>
                <c:pt idx="1">
                  <c:v>52.175319269381063</c:v>
                </c:pt>
                <c:pt idx="2">
                  <c:v>84.093900591369405</c:v>
                </c:pt>
                <c:pt idx="3">
                  <c:v>53.283444525176584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7.5064141687599458E-4</c:v>
                </c:pt>
                <c:pt idx="8">
                  <c:v>77.914406684933482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72.224179232124229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23.722746860852677</c:v>
                </c:pt>
              </c:numCache>
            </c:numRef>
          </c:val>
        </c:ser>
        <c:ser>
          <c:idx val="3"/>
          <c:order val="2"/>
          <c:tx>
            <c:strRef>
              <c:f>'Data 3'!$C$156</c:f>
              <c:strCache>
                <c:ptCount val="1"/>
                <c:pt idx="0">
                  <c:v>Fuel/gas </c:v>
                </c:pt>
              </c:strCache>
            </c:strRef>
          </c:tx>
          <c:spPr>
            <a:solidFill>
              <a:srgbClr val="BA0F16"/>
            </a:solidFill>
            <a:ln w="25400">
              <a:noFill/>
            </a:ln>
          </c:spPr>
          <c:invertIfNegative val="0"/>
          <c:cat>
            <c:strRef>
              <c:f>'Data 3'!$D$153:$W$153</c:f>
              <c:strCache>
                <c:ptCount val="20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Baleares</c:v>
                </c:pt>
                <c:pt idx="4">
                  <c:v>C. Valenciana</c:v>
                </c:pt>
                <c:pt idx="5">
                  <c:v>Canarias</c:v>
                </c:pt>
                <c:pt idx="6">
                  <c:v>Cantabria</c:v>
                </c:pt>
                <c:pt idx="7">
                  <c:v>Castilla-La Mancha</c:v>
                </c:pt>
                <c:pt idx="8">
                  <c:v>Castilla y León</c:v>
                </c:pt>
                <c:pt idx="9">
                  <c:v>Cataluña</c:v>
                </c:pt>
                <c:pt idx="10">
                  <c:v>Ceuta</c:v>
                </c:pt>
                <c:pt idx="11">
                  <c:v>Extremadura</c:v>
                </c:pt>
                <c:pt idx="12">
                  <c:v>Galicia</c:v>
                </c:pt>
                <c:pt idx="13">
                  <c:v>La Rioja</c:v>
                </c:pt>
                <c:pt idx="14">
                  <c:v>Madrid</c:v>
                </c:pt>
                <c:pt idx="15">
                  <c:v>Melilla</c:v>
                </c:pt>
                <c:pt idx="16">
                  <c:v>Murcia</c:v>
                </c:pt>
                <c:pt idx="17">
                  <c:v>Navarra</c:v>
                </c:pt>
                <c:pt idx="18">
                  <c:v>País Vasco</c:v>
                </c:pt>
                <c:pt idx="19">
                  <c:v>Total nacional</c:v>
                </c:pt>
              </c:strCache>
            </c:strRef>
          </c:cat>
          <c:val>
            <c:numRef>
              <c:f>'Data 3'!$D$156:$W$156</c:f>
              <c:numCache>
                <c:formatCode>#,##0.0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30.340016612643378</c:v>
                </c:pt>
                <c:pt idx="4">
                  <c:v>0</c:v>
                </c:pt>
                <c:pt idx="5">
                  <c:v>62.456515760404542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97.615770274295116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4.2802942173334246</c:v>
                </c:pt>
              </c:numCache>
            </c:numRef>
          </c:val>
        </c:ser>
        <c:ser>
          <c:idx val="4"/>
          <c:order val="3"/>
          <c:tx>
            <c:strRef>
              <c:f>'Data 3'!$C$157</c:f>
              <c:strCache>
                <c:ptCount val="1"/>
                <c:pt idx="0">
                  <c:v>Ciclo combinado </c:v>
                </c:pt>
              </c:strCache>
            </c:strRef>
          </c:tx>
          <c:spPr>
            <a:solidFill>
              <a:srgbClr val="FFCC66"/>
            </a:solidFill>
            <a:ln w="25400">
              <a:noFill/>
            </a:ln>
          </c:spPr>
          <c:invertIfNegative val="0"/>
          <c:cat>
            <c:strRef>
              <c:f>'Data 3'!$D$153:$W$153</c:f>
              <c:strCache>
                <c:ptCount val="20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Baleares</c:v>
                </c:pt>
                <c:pt idx="4">
                  <c:v>C. Valenciana</c:v>
                </c:pt>
                <c:pt idx="5">
                  <c:v>Canarias</c:v>
                </c:pt>
                <c:pt idx="6">
                  <c:v>Cantabria</c:v>
                </c:pt>
                <c:pt idx="7">
                  <c:v>Castilla-La Mancha</c:v>
                </c:pt>
                <c:pt idx="8">
                  <c:v>Castilla y León</c:v>
                </c:pt>
                <c:pt idx="9">
                  <c:v>Cataluña</c:v>
                </c:pt>
                <c:pt idx="10">
                  <c:v>Ceuta</c:v>
                </c:pt>
                <c:pt idx="11">
                  <c:v>Extremadura</c:v>
                </c:pt>
                <c:pt idx="12">
                  <c:v>Galicia</c:v>
                </c:pt>
                <c:pt idx="13">
                  <c:v>La Rioja</c:v>
                </c:pt>
                <c:pt idx="14">
                  <c:v>Madrid</c:v>
                </c:pt>
                <c:pt idx="15">
                  <c:v>Melilla</c:v>
                </c:pt>
                <c:pt idx="16">
                  <c:v>Murcia</c:v>
                </c:pt>
                <c:pt idx="17">
                  <c:v>Navarra</c:v>
                </c:pt>
                <c:pt idx="18">
                  <c:v>País Vasco</c:v>
                </c:pt>
                <c:pt idx="19">
                  <c:v>Total nacional</c:v>
                </c:pt>
              </c:strCache>
            </c:strRef>
          </c:cat>
          <c:val>
            <c:numRef>
              <c:f>'Data 3'!$D$157:$W$157</c:f>
              <c:numCache>
                <c:formatCode>#,##0.0</c:formatCode>
                <c:ptCount val="20"/>
                <c:pt idx="0">
                  <c:v>31.330881281281819</c:v>
                </c:pt>
                <c:pt idx="1">
                  <c:v>2.7602128057422992</c:v>
                </c:pt>
                <c:pt idx="2">
                  <c:v>3.9400107283061883</c:v>
                </c:pt>
                <c:pt idx="3">
                  <c:v>12.548602116480495</c:v>
                </c:pt>
                <c:pt idx="4">
                  <c:v>29.719134437468515</c:v>
                </c:pt>
                <c:pt idx="5">
                  <c:v>37.543484239595458</c:v>
                </c:pt>
                <c:pt idx="6">
                  <c:v>0</c:v>
                </c:pt>
                <c:pt idx="7">
                  <c:v>12.346199075542495</c:v>
                </c:pt>
                <c:pt idx="8">
                  <c:v>0</c:v>
                </c:pt>
                <c:pt idx="9">
                  <c:v>19.65693437619538</c:v>
                </c:pt>
                <c:pt idx="10">
                  <c:v>0</c:v>
                </c:pt>
                <c:pt idx="11">
                  <c:v>0</c:v>
                </c:pt>
                <c:pt idx="12">
                  <c:v>5.1120216914225196</c:v>
                </c:pt>
                <c:pt idx="13">
                  <c:v>93.933517375050528</c:v>
                </c:pt>
                <c:pt idx="14">
                  <c:v>0</c:v>
                </c:pt>
                <c:pt idx="15">
                  <c:v>0</c:v>
                </c:pt>
                <c:pt idx="16">
                  <c:v>43.532487757125757</c:v>
                </c:pt>
                <c:pt idx="17">
                  <c:v>60.357382464106223</c:v>
                </c:pt>
                <c:pt idx="18">
                  <c:v>44.51891397103757</c:v>
                </c:pt>
                <c:pt idx="19">
                  <c:v>18.514630804707885</c:v>
                </c:pt>
              </c:numCache>
            </c:numRef>
          </c:val>
        </c:ser>
        <c:ser>
          <c:idx val="0"/>
          <c:order val="4"/>
          <c:tx>
            <c:strRef>
              <c:f>'Data 3'!$C$158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</c:spPr>
          <c:invertIfNegative val="0"/>
          <c:cat>
            <c:strRef>
              <c:f>'Data 3'!$D$153:$W$153</c:f>
              <c:strCache>
                <c:ptCount val="20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Baleares</c:v>
                </c:pt>
                <c:pt idx="4">
                  <c:v>C. Valenciana</c:v>
                </c:pt>
                <c:pt idx="5">
                  <c:v>Canarias</c:v>
                </c:pt>
                <c:pt idx="6">
                  <c:v>Cantabria</c:v>
                </c:pt>
                <c:pt idx="7">
                  <c:v>Castilla-La Mancha</c:v>
                </c:pt>
                <c:pt idx="8">
                  <c:v>Castilla y León</c:v>
                </c:pt>
                <c:pt idx="9">
                  <c:v>Cataluña</c:v>
                </c:pt>
                <c:pt idx="10">
                  <c:v>Ceuta</c:v>
                </c:pt>
                <c:pt idx="11">
                  <c:v>Extremadura</c:v>
                </c:pt>
                <c:pt idx="12">
                  <c:v>Galicia</c:v>
                </c:pt>
                <c:pt idx="13">
                  <c:v>La Rioja</c:v>
                </c:pt>
                <c:pt idx="14">
                  <c:v>Madrid</c:v>
                </c:pt>
                <c:pt idx="15">
                  <c:v>Melilla</c:v>
                </c:pt>
                <c:pt idx="16">
                  <c:v>Murcia</c:v>
                </c:pt>
                <c:pt idx="17">
                  <c:v>Navarra</c:v>
                </c:pt>
                <c:pt idx="18">
                  <c:v>País Vasco</c:v>
                </c:pt>
                <c:pt idx="19">
                  <c:v>Total nacional</c:v>
                </c:pt>
              </c:strCache>
            </c:strRef>
          </c:cat>
          <c:val>
            <c:numRef>
              <c:f>'Data 3'!$D$158:$W$158</c:f>
              <c:numCache>
                <c:formatCode>#,##0.0</c:formatCode>
                <c:ptCount val="20"/>
                <c:pt idx="0">
                  <c:v>25.843348191496073</c:v>
                </c:pt>
                <c:pt idx="1">
                  <c:v>39.299937229904806</c:v>
                </c:pt>
                <c:pt idx="2">
                  <c:v>4.1055921062956804</c:v>
                </c:pt>
                <c:pt idx="3">
                  <c:v>0.80254973296895593</c:v>
                </c:pt>
                <c:pt idx="4">
                  <c:v>10.000552034327896</c:v>
                </c:pt>
                <c:pt idx="5">
                  <c:v>0</c:v>
                </c:pt>
                <c:pt idx="6">
                  <c:v>95.508717112772445</c:v>
                </c:pt>
                <c:pt idx="7">
                  <c:v>9.6385758722439743</c:v>
                </c:pt>
                <c:pt idx="8">
                  <c:v>22.085593315066529</c:v>
                </c:pt>
                <c:pt idx="9">
                  <c:v>13.187007300939074</c:v>
                </c:pt>
                <c:pt idx="10">
                  <c:v>0</c:v>
                </c:pt>
                <c:pt idx="11">
                  <c:v>0.33300116414530323</c:v>
                </c:pt>
                <c:pt idx="12">
                  <c:v>21.373866811932825</c:v>
                </c:pt>
                <c:pt idx="13">
                  <c:v>6.0664826249494892</c:v>
                </c:pt>
                <c:pt idx="14">
                  <c:v>91.249419164570185</c:v>
                </c:pt>
                <c:pt idx="15">
                  <c:v>0</c:v>
                </c:pt>
                <c:pt idx="16">
                  <c:v>56.46751224287425</c:v>
                </c:pt>
                <c:pt idx="17">
                  <c:v>39.642617535893777</c:v>
                </c:pt>
                <c:pt idx="18">
                  <c:v>44.91706989222147</c:v>
                </c:pt>
                <c:pt idx="19">
                  <c:v>16.335920808513521</c:v>
                </c:pt>
              </c:numCache>
            </c:numRef>
          </c:val>
        </c:ser>
        <c:ser>
          <c:idx val="5"/>
          <c:order val="5"/>
          <c:tx>
            <c:strRef>
              <c:f>'Data 3'!$C$159</c:f>
              <c:strCache>
                <c:ptCount val="1"/>
                <c:pt idx="0">
                  <c:v>Residuos (1)</c:v>
                </c:pt>
              </c:strCache>
            </c:strRef>
          </c:tx>
          <c:spPr>
            <a:solidFill>
              <a:srgbClr val="666666"/>
            </a:solidFill>
          </c:spPr>
          <c:invertIfNegative val="0"/>
          <c:cat>
            <c:strRef>
              <c:f>'Data 3'!$D$153:$W$153</c:f>
              <c:strCache>
                <c:ptCount val="20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Baleares</c:v>
                </c:pt>
                <c:pt idx="4">
                  <c:v>C. Valenciana</c:v>
                </c:pt>
                <c:pt idx="5">
                  <c:v>Canarias</c:v>
                </c:pt>
                <c:pt idx="6">
                  <c:v>Cantabria</c:v>
                </c:pt>
                <c:pt idx="7">
                  <c:v>Castilla-La Mancha</c:v>
                </c:pt>
                <c:pt idx="8">
                  <c:v>Castilla y León</c:v>
                </c:pt>
                <c:pt idx="9">
                  <c:v>Cataluña</c:v>
                </c:pt>
                <c:pt idx="10">
                  <c:v>Ceuta</c:v>
                </c:pt>
                <c:pt idx="11">
                  <c:v>Extremadura</c:v>
                </c:pt>
                <c:pt idx="12">
                  <c:v>Galicia</c:v>
                </c:pt>
                <c:pt idx="13">
                  <c:v>La Rioja</c:v>
                </c:pt>
                <c:pt idx="14">
                  <c:v>Madrid</c:v>
                </c:pt>
                <c:pt idx="15">
                  <c:v>Melilla</c:v>
                </c:pt>
                <c:pt idx="16">
                  <c:v>Murcia</c:v>
                </c:pt>
                <c:pt idx="17">
                  <c:v>Navarra</c:v>
                </c:pt>
                <c:pt idx="18">
                  <c:v>País Vasco</c:v>
                </c:pt>
                <c:pt idx="19">
                  <c:v>Total nacional</c:v>
                </c:pt>
              </c:strCache>
            </c:strRef>
          </c:cat>
          <c:val>
            <c:numRef>
              <c:f>'Data 3'!$D$159:$W$159</c:f>
              <c:numCache>
                <c:formatCode>#,##0.0</c:formatCode>
                <c:ptCount val="20"/>
                <c:pt idx="0">
                  <c:v>0.91972423899752942</c:v>
                </c:pt>
                <c:pt idx="1">
                  <c:v>5.7645306949718256</c:v>
                </c:pt>
                <c:pt idx="2">
                  <c:v>7.8604965740287147</c:v>
                </c:pt>
                <c:pt idx="3">
                  <c:v>3.0253870127305826</c:v>
                </c:pt>
                <c:pt idx="4">
                  <c:v>2.1825652550990409</c:v>
                </c:pt>
                <c:pt idx="5">
                  <c:v>0</c:v>
                </c:pt>
                <c:pt idx="6">
                  <c:v>4.4912828872275528</c:v>
                </c:pt>
                <c:pt idx="7">
                  <c:v>0</c:v>
                </c:pt>
                <c:pt idx="8">
                  <c:v>0</c:v>
                </c:pt>
                <c:pt idx="9">
                  <c:v>0.38375910067218677</c:v>
                </c:pt>
                <c:pt idx="10">
                  <c:v>0</c:v>
                </c:pt>
                <c:pt idx="11">
                  <c:v>0</c:v>
                </c:pt>
                <c:pt idx="12">
                  <c:v>1.2899322645204203</c:v>
                </c:pt>
                <c:pt idx="13">
                  <c:v>0</c:v>
                </c:pt>
                <c:pt idx="14">
                  <c:v>8.7505808354298189</c:v>
                </c:pt>
                <c:pt idx="15">
                  <c:v>2.3842297257048952</c:v>
                </c:pt>
                <c:pt idx="16">
                  <c:v>0</c:v>
                </c:pt>
                <c:pt idx="17">
                  <c:v>0</c:v>
                </c:pt>
                <c:pt idx="18">
                  <c:v>10.564016136740955</c:v>
                </c:pt>
                <c:pt idx="19">
                  <c:v>1.6495668388955425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216114496"/>
        <c:axId val="216116064"/>
      </c:barChart>
      <c:catAx>
        <c:axId val="216114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6116064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21611606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6114496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1058747857631931"/>
          <c:y val="5.3297460508729286E-2"/>
          <c:w val="0.79841001802485534"/>
          <c:h val="6.3841166195688956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54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80808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verticalDpi="355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482897384305835E-2"/>
          <c:y val="0.18178086781705477"/>
          <c:w val="0.86823401022240632"/>
          <c:h val="0.580389652091360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3'!$C$163</c:f>
              <c:strCache>
                <c:ptCount val="1"/>
                <c:pt idx="0">
                  <c:v>Hidráulica (1)</c:v>
                </c:pt>
              </c:strCache>
            </c:strRef>
          </c:tx>
          <c:spPr>
            <a:solidFill>
              <a:srgbClr val="0090D1"/>
            </a:solidFill>
            <a:ln w="25400">
              <a:noFill/>
            </a:ln>
          </c:spPr>
          <c:invertIfNegative val="0"/>
          <c:cat>
            <c:strRef>
              <c:f>'Data 3'!$D$162:$W$162</c:f>
              <c:strCache>
                <c:ptCount val="20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Baleares</c:v>
                </c:pt>
                <c:pt idx="4">
                  <c:v>C. Valenciana</c:v>
                </c:pt>
                <c:pt idx="5">
                  <c:v>Canarias</c:v>
                </c:pt>
                <c:pt idx="6">
                  <c:v>Cantabria</c:v>
                </c:pt>
                <c:pt idx="7">
                  <c:v>Castilla-La Mancha</c:v>
                </c:pt>
                <c:pt idx="8">
                  <c:v>Castilla y León</c:v>
                </c:pt>
                <c:pt idx="9">
                  <c:v>Cataluña</c:v>
                </c:pt>
                <c:pt idx="10">
                  <c:v>Ceuta</c:v>
                </c:pt>
                <c:pt idx="11">
                  <c:v>Extremadura</c:v>
                </c:pt>
                <c:pt idx="12">
                  <c:v>Galicia</c:v>
                </c:pt>
                <c:pt idx="13">
                  <c:v>La Rioja</c:v>
                </c:pt>
                <c:pt idx="14">
                  <c:v>Madrid</c:v>
                </c:pt>
                <c:pt idx="15">
                  <c:v>Melilla</c:v>
                </c:pt>
                <c:pt idx="16">
                  <c:v>Murcia</c:v>
                </c:pt>
                <c:pt idx="17">
                  <c:v>Navarra</c:v>
                </c:pt>
                <c:pt idx="18">
                  <c:v>País Vasco</c:v>
                </c:pt>
                <c:pt idx="19">
                  <c:v>Total nacional</c:v>
                </c:pt>
              </c:strCache>
            </c:strRef>
          </c:cat>
          <c:val>
            <c:numRef>
              <c:f>'Data 3'!$D$163:$W$163</c:f>
              <c:numCache>
                <c:formatCode>#,##0.0</c:formatCode>
                <c:ptCount val="20"/>
                <c:pt idx="0">
                  <c:v>5.4224854135486424</c:v>
                </c:pt>
                <c:pt idx="1">
                  <c:v>39.909719045708989</c:v>
                </c:pt>
                <c:pt idx="2">
                  <c:v>65.229245350961406</c:v>
                </c:pt>
                <c:pt idx="3">
                  <c:v>0</c:v>
                </c:pt>
                <c:pt idx="4">
                  <c:v>20.02556721369735</c:v>
                </c:pt>
                <c:pt idx="5">
                  <c:v>0.49433434818191224</c:v>
                </c:pt>
                <c:pt idx="6">
                  <c:v>55.875995344880948</c:v>
                </c:pt>
                <c:pt idx="7">
                  <c:v>7.4679277596532829</c:v>
                </c:pt>
                <c:pt idx="8">
                  <c:v>47.627369114359901</c:v>
                </c:pt>
                <c:pt idx="9">
                  <c:v>53.291114179994537</c:v>
                </c:pt>
                <c:pt idx="10">
                  <c:v>0</c:v>
                </c:pt>
                <c:pt idx="11">
                  <c:v>43.01033953596621</c:v>
                </c:pt>
                <c:pt idx="12">
                  <c:v>55.696942182587961</c:v>
                </c:pt>
                <c:pt idx="13">
                  <c:v>13.986167863834483</c:v>
                </c:pt>
                <c:pt idx="14">
                  <c:v>34.223869682746255</c:v>
                </c:pt>
                <c:pt idx="15">
                  <c:v>0</c:v>
                </c:pt>
                <c:pt idx="16">
                  <c:v>7.1556696293177735</c:v>
                </c:pt>
                <c:pt idx="17">
                  <c:v>12.539899342649916</c:v>
                </c:pt>
                <c:pt idx="18">
                  <c:v>36.939368737306623</c:v>
                </c:pt>
                <c:pt idx="19">
                  <c:v>35.53212034149432</c:v>
                </c:pt>
              </c:numCache>
            </c:numRef>
          </c:val>
        </c:ser>
        <c:ser>
          <c:idx val="5"/>
          <c:order val="1"/>
          <c:tx>
            <c:strRef>
              <c:f>'Data 3'!$C$164</c:f>
              <c:strCache>
                <c:ptCount val="1"/>
                <c:pt idx="0">
                  <c:v>Hidroeólica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cat>
            <c:strRef>
              <c:f>'Data 3'!$D$162:$W$162</c:f>
              <c:strCache>
                <c:ptCount val="20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Baleares</c:v>
                </c:pt>
                <c:pt idx="4">
                  <c:v>C. Valenciana</c:v>
                </c:pt>
                <c:pt idx="5">
                  <c:v>Canarias</c:v>
                </c:pt>
                <c:pt idx="6">
                  <c:v>Cantabria</c:v>
                </c:pt>
                <c:pt idx="7">
                  <c:v>Castilla-La Mancha</c:v>
                </c:pt>
                <c:pt idx="8">
                  <c:v>Castilla y León</c:v>
                </c:pt>
                <c:pt idx="9">
                  <c:v>Cataluña</c:v>
                </c:pt>
                <c:pt idx="10">
                  <c:v>Ceuta</c:v>
                </c:pt>
                <c:pt idx="11">
                  <c:v>Extremadura</c:v>
                </c:pt>
                <c:pt idx="12">
                  <c:v>Galicia</c:v>
                </c:pt>
                <c:pt idx="13">
                  <c:v>La Rioja</c:v>
                </c:pt>
                <c:pt idx="14">
                  <c:v>Madrid</c:v>
                </c:pt>
                <c:pt idx="15">
                  <c:v>Melilla</c:v>
                </c:pt>
                <c:pt idx="16">
                  <c:v>Murcia</c:v>
                </c:pt>
                <c:pt idx="17">
                  <c:v>Navarra</c:v>
                </c:pt>
                <c:pt idx="18">
                  <c:v>País Vasco</c:v>
                </c:pt>
                <c:pt idx="19">
                  <c:v>Total nacional</c:v>
                </c:pt>
              </c:strCache>
            </c:strRef>
          </c:cat>
          <c:val>
            <c:numRef>
              <c:f>'Data 3'!$D$164:$W$164</c:f>
              <c:numCache>
                <c:formatCode>#,##0.0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2.5774067541582553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1.7968273048788039E-2</c:v>
                </c:pt>
              </c:numCache>
            </c:numRef>
          </c:val>
        </c:ser>
        <c:ser>
          <c:idx val="1"/>
          <c:order val="2"/>
          <c:tx>
            <c:strRef>
              <c:f>'Data 3'!$C$165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6FB114"/>
            </a:solidFill>
            <a:ln w="25400">
              <a:noFill/>
            </a:ln>
          </c:spPr>
          <c:invertIfNegative val="0"/>
          <c:cat>
            <c:strRef>
              <c:f>'Data 3'!$D$162:$W$162</c:f>
              <c:strCache>
                <c:ptCount val="20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Baleares</c:v>
                </c:pt>
                <c:pt idx="4">
                  <c:v>C. Valenciana</c:v>
                </c:pt>
                <c:pt idx="5">
                  <c:v>Canarias</c:v>
                </c:pt>
                <c:pt idx="6">
                  <c:v>Cantabria</c:v>
                </c:pt>
                <c:pt idx="7">
                  <c:v>Castilla-La Mancha</c:v>
                </c:pt>
                <c:pt idx="8">
                  <c:v>Castilla y León</c:v>
                </c:pt>
                <c:pt idx="9">
                  <c:v>Cataluña</c:v>
                </c:pt>
                <c:pt idx="10">
                  <c:v>Ceuta</c:v>
                </c:pt>
                <c:pt idx="11">
                  <c:v>Extremadura</c:v>
                </c:pt>
                <c:pt idx="12">
                  <c:v>Galicia</c:v>
                </c:pt>
                <c:pt idx="13">
                  <c:v>La Rioja</c:v>
                </c:pt>
                <c:pt idx="14">
                  <c:v>Madrid</c:v>
                </c:pt>
                <c:pt idx="15">
                  <c:v>Melilla</c:v>
                </c:pt>
                <c:pt idx="16">
                  <c:v>Murcia</c:v>
                </c:pt>
                <c:pt idx="17">
                  <c:v>Navarra</c:v>
                </c:pt>
                <c:pt idx="18">
                  <c:v>País Vasco</c:v>
                </c:pt>
                <c:pt idx="19">
                  <c:v>Total nacional</c:v>
                </c:pt>
              </c:strCache>
            </c:strRef>
          </c:cat>
          <c:val>
            <c:numRef>
              <c:f>'Data 3'!$D$165:$W$165</c:f>
              <c:numCache>
                <c:formatCode>#,##0.0</c:formatCode>
                <c:ptCount val="20"/>
                <c:pt idx="0">
                  <c:v>54.973935619536093</c:v>
                </c:pt>
                <c:pt idx="1">
                  <c:v>55.514193194171867</c:v>
                </c:pt>
                <c:pt idx="2">
                  <c:v>26.581323746867412</c:v>
                </c:pt>
                <c:pt idx="3">
                  <c:v>2.0988120800142918</c:v>
                </c:pt>
                <c:pt idx="4">
                  <c:v>62.501204358902662</c:v>
                </c:pt>
                <c:pt idx="5">
                  <c:v>56.102961951322982</c:v>
                </c:pt>
                <c:pt idx="6">
                  <c:v>16.524069718388638</c:v>
                </c:pt>
                <c:pt idx="7">
                  <c:v>69.241865823739744</c:v>
                </c:pt>
                <c:pt idx="8">
                  <c:v>47.688101291223965</c:v>
                </c:pt>
                <c:pt idx="9">
                  <c:v>36.057172043477699</c:v>
                </c:pt>
                <c:pt idx="10">
                  <c:v>0</c:v>
                </c:pt>
                <c:pt idx="11">
                  <c:v>0</c:v>
                </c:pt>
                <c:pt idx="12">
                  <c:v>41.889259597883175</c:v>
                </c:pt>
                <c:pt idx="13">
                  <c:v>74.867750814437869</c:v>
                </c:pt>
                <c:pt idx="14">
                  <c:v>0</c:v>
                </c:pt>
                <c:pt idx="15">
                  <c:v>0</c:v>
                </c:pt>
                <c:pt idx="16">
                  <c:v>33.07446487000928</c:v>
                </c:pt>
                <c:pt idx="17">
                  <c:v>71.637086722227309</c:v>
                </c:pt>
                <c:pt idx="18">
                  <c:v>33.137534402624851</c:v>
                </c:pt>
                <c:pt idx="19">
                  <c:v>47.341128418348994</c:v>
                </c:pt>
              </c:numCache>
            </c:numRef>
          </c:val>
        </c:ser>
        <c:ser>
          <c:idx val="4"/>
          <c:order val="3"/>
          <c:tx>
            <c:strRef>
              <c:f>'Data 3'!$C$166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rgbClr val="E48500"/>
            </a:solidFill>
          </c:spPr>
          <c:invertIfNegative val="0"/>
          <c:cat>
            <c:strRef>
              <c:f>'Data 3'!$D$162:$W$162</c:f>
              <c:strCache>
                <c:ptCount val="20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Baleares</c:v>
                </c:pt>
                <c:pt idx="4">
                  <c:v>C. Valenciana</c:v>
                </c:pt>
                <c:pt idx="5">
                  <c:v>Canarias</c:v>
                </c:pt>
                <c:pt idx="6">
                  <c:v>Cantabria</c:v>
                </c:pt>
                <c:pt idx="7">
                  <c:v>Castilla-La Mancha</c:v>
                </c:pt>
                <c:pt idx="8">
                  <c:v>Castilla y León</c:v>
                </c:pt>
                <c:pt idx="9">
                  <c:v>Cataluña</c:v>
                </c:pt>
                <c:pt idx="10">
                  <c:v>Ceuta</c:v>
                </c:pt>
                <c:pt idx="11">
                  <c:v>Extremadura</c:v>
                </c:pt>
                <c:pt idx="12">
                  <c:v>Galicia</c:v>
                </c:pt>
                <c:pt idx="13">
                  <c:v>La Rioja</c:v>
                </c:pt>
                <c:pt idx="14">
                  <c:v>Madrid</c:v>
                </c:pt>
                <c:pt idx="15">
                  <c:v>Melilla</c:v>
                </c:pt>
                <c:pt idx="16">
                  <c:v>Murcia</c:v>
                </c:pt>
                <c:pt idx="17">
                  <c:v>Navarra</c:v>
                </c:pt>
                <c:pt idx="18">
                  <c:v>País Vasco</c:v>
                </c:pt>
                <c:pt idx="19">
                  <c:v>Total nacional</c:v>
                </c:pt>
              </c:strCache>
            </c:strRef>
          </c:cat>
          <c:val>
            <c:numRef>
              <c:f>'Data 3'!$D$166:$W$166</c:f>
              <c:numCache>
                <c:formatCode>#,##0.0</c:formatCode>
                <c:ptCount val="20"/>
                <c:pt idx="0">
                  <c:v>11.863428064072012</c:v>
                </c:pt>
                <c:pt idx="1">
                  <c:v>3.8755157635130071</c:v>
                </c:pt>
                <c:pt idx="2">
                  <c:v>1.9218718779473308E-2</c:v>
                </c:pt>
                <c:pt idx="3">
                  <c:v>46.690917200442044</c:v>
                </c:pt>
                <c:pt idx="4">
                  <c:v>14.409487574541194</c:v>
                </c:pt>
                <c:pt idx="5">
                  <c:v>39.496061498575799</c:v>
                </c:pt>
                <c:pt idx="6">
                  <c:v>0.49137296822100629</c:v>
                </c:pt>
                <c:pt idx="7">
                  <c:v>14.630306525035733</c:v>
                </c:pt>
                <c:pt idx="8">
                  <c:v>3.6099291225647736</c:v>
                </c:pt>
                <c:pt idx="9">
                  <c:v>5.54541176729394</c:v>
                </c:pt>
                <c:pt idx="10">
                  <c:v>0</c:v>
                </c:pt>
                <c:pt idx="11">
                  <c:v>18.553312912259564</c:v>
                </c:pt>
                <c:pt idx="12">
                  <c:v>0.11531016601031024</c:v>
                </c:pt>
                <c:pt idx="13">
                  <c:v>10.537183800593924</c:v>
                </c:pt>
                <c:pt idx="14">
                  <c:v>19.755674371726954</c:v>
                </c:pt>
                <c:pt idx="15">
                  <c:v>1.6426513406620589</c:v>
                </c:pt>
                <c:pt idx="16">
                  <c:v>52.936743226358061</c:v>
                </c:pt>
                <c:pt idx="17">
                  <c:v>8.2002402731643329</c:v>
                </c:pt>
                <c:pt idx="18">
                  <c:v>2.9468390312081243</c:v>
                </c:pt>
                <c:pt idx="19">
                  <c:v>7.9056360323766421</c:v>
                </c:pt>
              </c:numCache>
            </c:numRef>
          </c:val>
        </c:ser>
        <c:ser>
          <c:idx val="3"/>
          <c:order val="4"/>
          <c:tx>
            <c:strRef>
              <c:f>'Data 3'!$C$167</c:f>
              <c:strCache>
                <c:ptCount val="1"/>
                <c:pt idx="0">
                  <c:v>Solar térmica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strRef>
              <c:f>'Data 3'!$D$162:$W$162</c:f>
              <c:strCache>
                <c:ptCount val="20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Baleares</c:v>
                </c:pt>
                <c:pt idx="4">
                  <c:v>C. Valenciana</c:v>
                </c:pt>
                <c:pt idx="5">
                  <c:v>Canarias</c:v>
                </c:pt>
                <c:pt idx="6">
                  <c:v>Cantabria</c:v>
                </c:pt>
                <c:pt idx="7">
                  <c:v>Castilla-La Mancha</c:v>
                </c:pt>
                <c:pt idx="8">
                  <c:v>Castilla y León</c:v>
                </c:pt>
                <c:pt idx="9">
                  <c:v>Cataluña</c:v>
                </c:pt>
                <c:pt idx="10">
                  <c:v>Ceuta</c:v>
                </c:pt>
                <c:pt idx="11">
                  <c:v>Extremadura</c:v>
                </c:pt>
                <c:pt idx="12">
                  <c:v>Galicia</c:v>
                </c:pt>
                <c:pt idx="13">
                  <c:v>La Rioja</c:v>
                </c:pt>
                <c:pt idx="14">
                  <c:v>Madrid</c:v>
                </c:pt>
                <c:pt idx="15">
                  <c:v>Melilla</c:v>
                </c:pt>
                <c:pt idx="16">
                  <c:v>Murcia</c:v>
                </c:pt>
                <c:pt idx="17">
                  <c:v>Navarra</c:v>
                </c:pt>
                <c:pt idx="18">
                  <c:v>País Vasco</c:v>
                </c:pt>
                <c:pt idx="19">
                  <c:v>Total nacional</c:v>
                </c:pt>
              </c:strCache>
            </c:strRef>
          </c:cat>
          <c:val>
            <c:numRef>
              <c:f>'Data 3'!$D$167:$W$167</c:f>
              <c:numCache>
                <c:formatCode>#,##0.0</c:formatCode>
                <c:ptCount val="20"/>
                <c:pt idx="0">
                  <c:v>17.088688012580931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1.9708428670709339</c:v>
                </c:pt>
                <c:pt idx="5">
                  <c:v>0</c:v>
                </c:pt>
                <c:pt idx="6">
                  <c:v>0</c:v>
                </c:pt>
                <c:pt idx="7">
                  <c:v>6.5099149135865506</c:v>
                </c:pt>
                <c:pt idx="8">
                  <c:v>0</c:v>
                </c:pt>
                <c:pt idx="9">
                  <c:v>0.9446988172060472</c:v>
                </c:pt>
                <c:pt idx="10">
                  <c:v>0</c:v>
                </c:pt>
                <c:pt idx="11">
                  <c:v>34.316250257209042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2.8980043236725317</c:v>
                </c:pt>
                <c:pt idx="17">
                  <c:v>0</c:v>
                </c:pt>
                <c:pt idx="18">
                  <c:v>0</c:v>
                </c:pt>
                <c:pt idx="19">
                  <c:v>5.0225832634794463</c:v>
                </c:pt>
              </c:numCache>
            </c:numRef>
          </c:val>
        </c:ser>
        <c:ser>
          <c:idx val="6"/>
          <c:order val="5"/>
          <c:tx>
            <c:strRef>
              <c:f>'Data 3'!$C$168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A5CBC"/>
            </a:solidFill>
          </c:spPr>
          <c:invertIfNegative val="0"/>
          <c:cat>
            <c:strRef>
              <c:f>'Data 3'!$D$162:$W$162</c:f>
              <c:strCache>
                <c:ptCount val="20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Baleares</c:v>
                </c:pt>
                <c:pt idx="4">
                  <c:v>C. Valenciana</c:v>
                </c:pt>
                <c:pt idx="5">
                  <c:v>Canarias</c:v>
                </c:pt>
                <c:pt idx="6">
                  <c:v>Cantabria</c:v>
                </c:pt>
                <c:pt idx="7">
                  <c:v>Castilla-La Mancha</c:v>
                </c:pt>
                <c:pt idx="8">
                  <c:v>Castilla y León</c:v>
                </c:pt>
                <c:pt idx="9">
                  <c:v>Cataluña</c:v>
                </c:pt>
                <c:pt idx="10">
                  <c:v>Ceuta</c:v>
                </c:pt>
                <c:pt idx="11">
                  <c:v>Extremadura</c:v>
                </c:pt>
                <c:pt idx="12">
                  <c:v>Galicia</c:v>
                </c:pt>
                <c:pt idx="13">
                  <c:v>La Rioja</c:v>
                </c:pt>
                <c:pt idx="14">
                  <c:v>Madrid</c:v>
                </c:pt>
                <c:pt idx="15">
                  <c:v>Melilla</c:v>
                </c:pt>
                <c:pt idx="16">
                  <c:v>Murcia</c:v>
                </c:pt>
                <c:pt idx="17">
                  <c:v>Navarra</c:v>
                </c:pt>
                <c:pt idx="18">
                  <c:v>País Vasco</c:v>
                </c:pt>
                <c:pt idx="19">
                  <c:v>Total nacional</c:v>
                </c:pt>
              </c:strCache>
            </c:strRef>
          </c:cat>
          <c:val>
            <c:numRef>
              <c:f>'Data 3'!$D$168:$W$168</c:f>
              <c:numCache>
                <c:formatCode>#,##0.0</c:formatCode>
                <c:ptCount val="20"/>
                <c:pt idx="0">
                  <c:v>10.651462890262316</c:v>
                </c:pt>
                <c:pt idx="1">
                  <c:v>0.70057199660614078</c:v>
                </c:pt>
                <c:pt idx="2">
                  <c:v>8.1702121833916905</c:v>
                </c:pt>
                <c:pt idx="3">
                  <c:v>0.50786876904043943</c:v>
                </c:pt>
                <c:pt idx="4">
                  <c:v>1.0928979857878514</c:v>
                </c:pt>
                <c:pt idx="5">
                  <c:v>1.3292354477610406</c:v>
                </c:pt>
                <c:pt idx="6">
                  <c:v>17.946485950039609</c:v>
                </c:pt>
                <c:pt idx="7">
                  <c:v>2.149984977984698</c:v>
                </c:pt>
                <c:pt idx="8">
                  <c:v>1.0746004718513615</c:v>
                </c:pt>
                <c:pt idx="9">
                  <c:v>2.3608045195888652</c:v>
                </c:pt>
                <c:pt idx="10">
                  <c:v>0</c:v>
                </c:pt>
                <c:pt idx="11">
                  <c:v>4.1200972945651984</c:v>
                </c:pt>
                <c:pt idx="12">
                  <c:v>1.3294917032775042</c:v>
                </c:pt>
                <c:pt idx="13">
                  <c:v>0.60889752113372086</c:v>
                </c:pt>
                <c:pt idx="14">
                  <c:v>30.85909266373784</c:v>
                </c:pt>
                <c:pt idx="15">
                  <c:v>0</c:v>
                </c:pt>
                <c:pt idx="16">
                  <c:v>3.935117950642359</c:v>
                </c:pt>
                <c:pt idx="17">
                  <c:v>7.6227736619584565</c:v>
                </c:pt>
                <c:pt idx="18">
                  <c:v>3.0790401406877259</c:v>
                </c:pt>
                <c:pt idx="19">
                  <c:v>3.4009981978853596</c:v>
                </c:pt>
              </c:numCache>
            </c:numRef>
          </c:val>
        </c:ser>
        <c:ser>
          <c:idx val="2"/>
          <c:order val="6"/>
          <c:tx>
            <c:strRef>
              <c:f>'Data 3'!$C$169</c:f>
              <c:strCache>
                <c:ptCount val="1"/>
                <c:pt idx="0">
                  <c:v>Residuos (2)</c:v>
                </c:pt>
              </c:strCache>
            </c:strRef>
          </c:tx>
          <c:spPr>
            <a:solidFill>
              <a:srgbClr val="666666"/>
            </a:solidFill>
            <a:ln w="25400">
              <a:noFill/>
            </a:ln>
          </c:spPr>
          <c:invertIfNegative val="0"/>
          <c:cat>
            <c:strRef>
              <c:f>'Data 3'!$D$162:$W$162</c:f>
              <c:strCache>
                <c:ptCount val="20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Baleares</c:v>
                </c:pt>
                <c:pt idx="4">
                  <c:v>C. Valenciana</c:v>
                </c:pt>
                <c:pt idx="5">
                  <c:v>Canarias</c:v>
                </c:pt>
                <c:pt idx="6">
                  <c:v>Cantabria</c:v>
                </c:pt>
                <c:pt idx="7">
                  <c:v>Castilla-La Mancha</c:v>
                </c:pt>
                <c:pt idx="8">
                  <c:v>Castilla y León</c:v>
                </c:pt>
                <c:pt idx="9">
                  <c:v>Cataluña</c:v>
                </c:pt>
                <c:pt idx="10">
                  <c:v>Ceuta</c:v>
                </c:pt>
                <c:pt idx="11">
                  <c:v>Extremadura</c:v>
                </c:pt>
                <c:pt idx="12">
                  <c:v>Galicia</c:v>
                </c:pt>
                <c:pt idx="13">
                  <c:v>La Rioja</c:v>
                </c:pt>
                <c:pt idx="14">
                  <c:v>Madrid</c:v>
                </c:pt>
                <c:pt idx="15">
                  <c:v>Melilla</c:v>
                </c:pt>
                <c:pt idx="16">
                  <c:v>Murcia</c:v>
                </c:pt>
                <c:pt idx="17">
                  <c:v>Navarra</c:v>
                </c:pt>
                <c:pt idx="18">
                  <c:v>País Vasco</c:v>
                </c:pt>
                <c:pt idx="19">
                  <c:v>Total nacional</c:v>
                </c:pt>
              </c:strCache>
            </c:strRef>
          </c:cat>
          <c:val>
            <c:numRef>
              <c:f>'Data 3'!$D$169:$W$169</c:f>
              <c:numCache>
                <c:formatCode>#,##0.0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50.702401950503216</c:v>
                </c:pt>
                <c:pt idx="4">
                  <c:v>0</c:v>
                </c:pt>
                <c:pt idx="5">
                  <c:v>0</c:v>
                </c:pt>
                <c:pt idx="6">
                  <c:v>9.1620760184697989</c:v>
                </c:pt>
                <c:pt idx="7">
                  <c:v>0</c:v>
                </c:pt>
                <c:pt idx="8">
                  <c:v>0</c:v>
                </c:pt>
                <c:pt idx="9">
                  <c:v>1.8007986724389036</c:v>
                </c:pt>
                <c:pt idx="10">
                  <c:v>0</c:v>
                </c:pt>
                <c:pt idx="11">
                  <c:v>0</c:v>
                </c:pt>
                <c:pt idx="12">
                  <c:v>0.9689963502410468</c:v>
                </c:pt>
                <c:pt idx="13">
                  <c:v>0</c:v>
                </c:pt>
                <c:pt idx="14">
                  <c:v>15.161363281788956</c:v>
                </c:pt>
                <c:pt idx="15">
                  <c:v>98.35734865933793</c:v>
                </c:pt>
                <c:pt idx="16">
                  <c:v>0</c:v>
                </c:pt>
                <c:pt idx="17">
                  <c:v>0</c:v>
                </c:pt>
                <c:pt idx="18">
                  <c:v>23.897217688172685</c:v>
                </c:pt>
                <c:pt idx="19">
                  <c:v>0.77956547336644888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323785208"/>
        <c:axId val="323784816"/>
      </c:barChart>
      <c:catAx>
        <c:axId val="323785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3784816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323784816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3785208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9200856471888362E-2"/>
          <c:y val="5.9931521192829622E-2"/>
          <c:w val="0.82348953539898417"/>
          <c:h val="6.4771337483338146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verticalDpi="355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531187122736416E-2"/>
          <c:y val="0.1530408998276413"/>
          <c:w val="0.85723643804755256"/>
          <c:h val="0.613993709868102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'Data 3'!$C$211</c:f>
              <c:strCache>
                <c:ptCount val="1"/>
                <c:pt idx="0">
                  <c:v>Bombeo puro</c:v>
                </c:pt>
              </c:strCache>
            </c:strRef>
          </c:tx>
          <c:spPr>
            <a:solidFill>
              <a:srgbClr val="0090D1"/>
            </a:solidFill>
            <a:ln w="25400">
              <a:noFill/>
            </a:ln>
          </c:spPr>
          <c:invertIfNegative val="0"/>
          <c:cat>
            <c:strRef>
              <c:f>'Data 3'!$D$210:$W$210</c:f>
              <c:strCache>
                <c:ptCount val="20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Baleares</c:v>
                </c:pt>
                <c:pt idx="4">
                  <c:v>C. Valenciana</c:v>
                </c:pt>
                <c:pt idx="5">
                  <c:v>Canarias</c:v>
                </c:pt>
                <c:pt idx="6">
                  <c:v>Cantabria</c:v>
                </c:pt>
                <c:pt idx="7">
                  <c:v>Castilla-La Mancha</c:v>
                </c:pt>
                <c:pt idx="8">
                  <c:v>Castilla y León</c:v>
                </c:pt>
                <c:pt idx="9">
                  <c:v>Cataluña</c:v>
                </c:pt>
                <c:pt idx="10">
                  <c:v>Ceuta</c:v>
                </c:pt>
                <c:pt idx="11">
                  <c:v>Extremadura</c:v>
                </c:pt>
                <c:pt idx="12">
                  <c:v>Galicia</c:v>
                </c:pt>
                <c:pt idx="13">
                  <c:v>La Rioja</c:v>
                </c:pt>
                <c:pt idx="14">
                  <c:v>Madrid</c:v>
                </c:pt>
                <c:pt idx="15">
                  <c:v>Melilla</c:v>
                </c:pt>
                <c:pt idx="16">
                  <c:v>Murcia</c:v>
                </c:pt>
                <c:pt idx="17">
                  <c:v>Navarra</c:v>
                </c:pt>
                <c:pt idx="18">
                  <c:v>País Vasco</c:v>
                </c:pt>
                <c:pt idx="19">
                  <c:v>Total nacional</c:v>
                </c:pt>
              </c:strCache>
            </c:strRef>
          </c:cat>
          <c:val>
            <c:numRef>
              <c:f>'Data 3'!$D$211:$W$211</c:f>
              <c:numCache>
                <c:formatCode>#,##0.0</c:formatCode>
                <c:ptCount val="20"/>
                <c:pt idx="0">
                  <c:v>6.1389815586733887</c:v>
                </c:pt>
                <c:pt idx="1">
                  <c:v>5.7543460884416255</c:v>
                </c:pt>
                <c:pt idx="2">
                  <c:v>0</c:v>
                </c:pt>
                <c:pt idx="3">
                  <c:v>0</c:v>
                </c:pt>
                <c:pt idx="4">
                  <c:v>24.796360128200764</c:v>
                </c:pt>
                <c:pt idx="5">
                  <c:v>0</c:v>
                </c:pt>
                <c:pt idx="6">
                  <c:v>54.047086613229098</c:v>
                </c:pt>
                <c:pt idx="7">
                  <c:v>8.8371792874602892</c:v>
                </c:pt>
                <c:pt idx="8">
                  <c:v>0</c:v>
                </c:pt>
                <c:pt idx="9">
                  <c:v>4.8998786116751836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5.8037010101041657</c:v>
                </c:pt>
              </c:numCache>
            </c:numRef>
          </c:val>
        </c:ser>
        <c:ser>
          <c:idx val="2"/>
          <c:order val="1"/>
          <c:tx>
            <c:strRef>
              <c:f>'Data 3'!$C$212</c:f>
              <c:strCache>
                <c:ptCount val="1"/>
                <c:pt idx="0">
                  <c:v>Nuclear </c:v>
                </c:pt>
              </c:strCache>
            </c:strRef>
          </c:tx>
          <c:spPr>
            <a:solidFill>
              <a:srgbClr val="464394"/>
            </a:solidFill>
            <a:ln w="25400">
              <a:noFill/>
            </a:ln>
          </c:spPr>
          <c:invertIfNegative val="0"/>
          <c:cat>
            <c:strRef>
              <c:f>'Data 3'!$D$210:$W$210</c:f>
              <c:strCache>
                <c:ptCount val="20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Baleares</c:v>
                </c:pt>
                <c:pt idx="4">
                  <c:v>C. Valenciana</c:v>
                </c:pt>
                <c:pt idx="5">
                  <c:v>Canarias</c:v>
                </c:pt>
                <c:pt idx="6">
                  <c:v>Cantabria</c:v>
                </c:pt>
                <c:pt idx="7">
                  <c:v>Castilla-La Mancha</c:v>
                </c:pt>
                <c:pt idx="8">
                  <c:v>Castilla y León</c:v>
                </c:pt>
                <c:pt idx="9">
                  <c:v>Cataluña</c:v>
                </c:pt>
                <c:pt idx="10">
                  <c:v>Ceuta</c:v>
                </c:pt>
                <c:pt idx="11">
                  <c:v>Extremadura</c:v>
                </c:pt>
                <c:pt idx="12">
                  <c:v>Galicia</c:v>
                </c:pt>
                <c:pt idx="13">
                  <c:v>La Rioja</c:v>
                </c:pt>
                <c:pt idx="14">
                  <c:v>Madrid</c:v>
                </c:pt>
                <c:pt idx="15">
                  <c:v>Melilla</c:v>
                </c:pt>
                <c:pt idx="16">
                  <c:v>Murcia</c:v>
                </c:pt>
                <c:pt idx="17">
                  <c:v>Navarra</c:v>
                </c:pt>
                <c:pt idx="18">
                  <c:v>País Vasco</c:v>
                </c:pt>
                <c:pt idx="19">
                  <c:v>Total nacional</c:v>
                </c:pt>
              </c:strCache>
            </c:strRef>
          </c:cat>
          <c:val>
            <c:numRef>
              <c:f>'Data 3'!$D$212:$W$212</c:f>
              <c:numCache>
                <c:formatCode>#,##0.0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17.448883491383921</c:v>
                </c:pt>
                <c:pt idx="5">
                  <c:v>0</c:v>
                </c:pt>
                <c:pt idx="6">
                  <c:v>0</c:v>
                </c:pt>
                <c:pt idx="7">
                  <c:v>41.243321250374557</c:v>
                </c:pt>
                <c:pt idx="8">
                  <c:v>12.82565751249177</c:v>
                </c:pt>
                <c:pt idx="9">
                  <c:v>33.825914714273459</c:v>
                </c:pt>
                <c:pt idx="10">
                  <c:v>0</c:v>
                </c:pt>
                <c:pt idx="11">
                  <c:v>99.047399252650337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13.202295718721437</c:v>
                </c:pt>
              </c:numCache>
            </c:numRef>
          </c:val>
        </c:ser>
        <c:ser>
          <c:idx val="3"/>
          <c:order val="2"/>
          <c:tx>
            <c:strRef>
              <c:f>'Data 3'!$C$213</c:f>
              <c:strCache>
                <c:ptCount val="1"/>
                <c:pt idx="0">
                  <c:v>Carbón 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strRef>
              <c:f>'Data 3'!$D$210:$W$210</c:f>
              <c:strCache>
                <c:ptCount val="20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Baleares</c:v>
                </c:pt>
                <c:pt idx="4">
                  <c:v>C. Valenciana</c:v>
                </c:pt>
                <c:pt idx="5">
                  <c:v>Canarias</c:v>
                </c:pt>
                <c:pt idx="6">
                  <c:v>Cantabria</c:v>
                </c:pt>
                <c:pt idx="7">
                  <c:v>Castilla-La Mancha</c:v>
                </c:pt>
                <c:pt idx="8">
                  <c:v>Castilla y León</c:v>
                </c:pt>
                <c:pt idx="9">
                  <c:v>Cataluña</c:v>
                </c:pt>
                <c:pt idx="10">
                  <c:v>Ceuta</c:v>
                </c:pt>
                <c:pt idx="11">
                  <c:v>Extremadura</c:v>
                </c:pt>
                <c:pt idx="12">
                  <c:v>Galicia</c:v>
                </c:pt>
                <c:pt idx="13">
                  <c:v>La Rioja</c:v>
                </c:pt>
                <c:pt idx="14">
                  <c:v>Madrid</c:v>
                </c:pt>
                <c:pt idx="15">
                  <c:v>Melilla</c:v>
                </c:pt>
                <c:pt idx="16">
                  <c:v>Murcia</c:v>
                </c:pt>
                <c:pt idx="17">
                  <c:v>Navarra</c:v>
                </c:pt>
                <c:pt idx="18">
                  <c:v>País Vasco</c:v>
                </c:pt>
                <c:pt idx="19">
                  <c:v>Total nacional</c:v>
                </c:pt>
              </c:strCache>
            </c:strRef>
          </c:cat>
          <c:val>
            <c:numRef>
              <c:f>'Data 3'!$D$213:$W$213</c:f>
              <c:numCache>
                <c:formatCode>#,##0.0</c:formatCode>
                <c:ptCount val="20"/>
                <c:pt idx="0">
                  <c:v>20.952665922359387</c:v>
                </c:pt>
                <c:pt idx="1">
                  <c:v>27.72321789629467</c:v>
                </c:pt>
                <c:pt idx="2">
                  <c:v>66.364921608912937</c:v>
                </c:pt>
                <c:pt idx="3">
                  <c:v>21.665375409058846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69.211337138671851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51.594736594156274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17.441787474009292</c:v>
                </c:pt>
              </c:numCache>
            </c:numRef>
          </c:val>
        </c:ser>
        <c:ser>
          <c:idx val="4"/>
          <c:order val="3"/>
          <c:tx>
            <c:strRef>
              <c:f>'Data 3'!$C$214</c:f>
              <c:strCache>
                <c:ptCount val="1"/>
                <c:pt idx="0">
                  <c:v>Fuel/gas </c:v>
                </c:pt>
              </c:strCache>
            </c:strRef>
          </c:tx>
          <c:spPr>
            <a:solidFill>
              <a:srgbClr val="BA0F16"/>
            </a:solidFill>
            <a:ln w="25400">
              <a:noFill/>
            </a:ln>
          </c:spPr>
          <c:invertIfNegative val="0"/>
          <c:cat>
            <c:strRef>
              <c:f>'Data 3'!$D$210:$W$210</c:f>
              <c:strCache>
                <c:ptCount val="20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Baleares</c:v>
                </c:pt>
                <c:pt idx="4">
                  <c:v>C. Valenciana</c:v>
                </c:pt>
                <c:pt idx="5">
                  <c:v>Canarias</c:v>
                </c:pt>
                <c:pt idx="6">
                  <c:v>Cantabria</c:v>
                </c:pt>
                <c:pt idx="7">
                  <c:v>Castilla-La Mancha</c:v>
                </c:pt>
                <c:pt idx="8">
                  <c:v>Castilla y León</c:v>
                </c:pt>
                <c:pt idx="9">
                  <c:v>Cataluña</c:v>
                </c:pt>
                <c:pt idx="10">
                  <c:v>Ceuta</c:v>
                </c:pt>
                <c:pt idx="11">
                  <c:v>Extremadura</c:v>
                </c:pt>
                <c:pt idx="12">
                  <c:v>Galicia</c:v>
                </c:pt>
                <c:pt idx="13">
                  <c:v>La Rioja</c:v>
                </c:pt>
                <c:pt idx="14">
                  <c:v>Madrid</c:v>
                </c:pt>
                <c:pt idx="15">
                  <c:v>Melilla</c:v>
                </c:pt>
                <c:pt idx="16">
                  <c:v>Murcia</c:v>
                </c:pt>
                <c:pt idx="17">
                  <c:v>Navarra</c:v>
                </c:pt>
                <c:pt idx="18">
                  <c:v>País Vasco</c:v>
                </c:pt>
                <c:pt idx="19">
                  <c:v>Total nacional</c:v>
                </c:pt>
              </c:strCache>
            </c:strRef>
          </c:cat>
          <c:val>
            <c:numRef>
              <c:f>'Data 3'!$D$214:$W$214</c:f>
              <c:numCache>
                <c:formatCode>#,##0.0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36.420402641103621</c:v>
                </c:pt>
                <c:pt idx="4">
                  <c:v>0</c:v>
                </c:pt>
                <c:pt idx="5">
                  <c:v>63.115247282555089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98.596291308401533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4.3412560154345678</c:v>
                </c:pt>
              </c:numCache>
            </c:numRef>
          </c:val>
        </c:ser>
        <c:ser>
          <c:idx val="5"/>
          <c:order val="4"/>
          <c:tx>
            <c:strRef>
              <c:f>'Data 3'!$C$215</c:f>
              <c:strCache>
                <c:ptCount val="1"/>
                <c:pt idx="0">
                  <c:v>Ciclo combinado </c:v>
                </c:pt>
              </c:strCache>
            </c:strRef>
          </c:tx>
          <c:spPr>
            <a:solidFill>
              <a:srgbClr val="FFCC66"/>
            </a:solidFill>
          </c:spPr>
          <c:invertIfNegative val="0"/>
          <c:cat>
            <c:strRef>
              <c:f>'Data 3'!$D$210:$W$210</c:f>
              <c:strCache>
                <c:ptCount val="20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Baleares</c:v>
                </c:pt>
                <c:pt idx="4">
                  <c:v>C. Valenciana</c:v>
                </c:pt>
                <c:pt idx="5">
                  <c:v>Canarias</c:v>
                </c:pt>
                <c:pt idx="6">
                  <c:v>Cantabria</c:v>
                </c:pt>
                <c:pt idx="7">
                  <c:v>Castilla-La Mancha</c:v>
                </c:pt>
                <c:pt idx="8">
                  <c:v>Castilla y León</c:v>
                </c:pt>
                <c:pt idx="9">
                  <c:v>Cataluña</c:v>
                </c:pt>
                <c:pt idx="10">
                  <c:v>Ceuta</c:v>
                </c:pt>
                <c:pt idx="11">
                  <c:v>Extremadura</c:v>
                </c:pt>
                <c:pt idx="12">
                  <c:v>Galicia</c:v>
                </c:pt>
                <c:pt idx="13">
                  <c:v>La Rioja</c:v>
                </c:pt>
                <c:pt idx="14">
                  <c:v>Madrid</c:v>
                </c:pt>
                <c:pt idx="15">
                  <c:v>Melilla</c:v>
                </c:pt>
                <c:pt idx="16">
                  <c:v>Murcia</c:v>
                </c:pt>
                <c:pt idx="17">
                  <c:v>Navarra</c:v>
                </c:pt>
                <c:pt idx="18">
                  <c:v>País Vasco</c:v>
                </c:pt>
                <c:pt idx="19">
                  <c:v>Total nacional</c:v>
                </c:pt>
              </c:strCache>
            </c:strRef>
          </c:cat>
          <c:val>
            <c:numRef>
              <c:f>'Data 3'!$D$215:$W$215</c:f>
              <c:numCache>
                <c:formatCode>#,##0.0</c:formatCode>
                <c:ptCount val="20"/>
                <c:pt idx="0">
                  <c:v>62.684427879473617</c:v>
                </c:pt>
                <c:pt idx="1">
                  <c:v>49.095490529513278</c:v>
                </c:pt>
                <c:pt idx="2">
                  <c:v>27.339817832704011</c:v>
                </c:pt>
                <c:pt idx="3">
                  <c:v>39.683622613582493</c:v>
                </c:pt>
                <c:pt idx="4">
                  <c:v>46.798773425196607</c:v>
                </c:pt>
                <c:pt idx="5">
                  <c:v>35.517481735745335</c:v>
                </c:pt>
                <c:pt idx="6">
                  <c:v>0</c:v>
                </c:pt>
                <c:pt idx="7">
                  <c:v>31.186611221244746</c:v>
                </c:pt>
                <c:pt idx="8">
                  <c:v>0</c:v>
                </c:pt>
                <c:pt idx="9">
                  <c:v>46.554869606257739</c:v>
                </c:pt>
                <c:pt idx="10">
                  <c:v>0</c:v>
                </c:pt>
                <c:pt idx="11">
                  <c:v>0</c:v>
                </c:pt>
                <c:pt idx="12">
                  <c:v>32.818778221772703</c:v>
                </c:pt>
                <c:pt idx="13">
                  <c:v>94.426581437661852</c:v>
                </c:pt>
                <c:pt idx="14">
                  <c:v>0</c:v>
                </c:pt>
                <c:pt idx="15">
                  <c:v>0</c:v>
                </c:pt>
                <c:pt idx="16">
                  <c:v>90.381941944381367</c:v>
                </c:pt>
                <c:pt idx="17">
                  <c:v>87.671940309748081</c:v>
                </c:pt>
                <c:pt idx="18">
                  <c:v>78.31785284280511</c:v>
                </c:pt>
                <c:pt idx="19">
                  <c:v>46.497148725652302</c:v>
                </c:pt>
              </c:numCache>
            </c:numRef>
          </c:val>
        </c:ser>
        <c:ser>
          <c:idx val="0"/>
          <c:order val="5"/>
          <c:tx>
            <c:strRef>
              <c:f>'Data 3'!$C$216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 w="25400">
              <a:noFill/>
            </a:ln>
          </c:spPr>
          <c:invertIfNegative val="0"/>
          <c:cat>
            <c:strRef>
              <c:f>'Data 3'!$D$210:$W$210</c:f>
              <c:strCache>
                <c:ptCount val="20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Baleares</c:v>
                </c:pt>
                <c:pt idx="4">
                  <c:v>C. Valenciana</c:v>
                </c:pt>
                <c:pt idx="5">
                  <c:v>Canarias</c:v>
                </c:pt>
                <c:pt idx="6">
                  <c:v>Cantabria</c:v>
                </c:pt>
                <c:pt idx="7">
                  <c:v>Castilla-La Mancha</c:v>
                </c:pt>
                <c:pt idx="8">
                  <c:v>Castilla y León</c:v>
                </c:pt>
                <c:pt idx="9">
                  <c:v>Cataluña</c:v>
                </c:pt>
                <c:pt idx="10">
                  <c:v>Ceuta</c:v>
                </c:pt>
                <c:pt idx="11">
                  <c:v>Extremadura</c:v>
                </c:pt>
                <c:pt idx="12">
                  <c:v>Galicia</c:v>
                </c:pt>
                <c:pt idx="13">
                  <c:v>La Rioja</c:v>
                </c:pt>
                <c:pt idx="14">
                  <c:v>Madrid</c:v>
                </c:pt>
                <c:pt idx="15">
                  <c:v>Melilla</c:v>
                </c:pt>
                <c:pt idx="16">
                  <c:v>Murcia</c:v>
                </c:pt>
                <c:pt idx="17">
                  <c:v>Navarra</c:v>
                </c:pt>
                <c:pt idx="18">
                  <c:v>País Vasco</c:v>
                </c:pt>
                <c:pt idx="19">
                  <c:v>Total nacional</c:v>
                </c:pt>
              </c:strCache>
            </c:strRef>
          </c:cat>
          <c:val>
            <c:numRef>
              <c:f>'Data 3'!$D$216:$W$216</c:f>
              <c:numCache>
                <c:formatCode>#,##0.0</c:formatCode>
                <c:ptCount val="20"/>
                <c:pt idx="0">
                  <c:v>9.2142281598290072</c:v>
                </c:pt>
                <c:pt idx="1">
                  <c:v>15.303031417038577</c:v>
                </c:pt>
                <c:pt idx="2">
                  <c:v>2.6554354599841048</c:v>
                </c:pt>
                <c:pt idx="3">
                  <c:v>0.50069959180841594</c:v>
                </c:pt>
                <c:pt idx="4">
                  <c:v>9.9306392366994984</c:v>
                </c:pt>
                <c:pt idx="5">
                  <c:v>1.3672709816995785</c:v>
                </c:pt>
                <c:pt idx="6">
                  <c:v>45.208454487137203</c:v>
                </c:pt>
                <c:pt idx="7">
                  <c:v>18.732888240920413</c:v>
                </c:pt>
                <c:pt idx="8">
                  <c:v>17.96300534883639</c:v>
                </c:pt>
                <c:pt idx="9">
                  <c:v>14.351952128502719</c:v>
                </c:pt>
                <c:pt idx="10">
                  <c:v>0</c:v>
                </c:pt>
                <c:pt idx="11">
                  <c:v>0.95260074734965838</c:v>
                </c:pt>
                <c:pt idx="12">
                  <c:v>14.515844196996891</c:v>
                </c:pt>
                <c:pt idx="13">
                  <c:v>5.5734185623381496</c:v>
                </c:pt>
                <c:pt idx="14">
                  <c:v>94.460696784862009</c:v>
                </c:pt>
                <c:pt idx="15">
                  <c:v>0</c:v>
                </c:pt>
                <c:pt idx="16">
                  <c:v>9.3499897535876286</c:v>
                </c:pt>
                <c:pt idx="17">
                  <c:v>12.328059690251919</c:v>
                </c:pt>
                <c:pt idx="18">
                  <c:v>15.585351007494689</c:v>
                </c:pt>
                <c:pt idx="19">
                  <c:v>11.584329759356358</c:v>
                </c:pt>
              </c:numCache>
            </c:numRef>
          </c:val>
        </c:ser>
        <c:ser>
          <c:idx val="6"/>
          <c:order val="6"/>
          <c:tx>
            <c:strRef>
              <c:f>'Data 3'!$C$217</c:f>
              <c:strCache>
                <c:ptCount val="1"/>
                <c:pt idx="0">
                  <c:v>Residuos (1)</c:v>
                </c:pt>
              </c:strCache>
            </c:strRef>
          </c:tx>
          <c:spPr>
            <a:solidFill>
              <a:srgbClr val="666666"/>
            </a:solidFill>
          </c:spPr>
          <c:invertIfNegative val="0"/>
          <c:cat>
            <c:strRef>
              <c:f>'Data 3'!$D$210:$W$210</c:f>
              <c:strCache>
                <c:ptCount val="20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Baleares</c:v>
                </c:pt>
                <c:pt idx="4">
                  <c:v>C. Valenciana</c:v>
                </c:pt>
                <c:pt idx="5">
                  <c:v>Canarias</c:v>
                </c:pt>
                <c:pt idx="6">
                  <c:v>Cantabria</c:v>
                </c:pt>
                <c:pt idx="7">
                  <c:v>Castilla-La Mancha</c:v>
                </c:pt>
                <c:pt idx="8">
                  <c:v>Castilla y León</c:v>
                </c:pt>
                <c:pt idx="9">
                  <c:v>Cataluña</c:v>
                </c:pt>
                <c:pt idx="10">
                  <c:v>Ceuta</c:v>
                </c:pt>
                <c:pt idx="11">
                  <c:v>Extremadura</c:v>
                </c:pt>
                <c:pt idx="12">
                  <c:v>Galicia</c:v>
                </c:pt>
                <c:pt idx="13">
                  <c:v>La Rioja</c:v>
                </c:pt>
                <c:pt idx="14">
                  <c:v>Madrid</c:v>
                </c:pt>
                <c:pt idx="15">
                  <c:v>Melilla</c:v>
                </c:pt>
                <c:pt idx="16">
                  <c:v>Murcia</c:v>
                </c:pt>
                <c:pt idx="17">
                  <c:v>Navarra</c:v>
                </c:pt>
                <c:pt idx="18">
                  <c:v>País Vasco</c:v>
                </c:pt>
                <c:pt idx="19">
                  <c:v>Total nacional</c:v>
                </c:pt>
              </c:strCache>
            </c:strRef>
          </c:cat>
          <c:val>
            <c:numRef>
              <c:f>'Data 3'!$D$217:$W$217</c:f>
              <c:numCache>
                <c:formatCode>#,##0.0</c:formatCode>
                <c:ptCount val="20"/>
                <c:pt idx="0">
                  <c:v>1.0096964796645971</c:v>
                </c:pt>
                <c:pt idx="1">
                  <c:v>2.1239140687118394</c:v>
                </c:pt>
                <c:pt idx="2">
                  <c:v>3.6398250983989544</c:v>
                </c:pt>
                <c:pt idx="3">
                  <c:v>1.7298997444466286</c:v>
                </c:pt>
                <c:pt idx="4">
                  <c:v>1.0253437185192047</c:v>
                </c:pt>
                <c:pt idx="5">
                  <c:v>0</c:v>
                </c:pt>
                <c:pt idx="6">
                  <c:v>0.74445889963369072</c:v>
                </c:pt>
                <c:pt idx="7">
                  <c:v>0</c:v>
                </c:pt>
                <c:pt idx="8">
                  <c:v>0</c:v>
                </c:pt>
                <c:pt idx="9">
                  <c:v>0.36738493929089205</c:v>
                </c:pt>
                <c:pt idx="10">
                  <c:v>0</c:v>
                </c:pt>
                <c:pt idx="11">
                  <c:v>0</c:v>
                </c:pt>
                <c:pt idx="12">
                  <c:v>1.070640987074142</c:v>
                </c:pt>
                <c:pt idx="13">
                  <c:v>0</c:v>
                </c:pt>
                <c:pt idx="14">
                  <c:v>5.5393032151379868</c:v>
                </c:pt>
                <c:pt idx="15">
                  <c:v>1.4037086915984669</c:v>
                </c:pt>
                <c:pt idx="16">
                  <c:v>0.26806830203100507</c:v>
                </c:pt>
                <c:pt idx="17">
                  <c:v>0</c:v>
                </c:pt>
                <c:pt idx="18">
                  <c:v>6.0967961497002063</c:v>
                </c:pt>
                <c:pt idx="19">
                  <c:v>1.1294812967218708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365514760"/>
        <c:axId val="365515152"/>
      </c:barChart>
      <c:catAx>
        <c:axId val="365514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5515152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36551515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551476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1062372450033467E-2"/>
          <c:y val="4.460684929353894E-2"/>
          <c:w val="0.87551577694970706"/>
          <c:h val="6.4064387056513045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80808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verticalDpi="355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799212598425201E-2"/>
          <c:y val="0.15293785078431774"/>
          <c:w val="0.85973763874873865"/>
          <c:h val="0.6005735901811228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3'!$C$221</c:f>
              <c:strCache>
                <c:ptCount val="1"/>
                <c:pt idx="0">
                  <c:v>Hidráulica (1)</c:v>
                </c:pt>
              </c:strCache>
            </c:strRef>
          </c:tx>
          <c:spPr>
            <a:solidFill>
              <a:srgbClr val="0090D1"/>
            </a:solidFill>
            <a:ln w="25400">
              <a:noFill/>
            </a:ln>
          </c:spPr>
          <c:invertIfNegative val="0"/>
          <c:cat>
            <c:strRef>
              <c:f>'Data 3'!$D$220:$W$220</c:f>
              <c:strCache>
                <c:ptCount val="20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Baleares</c:v>
                </c:pt>
                <c:pt idx="4">
                  <c:v>C. Valenciana</c:v>
                </c:pt>
                <c:pt idx="5">
                  <c:v>Canarias</c:v>
                </c:pt>
                <c:pt idx="6">
                  <c:v>Cantabria</c:v>
                </c:pt>
                <c:pt idx="7">
                  <c:v>Castilla-La Mancha</c:v>
                </c:pt>
                <c:pt idx="8">
                  <c:v>Castilla y León</c:v>
                </c:pt>
                <c:pt idx="9">
                  <c:v>Cataluña</c:v>
                </c:pt>
                <c:pt idx="10">
                  <c:v>Ceuta</c:v>
                </c:pt>
                <c:pt idx="11">
                  <c:v>Extremadura</c:v>
                </c:pt>
                <c:pt idx="12">
                  <c:v>Galicia</c:v>
                </c:pt>
                <c:pt idx="13">
                  <c:v>La Rioja</c:v>
                </c:pt>
                <c:pt idx="14">
                  <c:v>Madrid</c:v>
                </c:pt>
                <c:pt idx="15">
                  <c:v>Melilla</c:v>
                </c:pt>
                <c:pt idx="16">
                  <c:v>Murcia</c:v>
                </c:pt>
                <c:pt idx="17">
                  <c:v>Navarra</c:v>
                </c:pt>
                <c:pt idx="18">
                  <c:v>País Vasco</c:v>
                </c:pt>
                <c:pt idx="19">
                  <c:v>Total nacional</c:v>
                </c:pt>
              </c:strCache>
            </c:strRef>
          </c:cat>
          <c:val>
            <c:numRef>
              <c:f>'Data 3'!$D$221:$W$221</c:f>
              <c:numCache>
                <c:formatCode>#,##0.0</c:formatCode>
                <c:ptCount val="20"/>
                <c:pt idx="0">
                  <c:v>9.8958514625862435</c:v>
                </c:pt>
                <c:pt idx="1">
                  <c:v>39.931496576090758</c:v>
                </c:pt>
                <c:pt idx="2">
                  <c:v>59.785483853812863</c:v>
                </c:pt>
                <c:pt idx="3">
                  <c:v>0</c:v>
                </c:pt>
                <c:pt idx="4">
                  <c:v>28.430784492365834</c:v>
                </c:pt>
                <c:pt idx="5">
                  <c:v>0.37692589210196636</c:v>
                </c:pt>
                <c:pt idx="6">
                  <c:v>64.041993998456718</c:v>
                </c:pt>
                <c:pt idx="7">
                  <c:v>11.263283119515686</c:v>
                </c:pt>
                <c:pt idx="8">
                  <c:v>41.42272120327705</c:v>
                </c:pt>
                <c:pt idx="9">
                  <c:v>53.588962083467464</c:v>
                </c:pt>
                <c:pt idx="10">
                  <c:v>0</c:v>
                </c:pt>
                <c:pt idx="11">
                  <c:v>61.146560141807704</c:v>
                </c:pt>
                <c:pt idx="12">
                  <c:v>51.753179686596219</c:v>
                </c:pt>
                <c:pt idx="13">
                  <c:v>9.3548972866826432</c:v>
                </c:pt>
                <c:pt idx="14">
                  <c:v>46.848952663884226</c:v>
                </c:pt>
                <c:pt idx="15">
                  <c:v>0</c:v>
                </c:pt>
                <c:pt idx="16">
                  <c:v>4.5674340213521969</c:v>
                </c:pt>
                <c:pt idx="17">
                  <c:v>16.570741081951024</c:v>
                </c:pt>
                <c:pt idx="18">
                  <c:v>40.868684659959889</c:v>
                </c:pt>
                <c:pt idx="19">
                  <c:v>35.526359203106352</c:v>
                </c:pt>
              </c:numCache>
            </c:numRef>
          </c:val>
        </c:ser>
        <c:ser>
          <c:idx val="1"/>
          <c:order val="1"/>
          <c:tx>
            <c:strRef>
              <c:f>'Data 3'!$C$222</c:f>
              <c:strCache>
                <c:ptCount val="1"/>
                <c:pt idx="0">
                  <c:v>Hidroeólica</c:v>
                </c:pt>
              </c:strCache>
            </c:strRef>
          </c:tx>
          <c:spPr>
            <a:solidFill>
              <a:srgbClr val="00FFFF"/>
            </a:solidFill>
            <a:ln w="25400">
              <a:noFill/>
            </a:ln>
          </c:spPr>
          <c:invertIfNegative val="0"/>
          <c:cat>
            <c:strRef>
              <c:f>'Data 3'!$D$220:$W$220</c:f>
              <c:strCache>
                <c:ptCount val="20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Baleares</c:v>
                </c:pt>
                <c:pt idx="4">
                  <c:v>C. Valenciana</c:v>
                </c:pt>
                <c:pt idx="5">
                  <c:v>Canarias</c:v>
                </c:pt>
                <c:pt idx="6">
                  <c:v>Cantabria</c:v>
                </c:pt>
                <c:pt idx="7">
                  <c:v>Castilla-La Mancha</c:v>
                </c:pt>
                <c:pt idx="8">
                  <c:v>Castilla y León</c:v>
                </c:pt>
                <c:pt idx="9">
                  <c:v>Cataluña</c:v>
                </c:pt>
                <c:pt idx="10">
                  <c:v>Ceuta</c:v>
                </c:pt>
                <c:pt idx="11">
                  <c:v>Extremadura</c:v>
                </c:pt>
                <c:pt idx="12">
                  <c:v>Galicia</c:v>
                </c:pt>
                <c:pt idx="13">
                  <c:v>La Rioja</c:v>
                </c:pt>
                <c:pt idx="14">
                  <c:v>Madrid</c:v>
                </c:pt>
                <c:pt idx="15">
                  <c:v>Melilla</c:v>
                </c:pt>
                <c:pt idx="16">
                  <c:v>Murcia</c:v>
                </c:pt>
                <c:pt idx="17">
                  <c:v>Navarra</c:v>
                </c:pt>
                <c:pt idx="18">
                  <c:v>País Vasco</c:v>
                </c:pt>
                <c:pt idx="19">
                  <c:v>Total nacional</c:v>
                </c:pt>
              </c:strCache>
            </c:strRef>
          </c:cat>
          <c:val>
            <c:numRef>
              <c:f>'Data 3'!$D$222:$W$222</c:f>
              <c:numCache>
                <c:formatCode>#,##0.0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3.3991970792093409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2.3768326926357802E-2</c:v>
                </c:pt>
              </c:numCache>
            </c:numRef>
          </c:val>
        </c:ser>
        <c:ser>
          <c:idx val="4"/>
          <c:order val="2"/>
          <c:tx>
            <c:strRef>
              <c:f>'Data 3'!$C$223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6FB114"/>
            </a:solidFill>
          </c:spPr>
          <c:invertIfNegative val="0"/>
          <c:cat>
            <c:strRef>
              <c:f>'Data 3'!$D$220:$W$220</c:f>
              <c:strCache>
                <c:ptCount val="20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Baleares</c:v>
                </c:pt>
                <c:pt idx="4">
                  <c:v>C. Valenciana</c:v>
                </c:pt>
                <c:pt idx="5">
                  <c:v>Canarias</c:v>
                </c:pt>
                <c:pt idx="6">
                  <c:v>Cantabria</c:v>
                </c:pt>
                <c:pt idx="7">
                  <c:v>Castilla-La Mancha</c:v>
                </c:pt>
                <c:pt idx="8">
                  <c:v>Castilla y León</c:v>
                </c:pt>
                <c:pt idx="9">
                  <c:v>Cataluña</c:v>
                </c:pt>
                <c:pt idx="10">
                  <c:v>Ceuta</c:v>
                </c:pt>
                <c:pt idx="11">
                  <c:v>Extremadura</c:v>
                </c:pt>
                <c:pt idx="12">
                  <c:v>Galicia</c:v>
                </c:pt>
                <c:pt idx="13">
                  <c:v>La Rioja</c:v>
                </c:pt>
                <c:pt idx="14">
                  <c:v>Madrid</c:v>
                </c:pt>
                <c:pt idx="15">
                  <c:v>Melilla</c:v>
                </c:pt>
                <c:pt idx="16">
                  <c:v>Murcia</c:v>
                </c:pt>
                <c:pt idx="17">
                  <c:v>Navarra</c:v>
                </c:pt>
                <c:pt idx="18">
                  <c:v>País Vasco</c:v>
                </c:pt>
                <c:pt idx="19">
                  <c:v>Total nacional</c:v>
                </c:pt>
              </c:strCache>
            </c:strRef>
          </c:cat>
          <c:val>
            <c:numRef>
              <c:f>'Data 3'!$D$223:$W$223</c:f>
              <c:numCache>
                <c:formatCode>#,##0.0</c:formatCode>
                <c:ptCount val="20"/>
                <c:pt idx="0">
                  <c:v>54.972302189574542</c:v>
                </c:pt>
                <c:pt idx="1">
                  <c:v>54.548611002612105</c:v>
                </c:pt>
                <c:pt idx="2">
                  <c:v>36.719199607517893</c:v>
                </c:pt>
                <c:pt idx="3">
                  <c:v>3.0388652037659045</c:v>
                </c:pt>
                <c:pt idx="4">
                  <c:v>53.027593311355183</c:v>
                </c:pt>
                <c:pt idx="5">
                  <c:v>45.538497130513896</c:v>
                </c:pt>
                <c:pt idx="6">
                  <c:v>22.9967320501964</c:v>
                </c:pt>
                <c:pt idx="7">
                  <c:v>65.719679210901234</c:v>
                </c:pt>
                <c:pt idx="8">
                  <c:v>53.492358395781949</c:v>
                </c:pt>
                <c:pt idx="9">
                  <c:v>35.885091547928774</c:v>
                </c:pt>
                <c:pt idx="10">
                  <c:v>0</c:v>
                </c:pt>
                <c:pt idx="11">
                  <c:v>0</c:v>
                </c:pt>
                <c:pt idx="12">
                  <c:v>46.962091906787961</c:v>
                </c:pt>
                <c:pt idx="13">
                  <c:v>75.474757324438897</c:v>
                </c:pt>
                <c:pt idx="14">
                  <c:v>0</c:v>
                </c:pt>
                <c:pt idx="15">
                  <c:v>0</c:v>
                </c:pt>
                <c:pt idx="16">
                  <c:v>33.699737522299472</c:v>
                </c:pt>
                <c:pt idx="17">
                  <c:v>69.260005756278218</c:v>
                </c:pt>
                <c:pt idx="18">
                  <c:v>45.904278650551092</c:v>
                </c:pt>
                <c:pt idx="19">
                  <c:v>48.113668802802081</c:v>
                </c:pt>
              </c:numCache>
            </c:numRef>
          </c:val>
        </c:ser>
        <c:ser>
          <c:idx val="2"/>
          <c:order val="3"/>
          <c:tx>
            <c:strRef>
              <c:f>'Data 3'!$C$224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rgbClr val="E48500"/>
            </a:solidFill>
            <a:ln w="25400">
              <a:noFill/>
            </a:ln>
          </c:spPr>
          <c:invertIfNegative val="0"/>
          <c:cat>
            <c:strRef>
              <c:f>'Data 3'!$D$220:$W$220</c:f>
              <c:strCache>
                <c:ptCount val="20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Baleares</c:v>
                </c:pt>
                <c:pt idx="4">
                  <c:v>C. Valenciana</c:v>
                </c:pt>
                <c:pt idx="5">
                  <c:v>Canarias</c:v>
                </c:pt>
                <c:pt idx="6">
                  <c:v>Cantabria</c:v>
                </c:pt>
                <c:pt idx="7">
                  <c:v>Castilla-La Mancha</c:v>
                </c:pt>
                <c:pt idx="8">
                  <c:v>Castilla y León</c:v>
                </c:pt>
                <c:pt idx="9">
                  <c:v>Cataluña</c:v>
                </c:pt>
                <c:pt idx="10">
                  <c:v>Ceuta</c:v>
                </c:pt>
                <c:pt idx="11">
                  <c:v>Extremadura</c:v>
                </c:pt>
                <c:pt idx="12">
                  <c:v>Galicia</c:v>
                </c:pt>
                <c:pt idx="13">
                  <c:v>La Rioja</c:v>
                </c:pt>
                <c:pt idx="14">
                  <c:v>Madrid</c:v>
                </c:pt>
                <c:pt idx="15">
                  <c:v>Melilla</c:v>
                </c:pt>
                <c:pt idx="16">
                  <c:v>Murcia</c:v>
                </c:pt>
                <c:pt idx="17">
                  <c:v>Navarra</c:v>
                </c:pt>
                <c:pt idx="18">
                  <c:v>País Vasco</c:v>
                </c:pt>
                <c:pt idx="19">
                  <c:v>Total nacional</c:v>
                </c:pt>
              </c:strCache>
            </c:strRef>
          </c:cat>
          <c:val>
            <c:numRef>
              <c:f>'Data 3'!$D$224:$W$224</c:f>
              <c:numCache>
                <c:formatCode>#,##0.0</c:formatCode>
                <c:ptCount val="20"/>
                <c:pt idx="0">
                  <c:v>14.404519031353106</c:v>
                </c:pt>
                <c:pt idx="1">
                  <c:v>5.0326682936314402</c:v>
                </c:pt>
                <c:pt idx="2">
                  <c:v>5.8563566882075133E-2</c:v>
                </c:pt>
                <c:pt idx="3">
                  <c:v>64.285253746029767</c:v>
                </c:pt>
                <c:pt idx="4">
                  <c:v>15.521979838028827</c:v>
                </c:pt>
                <c:pt idx="5">
                  <c:v>49.6802441859029</c:v>
                </c:pt>
                <c:pt idx="6">
                  <c:v>1.3485983991064705</c:v>
                </c:pt>
                <c:pt idx="7">
                  <c:v>15.958932877592177</c:v>
                </c:pt>
                <c:pt idx="8">
                  <c:v>4.653525374701978</c:v>
                </c:pt>
                <c:pt idx="9">
                  <c:v>7.4112649120824408</c:v>
                </c:pt>
                <c:pt idx="10">
                  <c:v>0</c:v>
                </c:pt>
                <c:pt idx="11">
                  <c:v>15.066205850594613</c:v>
                </c:pt>
                <c:pt idx="12">
                  <c:v>0.22826256865975178</c:v>
                </c:pt>
                <c:pt idx="13">
                  <c:v>14.437288093521069</c:v>
                </c:pt>
                <c:pt idx="14">
                  <c:v>28.542292059766528</c:v>
                </c:pt>
                <c:pt idx="15">
                  <c:v>5.0704965408529636</c:v>
                </c:pt>
                <c:pt idx="16">
                  <c:v>56.252778008243496</c:v>
                </c:pt>
                <c:pt idx="17">
                  <c:v>10.98699778454702</c:v>
                </c:pt>
                <c:pt idx="18">
                  <c:v>6.1127615102344066</c:v>
                </c:pt>
                <c:pt idx="19">
                  <c:v>9.7533403414021986</c:v>
                </c:pt>
              </c:numCache>
            </c:numRef>
          </c:val>
        </c:ser>
        <c:ser>
          <c:idx val="3"/>
          <c:order val="4"/>
          <c:tx>
            <c:strRef>
              <c:f>'Data 3'!$C$225</c:f>
              <c:strCache>
                <c:ptCount val="1"/>
                <c:pt idx="0">
                  <c:v>Solar térmica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strRef>
              <c:f>'Data 3'!$D$220:$W$220</c:f>
              <c:strCache>
                <c:ptCount val="20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Baleares</c:v>
                </c:pt>
                <c:pt idx="4">
                  <c:v>C. Valenciana</c:v>
                </c:pt>
                <c:pt idx="5">
                  <c:v>Canarias</c:v>
                </c:pt>
                <c:pt idx="6">
                  <c:v>Cantabria</c:v>
                </c:pt>
                <c:pt idx="7">
                  <c:v>Castilla-La Mancha</c:v>
                </c:pt>
                <c:pt idx="8">
                  <c:v>Castilla y León</c:v>
                </c:pt>
                <c:pt idx="9">
                  <c:v>Cataluña</c:v>
                </c:pt>
                <c:pt idx="10">
                  <c:v>Ceuta</c:v>
                </c:pt>
                <c:pt idx="11">
                  <c:v>Extremadura</c:v>
                </c:pt>
                <c:pt idx="12">
                  <c:v>Galicia</c:v>
                </c:pt>
                <c:pt idx="13">
                  <c:v>La Rioja</c:v>
                </c:pt>
                <c:pt idx="14">
                  <c:v>Madrid</c:v>
                </c:pt>
                <c:pt idx="15">
                  <c:v>Melilla</c:v>
                </c:pt>
                <c:pt idx="16">
                  <c:v>Murcia</c:v>
                </c:pt>
                <c:pt idx="17">
                  <c:v>Navarra</c:v>
                </c:pt>
                <c:pt idx="18">
                  <c:v>País Vasco</c:v>
                </c:pt>
                <c:pt idx="19">
                  <c:v>Total nacional</c:v>
                </c:pt>
              </c:strCache>
            </c:strRef>
          </c:cat>
          <c:val>
            <c:numRef>
              <c:f>'Data 3'!$D$225:$W$225</c:f>
              <c:numCache>
                <c:formatCode>#,##0.0</c:formatCode>
                <c:ptCount val="20"/>
                <c:pt idx="0">
                  <c:v>16.480704649751701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2.2175477737226914</c:v>
                </c:pt>
                <c:pt idx="5">
                  <c:v>0</c:v>
                </c:pt>
                <c:pt idx="6">
                  <c:v>0</c:v>
                </c:pt>
                <c:pt idx="7">
                  <c:v>6.0427528290766181</c:v>
                </c:pt>
                <c:pt idx="8">
                  <c:v>0</c:v>
                </c:pt>
                <c:pt idx="9">
                  <c:v>0.62906760354683444</c:v>
                </c:pt>
                <c:pt idx="10">
                  <c:v>0</c:v>
                </c:pt>
                <c:pt idx="11">
                  <c:v>22.791289552477632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4.0190961851378475</c:v>
                </c:pt>
                <c:pt idx="17">
                  <c:v>0</c:v>
                </c:pt>
                <c:pt idx="18">
                  <c:v>0</c:v>
                </c:pt>
                <c:pt idx="19">
                  <c:v>4.7983796807249872</c:v>
                </c:pt>
              </c:numCache>
            </c:numRef>
          </c:val>
        </c:ser>
        <c:ser>
          <c:idx val="5"/>
          <c:order val="5"/>
          <c:tx>
            <c:strRef>
              <c:f>'Data 3'!$C$226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A5CBC"/>
            </a:solidFill>
          </c:spPr>
          <c:invertIfNegative val="0"/>
          <c:cat>
            <c:strRef>
              <c:f>'Data 3'!$D$220:$W$220</c:f>
              <c:strCache>
                <c:ptCount val="20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Baleares</c:v>
                </c:pt>
                <c:pt idx="4">
                  <c:v>C. Valenciana</c:v>
                </c:pt>
                <c:pt idx="5">
                  <c:v>Canarias</c:v>
                </c:pt>
                <c:pt idx="6">
                  <c:v>Cantabria</c:v>
                </c:pt>
                <c:pt idx="7">
                  <c:v>Castilla-La Mancha</c:v>
                </c:pt>
                <c:pt idx="8">
                  <c:v>Castilla y León</c:v>
                </c:pt>
                <c:pt idx="9">
                  <c:v>Cataluña</c:v>
                </c:pt>
                <c:pt idx="10">
                  <c:v>Ceuta</c:v>
                </c:pt>
                <c:pt idx="11">
                  <c:v>Extremadura</c:v>
                </c:pt>
                <c:pt idx="12">
                  <c:v>Galicia</c:v>
                </c:pt>
                <c:pt idx="13">
                  <c:v>La Rioja</c:v>
                </c:pt>
                <c:pt idx="14">
                  <c:v>Madrid</c:v>
                </c:pt>
                <c:pt idx="15">
                  <c:v>Melilla</c:v>
                </c:pt>
                <c:pt idx="16">
                  <c:v>Murcia</c:v>
                </c:pt>
                <c:pt idx="17">
                  <c:v>Navarra</c:v>
                </c:pt>
                <c:pt idx="18">
                  <c:v>País Vasco</c:v>
                </c:pt>
                <c:pt idx="19">
                  <c:v>Total nacional</c:v>
                </c:pt>
              </c:strCache>
            </c:strRef>
          </c:cat>
          <c:val>
            <c:numRef>
              <c:f>'Data 3'!$D$226:$W$226</c:f>
              <c:numCache>
                <c:formatCode>#,##0.0</c:formatCode>
                <c:ptCount val="20"/>
                <c:pt idx="0">
                  <c:v>4.2466226667344174</c:v>
                </c:pt>
                <c:pt idx="1">
                  <c:v>0.48722412766570161</c:v>
                </c:pt>
                <c:pt idx="2">
                  <c:v>3.436752971787179</c:v>
                </c:pt>
                <c:pt idx="3">
                  <c:v>1.7606786399427077</c:v>
                </c:pt>
                <c:pt idx="4">
                  <c:v>0.80209458452747195</c:v>
                </c:pt>
                <c:pt idx="5">
                  <c:v>1.0051357122719102</c:v>
                </c:pt>
                <c:pt idx="6">
                  <c:v>8.3774879663983377</c:v>
                </c:pt>
                <c:pt idx="7">
                  <c:v>1.015351962914308</c:v>
                </c:pt>
                <c:pt idx="8">
                  <c:v>0.43139502623902348</c:v>
                </c:pt>
                <c:pt idx="9">
                  <c:v>1.837688200601328</c:v>
                </c:pt>
                <c:pt idx="10">
                  <c:v>0</c:v>
                </c:pt>
                <c:pt idx="11">
                  <c:v>0.99594445512004715</c:v>
                </c:pt>
                <c:pt idx="12">
                  <c:v>0.70612764605934497</c:v>
                </c:pt>
                <c:pt idx="13">
                  <c:v>0.7330572953574066</c:v>
                </c:pt>
                <c:pt idx="14">
                  <c:v>18.225772360210264</c:v>
                </c:pt>
                <c:pt idx="15">
                  <c:v>0</c:v>
                </c:pt>
                <c:pt idx="16">
                  <c:v>1.4609542629669872</c:v>
                </c:pt>
                <c:pt idx="17">
                  <c:v>3.1822553772237305</c:v>
                </c:pt>
                <c:pt idx="18">
                  <c:v>7.1142751792546113</c:v>
                </c:pt>
                <c:pt idx="19">
                  <c:v>1.5621892719042481</c:v>
                </c:pt>
              </c:numCache>
            </c:numRef>
          </c:val>
        </c:ser>
        <c:ser>
          <c:idx val="6"/>
          <c:order val="6"/>
          <c:tx>
            <c:strRef>
              <c:f>'Data 3'!$C$227</c:f>
              <c:strCache>
                <c:ptCount val="1"/>
                <c:pt idx="0">
                  <c:v>Residuos (2)</c:v>
                </c:pt>
              </c:strCache>
            </c:strRef>
          </c:tx>
          <c:spPr>
            <a:solidFill>
              <a:srgbClr val="666666"/>
            </a:solidFill>
          </c:spPr>
          <c:invertIfNegative val="0"/>
          <c:cat>
            <c:strRef>
              <c:f>'Data 3'!$D$220:$W$220</c:f>
              <c:strCache>
                <c:ptCount val="20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Baleares</c:v>
                </c:pt>
                <c:pt idx="4">
                  <c:v>C. Valenciana</c:v>
                </c:pt>
                <c:pt idx="5">
                  <c:v>Canarias</c:v>
                </c:pt>
                <c:pt idx="6">
                  <c:v>Cantabria</c:v>
                </c:pt>
                <c:pt idx="7">
                  <c:v>Castilla-La Mancha</c:v>
                </c:pt>
                <c:pt idx="8">
                  <c:v>Castilla y León</c:v>
                </c:pt>
                <c:pt idx="9">
                  <c:v>Cataluña</c:v>
                </c:pt>
                <c:pt idx="10">
                  <c:v>Ceuta</c:v>
                </c:pt>
                <c:pt idx="11">
                  <c:v>Extremadura</c:v>
                </c:pt>
                <c:pt idx="12">
                  <c:v>Galicia</c:v>
                </c:pt>
                <c:pt idx="13">
                  <c:v>La Rioja</c:v>
                </c:pt>
                <c:pt idx="14">
                  <c:v>Madrid</c:v>
                </c:pt>
                <c:pt idx="15">
                  <c:v>Melilla</c:v>
                </c:pt>
                <c:pt idx="16">
                  <c:v>Murcia</c:v>
                </c:pt>
                <c:pt idx="17">
                  <c:v>Navarra</c:v>
                </c:pt>
                <c:pt idx="18">
                  <c:v>País Vasco</c:v>
                </c:pt>
                <c:pt idx="19">
                  <c:v>Total nacional</c:v>
                </c:pt>
              </c:strCache>
            </c:strRef>
          </c:cat>
          <c:val>
            <c:numRef>
              <c:f>'Data 3'!$D$227:$W$227</c:f>
              <c:numCache>
                <c:formatCode>#,##0.0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30.915202410261628</c:v>
                </c:pt>
                <c:pt idx="4">
                  <c:v>0</c:v>
                </c:pt>
                <c:pt idx="5">
                  <c:v>0</c:v>
                </c:pt>
                <c:pt idx="6">
                  <c:v>3.2351875858420573</c:v>
                </c:pt>
                <c:pt idx="7">
                  <c:v>0</c:v>
                </c:pt>
                <c:pt idx="8">
                  <c:v>0</c:v>
                </c:pt>
                <c:pt idx="9">
                  <c:v>0.64792565237316058</c:v>
                </c:pt>
                <c:pt idx="10">
                  <c:v>0</c:v>
                </c:pt>
                <c:pt idx="11">
                  <c:v>0</c:v>
                </c:pt>
                <c:pt idx="12">
                  <c:v>0.350338191896716</c:v>
                </c:pt>
                <c:pt idx="13">
                  <c:v>0</c:v>
                </c:pt>
                <c:pt idx="14">
                  <c:v>6.3829829161389808</c:v>
                </c:pt>
                <c:pt idx="15">
                  <c:v>94.929503459147043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0.2222943731337777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365515936"/>
        <c:axId val="365516328"/>
      </c:barChart>
      <c:catAx>
        <c:axId val="365515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5516328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365516328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5515936"/>
        <c:crosses val="autoZero"/>
        <c:crossBetween val="between"/>
        <c:majorUnit val="10"/>
        <c:minorUnit val="1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1009669619376838"/>
          <c:y val="4.9024142869869725E-2"/>
          <c:w val="0.82326690695043325"/>
          <c:h val="6.3769718862461786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75" b="0" i="0" u="none" strike="noStrike" baseline="0">
          <a:solidFill>
            <a:srgbClr val="80808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verticalDpi="355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7717105219615"/>
          <c:y val="8.5416095804833322E-2"/>
          <c:w val="0.8296075912643871"/>
          <c:h val="0.7617514816557319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1'!$E$108</c:f>
              <c:strCache>
                <c:ptCount val="1"/>
                <c:pt idx="0">
                  <c:v>Índice de cobertura mínimo</c:v>
                </c:pt>
              </c:strCache>
            </c:strRef>
          </c:tx>
          <c:spPr>
            <a:ln w="25400">
              <a:noFill/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'Data 1'!$C$109:$C$117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'Data 1'!$E$109:$E$117</c:f>
              <c:numCache>
                <c:formatCode>#,##0.00\ \ \ _)</c:formatCode>
                <c:ptCount val="9"/>
                <c:pt idx="0">
                  <c:v>1.23</c:v>
                </c:pt>
                <c:pt idx="1">
                  <c:v>1.25</c:v>
                </c:pt>
                <c:pt idx="2">
                  <c:v>1.34</c:v>
                </c:pt>
                <c:pt idx="3">
                  <c:v>1.39</c:v>
                </c:pt>
                <c:pt idx="4">
                  <c:v>1.38</c:v>
                </c:pt>
                <c:pt idx="5">
                  <c:v>1.43</c:v>
                </c:pt>
                <c:pt idx="6">
                  <c:v>1.45</c:v>
                </c:pt>
                <c:pt idx="7">
                  <c:v>1.37</c:v>
                </c:pt>
                <c:pt idx="8">
                  <c:v>1.3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5"/>
        <c:axId val="419608400"/>
        <c:axId val="419607616"/>
      </c:barChart>
      <c:catAx>
        <c:axId val="4196084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12700">
            <a:pattFill prst="pct50">
              <a:fgClr>
                <a:srgbClr val="969696"/>
              </a:fgClr>
              <a:bgClr>
                <a:srgbClr val="FFFFFF"/>
              </a:bgClr>
            </a:patt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19607616"/>
        <c:crosses val="autoZero"/>
        <c:auto val="0"/>
        <c:lblAlgn val="ctr"/>
        <c:lblOffset val="100"/>
        <c:noMultiLvlLbl val="0"/>
      </c:catAx>
      <c:valAx>
        <c:axId val="419607616"/>
        <c:scaling>
          <c:orientation val="minMax"/>
          <c:min val="0.4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.0\ \ \ _)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19608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22" r="0.75000000000000022" t="1" header="0.511811024" footer="0.511811024"/>
    <c:pageSetup orientation="landscape" horizontalDpi="-4" verticalDpi="-4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ES" sz="7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RENOVABLES</a:t>
            </a:r>
          </a:p>
        </c:rich>
      </c:tx>
      <c:layout>
        <c:manualLayout>
          <c:xMode val="edge"/>
          <c:yMode val="edge"/>
          <c:x val="2.5338685032059018E-2"/>
          <c:y val="2.352939960781463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688629102420694"/>
          <c:y val="9.9242943780679313E-2"/>
          <c:w val="0.7658301347429064"/>
          <c:h val="0.7198361542825394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'Data 1'!$C$121</c:f>
              <c:strCache>
                <c:ptCount val="1"/>
                <c:pt idx="0">
                  <c:v>Hidráulica (1)</c:v>
                </c:pt>
              </c:strCache>
            </c:strRef>
          </c:tx>
          <c:spPr>
            <a:solidFill>
              <a:srgbClr val="0090D1"/>
            </a:solidFill>
            <a:ln w="12700"/>
          </c:spPr>
          <c:invertIfNegative val="0"/>
          <c:cat>
            <c:numRef>
              <c:f>'Data 1'!$D$120:$M$120</c:f>
              <c:numCache>
                <c:formatCode>0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'Data 1'!$D$121:$M$121</c:f>
              <c:numCache>
                <c:formatCode>#,##0</c:formatCode>
                <c:ptCount val="10"/>
                <c:pt idx="0">
                  <c:v>27104.303100000001</c:v>
                </c:pt>
                <c:pt idx="1">
                  <c:v>22933.781600000006</c:v>
                </c:pt>
                <c:pt idx="2">
                  <c:v>26185.975700000003</c:v>
                </c:pt>
                <c:pt idx="3">
                  <c:v>41833.774188100004</c:v>
                </c:pt>
                <c:pt idx="4">
                  <c:v>30269.749269500004</c:v>
                </c:pt>
                <c:pt idx="5">
                  <c:v>20308.536622399999</c:v>
                </c:pt>
                <c:pt idx="6">
                  <c:v>36505.845255000015</c:v>
                </c:pt>
                <c:pt idx="7">
                  <c:v>38797.681498299986</c:v>
                </c:pt>
                <c:pt idx="8">
                  <c:v>28053.724147699999</c:v>
                </c:pt>
                <c:pt idx="9">
                  <c:v>35794.357475499957</c:v>
                </c:pt>
              </c:numCache>
            </c:numRef>
          </c:val>
        </c:ser>
        <c:ser>
          <c:idx val="5"/>
          <c:order val="1"/>
          <c:tx>
            <c:strRef>
              <c:f>'Data 1'!$C$126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6FB114"/>
            </a:solidFill>
          </c:spPr>
          <c:invertIfNegative val="0"/>
          <c:cat>
            <c:numRef>
              <c:f>'Data 1'!$D$120:$M$120</c:f>
              <c:numCache>
                <c:formatCode>0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'Data 1'!$D$126:$M$126</c:f>
              <c:numCache>
                <c:formatCode>#,##0</c:formatCode>
                <c:ptCount val="10"/>
                <c:pt idx="0">
                  <c:v>27249.154999999999</c:v>
                </c:pt>
                <c:pt idx="1">
                  <c:v>31757.850000000006</c:v>
                </c:pt>
                <c:pt idx="2">
                  <c:v>37888.576999999997</c:v>
                </c:pt>
                <c:pt idx="3">
                  <c:v>43208.396000000001</c:v>
                </c:pt>
                <c:pt idx="4">
                  <c:v>42105.432999999997</c:v>
                </c:pt>
                <c:pt idx="5">
                  <c:v>48140.065000000002</c:v>
                </c:pt>
                <c:pt idx="6">
                  <c:v>54344.351999999999</c:v>
                </c:pt>
                <c:pt idx="7">
                  <c:v>50634.89</c:v>
                </c:pt>
                <c:pt idx="8">
                  <c:v>47713.15</c:v>
                </c:pt>
                <c:pt idx="9">
                  <c:v>47295.684000000001</c:v>
                </c:pt>
              </c:numCache>
            </c:numRef>
          </c:val>
        </c:ser>
        <c:ser>
          <c:idx val="6"/>
          <c:order val="2"/>
          <c:tx>
            <c:strRef>
              <c:f>'Data 1'!$C$127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rgbClr val="E48500"/>
            </a:solidFill>
          </c:spPr>
          <c:invertIfNegative val="0"/>
          <c:cat>
            <c:numRef>
              <c:f>'Data 1'!$D$120:$M$120</c:f>
              <c:numCache>
                <c:formatCode>0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'Data 1'!$D$127:$M$127</c:f>
              <c:numCache>
                <c:formatCode>#,##0</c:formatCode>
                <c:ptCount val="10"/>
                <c:pt idx="0">
                  <c:v>462.577</c:v>
                </c:pt>
                <c:pt idx="1">
                  <c:v>2406.0700000000002</c:v>
                </c:pt>
                <c:pt idx="2">
                  <c:v>5829.0049999999992</c:v>
                </c:pt>
                <c:pt idx="3">
                  <c:v>6139.7820000000002</c:v>
                </c:pt>
                <c:pt idx="4">
                  <c:v>7091.6880000000001</c:v>
                </c:pt>
                <c:pt idx="5">
                  <c:v>7829.9009999999998</c:v>
                </c:pt>
                <c:pt idx="6">
                  <c:v>7918.0379999999996</c:v>
                </c:pt>
                <c:pt idx="7">
                  <c:v>7802.424</c:v>
                </c:pt>
                <c:pt idx="8">
                  <c:v>7844.7979999999998</c:v>
                </c:pt>
                <c:pt idx="9">
                  <c:v>7566.8130000000001</c:v>
                </c:pt>
              </c:numCache>
            </c:numRef>
          </c:val>
        </c:ser>
        <c:ser>
          <c:idx val="9"/>
          <c:order val="3"/>
          <c:tx>
            <c:strRef>
              <c:f>'Data 1'!$C$128</c:f>
              <c:strCache>
                <c:ptCount val="1"/>
                <c:pt idx="0">
                  <c:v>Solar térmica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'Data 1'!$D$120:$M$120</c:f>
              <c:numCache>
                <c:formatCode>0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'Data 1'!$D$128:$M$128</c:f>
              <c:numCache>
                <c:formatCode>#,##0</c:formatCode>
                <c:ptCount val="10"/>
                <c:pt idx="0">
                  <c:v>7.6269999999999998</c:v>
                </c:pt>
                <c:pt idx="1">
                  <c:v>15.378</c:v>
                </c:pt>
                <c:pt idx="2">
                  <c:v>129.82299999999998</c:v>
                </c:pt>
                <c:pt idx="3">
                  <c:v>691.62</c:v>
                </c:pt>
                <c:pt idx="4">
                  <c:v>1832.357</c:v>
                </c:pt>
                <c:pt idx="5">
                  <c:v>3444.134</c:v>
                </c:pt>
                <c:pt idx="6">
                  <c:v>4441.527</c:v>
                </c:pt>
                <c:pt idx="7">
                  <c:v>4958.915</c:v>
                </c:pt>
                <c:pt idx="8">
                  <c:v>5085.2349999999997</c:v>
                </c:pt>
                <c:pt idx="9">
                  <c:v>5060.1440000000002</c:v>
                </c:pt>
              </c:numCache>
            </c:numRef>
          </c:val>
        </c:ser>
        <c:ser>
          <c:idx val="7"/>
          <c:order val="4"/>
          <c:tx>
            <c:strRef>
              <c:f>'Data 1'!$C$129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A5CBC"/>
            </a:solidFill>
          </c:spPr>
          <c:invertIfNegative val="0"/>
          <c:cat>
            <c:numRef>
              <c:f>'Data 1'!$D$120:$M$120</c:f>
              <c:numCache>
                <c:formatCode>0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'Data 1'!$D$129:$M$129</c:f>
              <c:numCache>
                <c:formatCode>#,##0</c:formatCode>
                <c:ptCount val="10"/>
                <c:pt idx="0">
                  <c:v>2375.6849999999999</c:v>
                </c:pt>
                <c:pt idx="1">
                  <c:v>2651.4889999999996</c:v>
                </c:pt>
                <c:pt idx="2">
                  <c:v>3044.2870000000003</c:v>
                </c:pt>
                <c:pt idx="3">
                  <c:v>3171.799</c:v>
                </c:pt>
                <c:pt idx="4">
                  <c:v>4284.8410000000003</c:v>
                </c:pt>
                <c:pt idx="5">
                  <c:v>4746.1490000000003</c:v>
                </c:pt>
                <c:pt idx="6">
                  <c:v>5065.5659999999998</c:v>
                </c:pt>
                <c:pt idx="7">
                  <c:v>4717.9780000000001</c:v>
                </c:pt>
                <c:pt idx="8">
                  <c:v>3173.951</c:v>
                </c:pt>
                <c:pt idx="9">
                  <c:v>3415.788</c:v>
                </c:pt>
              </c:numCache>
            </c:numRef>
          </c:val>
        </c:ser>
        <c:ser>
          <c:idx val="1"/>
          <c:order val="5"/>
          <c:tx>
            <c:strRef>
              <c:f>'Data 1'!$C$131</c:f>
              <c:strCache>
                <c:ptCount val="1"/>
                <c:pt idx="0">
                  <c:v>Residuos (2)</c:v>
                </c:pt>
              </c:strCache>
            </c:strRef>
          </c:tx>
          <c:spPr>
            <a:solidFill>
              <a:srgbClr val="666666"/>
            </a:solidFill>
          </c:spPr>
          <c:invertIfNegative val="0"/>
          <c:cat>
            <c:numRef>
              <c:f>'Data 1'!$D$120:$M$120</c:f>
              <c:numCache>
                <c:formatCode>0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'Data 1'!$D$131:$M$131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662.65499999999997</c:v>
                </c:pt>
                <c:pt idx="9">
                  <c:v>649.74149999999997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419606832"/>
        <c:axId val="419606440"/>
      </c:barChart>
      <c:catAx>
        <c:axId val="419606832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19606440"/>
        <c:crosses val="autoZero"/>
        <c:auto val="1"/>
        <c:lblAlgn val="ctr"/>
        <c:lblOffset val="100"/>
        <c:noMultiLvlLbl val="0"/>
      </c:catAx>
      <c:valAx>
        <c:axId val="419606440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1960683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3753581661891118"/>
          <c:y val="0.88335610908895035"/>
          <c:w val="0.84759244635967779"/>
          <c:h val="0.11664389091104967"/>
        </c:manualLayout>
      </c:layout>
      <c:overlay val="0"/>
      <c:txPr>
        <a:bodyPr/>
        <a:lstStyle/>
        <a:p>
          <a:pPr>
            <a:defRPr sz="7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ES" sz="7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NO</a:t>
            </a:r>
            <a:r>
              <a:rPr lang="es-ES" sz="700" baseline="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RENOVABLES</a:t>
            </a:r>
            <a:endParaRPr lang="es-ES" sz="7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3.1574730038967977E-2"/>
          <c:y val="2.352953269875208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317227059709459"/>
          <c:y val="9.0494003210228643E-2"/>
          <c:w val="0.76954415517001884"/>
          <c:h val="0.7207421414842829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'Data 1'!$C$122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464394"/>
            </a:solidFill>
            <a:ln w="12700"/>
          </c:spPr>
          <c:invertIfNegative val="0"/>
          <c:cat>
            <c:numRef>
              <c:f>'Data 1'!$D$120:$M$120</c:f>
              <c:numCache>
                <c:formatCode>0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'Data 1'!$D$122:$M$122</c:f>
              <c:numCache>
                <c:formatCode>#,##0</c:formatCode>
                <c:ptCount val="10"/>
                <c:pt idx="0">
                  <c:v>52638.926999999996</c:v>
                </c:pt>
                <c:pt idx="1">
                  <c:v>56460.290999999997</c:v>
                </c:pt>
                <c:pt idx="2">
                  <c:v>50549.445000000007</c:v>
                </c:pt>
                <c:pt idx="3">
                  <c:v>59242.321646999997</c:v>
                </c:pt>
                <c:pt idx="4">
                  <c:v>55103.931311</c:v>
                </c:pt>
                <c:pt idx="5">
                  <c:v>58666.987000000001</c:v>
                </c:pt>
                <c:pt idx="6">
                  <c:v>54306.887000000002</c:v>
                </c:pt>
                <c:pt idx="7">
                  <c:v>54870.239000000001</c:v>
                </c:pt>
                <c:pt idx="8">
                  <c:v>54754.839048000002</c:v>
                </c:pt>
                <c:pt idx="9">
                  <c:v>56098.972000000002</c:v>
                </c:pt>
              </c:numCache>
            </c:numRef>
          </c:val>
        </c:ser>
        <c:ser>
          <c:idx val="5"/>
          <c:order val="1"/>
          <c:tx>
            <c:strRef>
              <c:f>'Data 1'!$C$123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cat>
            <c:numRef>
              <c:f>'Data 1'!$D$120:$M$120</c:f>
              <c:numCache>
                <c:formatCode>0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'Data 1'!$D$123:$M$123</c:f>
              <c:numCache>
                <c:formatCode>#,##0</c:formatCode>
                <c:ptCount val="10"/>
                <c:pt idx="0">
                  <c:v>67686.248000000007</c:v>
                </c:pt>
                <c:pt idx="1">
                  <c:v>43409.537000000004</c:v>
                </c:pt>
                <c:pt idx="2">
                  <c:v>31622.562000000002</c:v>
                </c:pt>
                <c:pt idx="3">
                  <c:v>20599.255834</c:v>
                </c:pt>
                <c:pt idx="4">
                  <c:v>40501.827406999997</c:v>
                </c:pt>
                <c:pt idx="5">
                  <c:v>51130.886037000004</c:v>
                </c:pt>
                <c:pt idx="6">
                  <c:v>37176.883000000002</c:v>
                </c:pt>
                <c:pt idx="7">
                  <c:v>41132.677000000003</c:v>
                </c:pt>
                <c:pt idx="8">
                  <c:v>50923.772366999998</c:v>
                </c:pt>
                <c:pt idx="9">
                  <c:v>35187.504000000001</c:v>
                </c:pt>
              </c:numCache>
            </c:numRef>
          </c:val>
        </c:ser>
        <c:ser>
          <c:idx val="6"/>
          <c:order val="2"/>
          <c:tx>
            <c:strRef>
              <c:f>'Data 1'!$C$124</c:f>
              <c:strCache>
                <c:ptCount val="1"/>
                <c:pt idx="0">
                  <c:v>Fuel/gas</c:v>
                </c:pt>
              </c:strCache>
            </c:strRef>
          </c:tx>
          <c:spPr>
            <a:solidFill>
              <a:srgbClr val="BA0F16"/>
            </a:solidFill>
          </c:spPr>
          <c:invertIfNegative val="0"/>
          <c:cat>
            <c:numRef>
              <c:f>'Data 1'!$D$120:$M$120</c:f>
              <c:numCache>
                <c:formatCode>0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'Data 1'!$D$124:$M$124</c:f>
              <c:numCache>
                <c:formatCode>#,##0</c:formatCode>
                <c:ptCount val="10"/>
                <c:pt idx="0">
                  <c:v>2090.7650000000003</c:v>
                </c:pt>
                <c:pt idx="1">
                  <c:v>2074.895</c:v>
                </c:pt>
                <c:pt idx="2">
                  <c:v>1789.5900000000001</c:v>
                </c:pt>
                <c:pt idx="3">
                  <c:v>1566.0229999999999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9"/>
          <c:order val="3"/>
          <c:tx>
            <c:strRef>
              <c:f>'Data 1'!$C$125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C66"/>
            </a:solidFill>
          </c:spPr>
          <c:invertIfNegative val="0"/>
          <c:cat>
            <c:numRef>
              <c:f>'Data 1'!$D$120:$M$120</c:f>
              <c:numCache>
                <c:formatCode>0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'Data 1'!$D$125:$M$125</c:f>
              <c:numCache>
                <c:formatCode>#,##0</c:formatCode>
                <c:ptCount val="10"/>
                <c:pt idx="0">
                  <c:v>66572.867999999988</c:v>
                </c:pt>
                <c:pt idx="1">
                  <c:v>89100.732000000004</c:v>
                </c:pt>
                <c:pt idx="2">
                  <c:v>76379.284</c:v>
                </c:pt>
                <c:pt idx="3">
                  <c:v>62954.940244999998</c:v>
                </c:pt>
                <c:pt idx="4">
                  <c:v>49411.657005000001</c:v>
                </c:pt>
                <c:pt idx="5">
                  <c:v>37531.666770999997</c:v>
                </c:pt>
                <c:pt idx="6">
                  <c:v>24360.581872000002</c:v>
                </c:pt>
                <c:pt idx="7">
                  <c:v>21336.753903000001</c:v>
                </c:pt>
                <c:pt idx="8">
                  <c:v>25268.468002000001</c:v>
                </c:pt>
                <c:pt idx="9">
                  <c:v>25686.148787999999</c:v>
                </c:pt>
              </c:numCache>
            </c:numRef>
          </c:val>
        </c:ser>
        <c:ser>
          <c:idx val="7"/>
          <c:order val="4"/>
          <c:tx>
            <c:strRef>
              <c:f>'Data 1'!$C$130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</c:spPr>
          <c:invertIfNegative val="0"/>
          <c:cat>
            <c:numRef>
              <c:f>'Data 1'!$D$120:$M$120</c:f>
              <c:numCache>
                <c:formatCode>0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'Data 1'!$D$130:$M$130</c:f>
              <c:numCache>
                <c:formatCode>#,##0</c:formatCode>
                <c:ptCount val="10"/>
                <c:pt idx="0">
                  <c:v>23327.756999999998</c:v>
                </c:pt>
                <c:pt idx="1">
                  <c:v>26575.975999999999</c:v>
                </c:pt>
                <c:pt idx="2">
                  <c:v>28465.934000000001</c:v>
                </c:pt>
                <c:pt idx="3">
                  <c:v>30789.052</c:v>
                </c:pt>
                <c:pt idx="4">
                  <c:v>32051.011999999999</c:v>
                </c:pt>
                <c:pt idx="5">
                  <c:v>33492.864000000001</c:v>
                </c:pt>
                <c:pt idx="6">
                  <c:v>32036.724999999999</c:v>
                </c:pt>
                <c:pt idx="7">
                  <c:v>25595.536</c:v>
                </c:pt>
                <c:pt idx="8">
                  <c:v>25417.974999999999</c:v>
                </c:pt>
                <c:pt idx="9">
                  <c:v>25782.481</c:v>
                </c:pt>
              </c:numCache>
            </c:numRef>
          </c:val>
        </c:ser>
        <c:ser>
          <c:idx val="1"/>
          <c:order val="5"/>
          <c:tx>
            <c:strRef>
              <c:f>'Data 1'!$C$132</c:f>
              <c:strCache>
                <c:ptCount val="1"/>
                <c:pt idx="0">
                  <c:v>Residuos</c:v>
                </c:pt>
              </c:strCache>
            </c:strRef>
          </c:tx>
          <c:spPr>
            <a:solidFill>
              <a:srgbClr val="666666"/>
            </a:solidFill>
          </c:spPr>
          <c:invertIfNegative val="0"/>
          <c:val>
            <c:numRef>
              <c:f>'Data 1'!$D$132:$M$132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2324.7159999999999</c:v>
                </c:pt>
                <c:pt idx="9">
                  <c:v>2471.3094999999998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419605264"/>
        <c:axId val="419604872"/>
      </c:barChart>
      <c:catAx>
        <c:axId val="419605264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19604872"/>
        <c:crosses val="autoZero"/>
        <c:auto val="1"/>
        <c:lblAlgn val="ctr"/>
        <c:lblOffset val="100"/>
        <c:noMultiLvlLbl val="0"/>
      </c:catAx>
      <c:valAx>
        <c:axId val="419604872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1960526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"/>
          <c:y val="0.88389470433842809"/>
          <c:w val="1"/>
          <c:h val="0.11264875714065152"/>
        </c:manualLayout>
      </c:layout>
      <c:overlay val="0"/>
      <c:txPr>
        <a:bodyPr/>
        <a:lstStyle/>
        <a:p>
          <a:pPr>
            <a:defRPr sz="7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09711286089237"/>
          <c:y val="4.3833873706963108E-2"/>
          <c:w val="0.61091556238397027"/>
          <c:h val="0.89342082239720033"/>
        </c:manualLayout>
      </c:layout>
      <c:doughnutChart>
        <c:varyColors val="1"/>
        <c:ser>
          <c:idx val="0"/>
          <c:order val="0"/>
          <c:tx>
            <c:v>Generación renovable</c:v>
          </c:tx>
          <c:dPt>
            <c:idx val="0"/>
            <c:bubble3D val="0"/>
            <c:spPr>
              <a:solidFill>
                <a:srgbClr val="0090D1"/>
              </a:solidFill>
            </c:spPr>
          </c:dPt>
          <c:dPt>
            <c:idx val="1"/>
            <c:bubble3D val="0"/>
            <c:spPr>
              <a:solidFill>
                <a:srgbClr val="6FB114"/>
              </a:solidFill>
            </c:spPr>
          </c:dPt>
          <c:dPt>
            <c:idx val="2"/>
            <c:bubble3D val="0"/>
            <c:spPr>
              <a:solidFill>
                <a:srgbClr val="E48500"/>
              </a:solidFill>
            </c:spPr>
          </c:dPt>
          <c:dPt>
            <c:idx val="3"/>
            <c:bubble3D val="0"/>
            <c:spPr>
              <a:solidFill>
                <a:srgbClr val="FF0000"/>
              </a:solidFill>
            </c:spPr>
          </c:dPt>
          <c:dPt>
            <c:idx val="4"/>
            <c:bubble3D val="0"/>
            <c:spPr>
              <a:solidFill>
                <a:srgbClr val="9A5CBC"/>
              </a:solidFill>
            </c:spPr>
          </c:dPt>
          <c:dPt>
            <c:idx val="5"/>
            <c:bubble3D val="0"/>
            <c:spPr>
              <a:solidFill>
                <a:srgbClr val="666666"/>
              </a:solidFill>
            </c:spPr>
          </c:dPt>
          <c:dPt>
            <c:idx val="6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7"/>
            <c:bubble3D val="0"/>
            <c:spPr>
              <a:solidFill>
                <a:srgbClr val="FFCC66"/>
              </a:solidFill>
            </c:spPr>
          </c:dPt>
          <c:dPt>
            <c:idx val="8"/>
            <c:bubble3D val="0"/>
            <c:spPr>
              <a:solidFill>
                <a:srgbClr val="464394"/>
              </a:solidFill>
            </c:spPr>
          </c:dPt>
          <c:dPt>
            <c:idx val="9"/>
            <c:bubble3D val="0"/>
            <c:spPr>
              <a:solidFill>
                <a:srgbClr val="993300"/>
              </a:solidFill>
            </c:spPr>
          </c:dPt>
          <c:dLbls>
            <c:dLbl>
              <c:idx val="0"/>
              <c:layout>
                <c:manualLayout>
                  <c:x val="0.23847896440129437"/>
                  <c:y val="3.854599226969827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0198048059526542"/>
                  <c:y val="-0.1468095311615459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9.9684015107867618E-2"/>
                  <c:y val="-0.130324121249549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4581140772037629"/>
                  <c:y val="-6.702115176779373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8949404989424867"/>
                  <c:y val="-2.61779075801658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181968758759527"/>
                      <c:h val="0.14690216664093456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0.19567107509619538"/>
                  <c:y val="4.1895116051669914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745865504675992"/>
                      <c:h val="0.12926231279913541"/>
                    </c:manualLayout>
                  </c15:layout>
                </c:ext>
              </c:extLst>
            </c:dLbl>
            <c:dLbl>
              <c:idx val="6"/>
              <c:layout>
                <c:manualLayout>
                  <c:x val="-0.12032520325203251"/>
                  <c:y val="1.568627450980392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1136162857691569"/>
                  <c:y val="-6.59832226853996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9.3665516532399296E-2"/>
                  <c:y val="-8.39361911454673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6.8918582582024601E-2"/>
                  <c:y val="-8.671454673225582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0.15982433788971745"/>
                  <c:y val="-1.138352860689847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0.24694444444444927"/>
                  <c:y val="-6.1148148148148146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rgbClr val="006699"/>
                        </a:solidFill>
                      </a:rPr>
                      <a:t>C</a:t>
                    </a:r>
                    <a:r>
                      <a:rPr lang="en-US"/>
                      <a:t>ogenera-ción y resto
15,9%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1'!$C$138:$C$143</c:f>
              <c:strCache>
                <c:ptCount val="6"/>
                <c:pt idx="0">
                  <c:v>Hidráulica (1)</c:v>
                </c:pt>
                <c:pt idx="1">
                  <c:v>Eólica</c:v>
                </c:pt>
                <c:pt idx="2">
                  <c:v>Solar fotovoltaica</c:v>
                </c:pt>
                <c:pt idx="3">
                  <c:v>Solar térmica</c:v>
                </c:pt>
                <c:pt idx="4">
                  <c:v>Otras renovables</c:v>
                </c:pt>
                <c:pt idx="5">
                  <c:v>Residuos (2)</c:v>
                </c:pt>
              </c:strCache>
            </c:strRef>
          </c:cat>
          <c:val>
            <c:numRef>
              <c:f>'Data 1'!$G$138:$G$143</c:f>
              <c:numCache>
                <c:formatCode>#,##0.0\ \ \ _)</c:formatCode>
                <c:ptCount val="6"/>
                <c:pt idx="0">
                  <c:v>35.799999999999997</c:v>
                </c:pt>
                <c:pt idx="1">
                  <c:v>47.4</c:v>
                </c:pt>
                <c:pt idx="2">
                  <c:v>7.6</c:v>
                </c:pt>
                <c:pt idx="3">
                  <c:v>5.0999999999999996</c:v>
                </c:pt>
                <c:pt idx="4">
                  <c:v>3.4</c:v>
                </c:pt>
                <c:pt idx="5">
                  <c:v>0.7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88"/>
        <c:holeSize val="50"/>
      </c:doughnutChart>
      <c:spPr>
        <a:noFill/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60211704306193"/>
          <c:y val="7.7370727065491321E-2"/>
          <c:w val="0.78811427417726632"/>
          <c:h val="0.67504177515659147"/>
        </c:manualLayout>
      </c:layout>
      <c:stockChart>
        <c:ser>
          <c:idx val="0"/>
          <c:order val="0"/>
          <c:tx>
            <c:strRef>
              <c:f>'Data 1'!$D$147:$D$148</c:f>
              <c:strCache>
                <c:ptCount val="2"/>
                <c:pt idx="0">
                  <c:v>Hidráulica</c:v>
                </c:pt>
                <c:pt idx="1">
                  <c:v>Máximo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'Data 1'!$C$149:$C$160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1'!$D$149:$D$160</c:f>
              <c:numCache>
                <c:formatCode>#,##0.0</c:formatCode>
                <c:ptCount val="12"/>
                <c:pt idx="0">
                  <c:v>22.3</c:v>
                </c:pt>
                <c:pt idx="1">
                  <c:v>25.7</c:v>
                </c:pt>
                <c:pt idx="2">
                  <c:v>25.4</c:v>
                </c:pt>
                <c:pt idx="3">
                  <c:v>34.200000000000003</c:v>
                </c:pt>
                <c:pt idx="4">
                  <c:v>33</c:v>
                </c:pt>
                <c:pt idx="5">
                  <c:v>24.2</c:v>
                </c:pt>
                <c:pt idx="6">
                  <c:v>14.8</c:v>
                </c:pt>
                <c:pt idx="7">
                  <c:v>14.5</c:v>
                </c:pt>
                <c:pt idx="8">
                  <c:v>12.4</c:v>
                </c:pt>
                <c:pt idx="9">
                  <c:v>13.4</c:v>
                </c:pt>
                <c:pt idx="10">
                  <c:v>12.7</c:v>
                </c:pt>
                <c:pt idx="11">
                  <c:v>12.6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1'!$E$147:$E$148</c:f>
              <c:strCache>
                <c:ptCount val="2"/>
                <c:pt idx="0">
                  <c:v>Hidráulica</c:v>
                </c:pt>
                <c:pt idx="1">
                  <c:v>Medio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'Data 1'!$C$149:$C$160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1'!$E$149:$E$160</c:f>
              <c:numCache>
                <c:formatCode>#,##0.0</c:formatCode>
                <c:ptCount val="12"/>
                <c:pt idx="0">
                  <c:v>15.6</c:v>
                </c:pt>
                <c:pt idx="1">
                  <c:v>19.7</c:v>
                </c:pt>
                <c:pt idx="2">
                  <c:v>19.899999999999999</c:v>
                </c:pt>
                <c:pt idx="3">
                  <c:v>25.9</c:v>
                </c:pt>
                <c:pt idx="4">
                  <c:v>26.4</c:v>
                </c:pt>
                <c:pt idx="5">
                  <c:v>15.3</c:v>
                </c:pt>
                <c:pt idx="6">
                  <c:v>10.5</c:v>
                </c:pt>
                <c:pt idx="7">
                  <c:v>9.9</c:v>
                </c:pt>
                <c:pt idx="8">
                  <c:v>8.4</c:v>
                </c:pt>
                <c:pt idx="9">
                  <c:v>8</c:v>
                </c:pt>
                <c:pt idx="10">
                  <c:v>7.4</c:v>
                </c:pt>
                <c:pt idx="11">
                  <c:v>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1'!$F$147:$F$148</c:f>
              <c:strCache>
                <c:ptCount val="2"/>
                <c:pt idx="0">
                  <c:v>Hidráulica</c:v>
                </c:pt>
                <c:pt idx="1">
                  <c:v>Mínimo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3"/>
          </c:marker>
          <c:cat>
            <c:strRef>
              <c:f>'Data 1'!$C$149:$C$160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1'!$F$149:$F$160</c:f>
              <c:numCache>
                <c:formatCode>#,##0.0</c:formatCode>
                <c:ptCount val="12"/>
                <c:pt idx="0">
                  <c:v>0.5</c:v>
                </c:pt>
                <c:pt idx="1">
                  <c:v>6</c:v>
                </c:pt>
                <c:pt idx="2">
                  <c:v>10.3</c:v>
                </c:pt>
                <c:pt idx="3">
                  <c:v>15.6</c:v>
                </c:pt>
                <c:pt idx="4">
                  <c:v>10.4</c:v>
                </c:pt>
                <c:pt idx="5">
                  <c:v>5.9</c:v>
                </c:pt>
                <c:pt idx="6">
                  <c:v>6.3</c:v>
                </c:pt>
                <c:pt idx="7">
                  <c:v>5</c:v>
                </c:pt>
                <c:pt idx="8">
                  <c:v>5.7</c:v>
                </c:pt>
                <c:pt idx="9">
                  <c:v>0.9</c:v>
                </c:pt>
                <c:pt idx="10">
                  <c:v>0.6</c:v>
                </c:pt>
                <c:pt idx="11">
                  <c:v>2.2000000000000002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8100">
              <a:solidFill>
                <a:srgbClr val="00B0F0"/>
              </a:solidFill>
            </a:ln>
          </c:spPr>
        </c:hiLowLines>
        <c:axId val="419603304"/>
        <c:axId val="419604088"/>
      </c:stockChart>
      <c:catAx>
        <c:axId val="419603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19604088"/>
        <c:crosses val="autoZero"/>
        <c:auto val="1"/>
        <c:lblAlgn val="ctr"/>
        <c:lblOffset val="100"/>
        <c:noMultiLvlLbl val="0"/>
      </c:catAx>
      <c:valAx>
        <c:axId val="419604088"/>
        <c:scaling>
          <c:orientation val="minMax"/>
          <c:max val="6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196033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244648086012804"/>
          <c:y val="0.14368642772783891"/>
          <c:w val="0.78097646787727548"/>
          <c:h val="0.67504177515659147"/>
        </c:manualLayout>
      </c:layout>
      <c:stockChart>
        <c:ser>
          <c:idx val="0"/>
          <c:order val="0"/>
          <c:tx>
            <c:strRef>
              <c:f>'Data 1'!$G$147:$G$148</c:f>
              <c:strCache>
                <c:ptCount val="2"/>
                <c:pt idx="0">
                  <c:v>Eólica</c:v>
                </c:pt>
                <c:pt idx="1">
                  <c:v>Máximo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val>
            <c:numRef>
              <c:f>'Data 1'!$G$149:$G$160</c:f>
              <c:numCache>
                <c:formatCode>#,##0.0</c:formatCode>
                <c:ptCount val="12"/>
                <c:pt idx="0">
                  <c:v>48.7</c:v>
                </c:pt>
                <c:pt idx="1">
                  <c:v>52.1</c:v>
                </c:pt>
                <c:pt idx="2">
                  <c:v>39.1</c:v>
                </c:pt>
                <c:pt idx="3">
                  <c:v>34.6</c:v>
                </c:pt>
                <c:pt idx="4">
                  <c:v>38.200000000000003</c:v>
                </c:pt>
                <c:pt idx="5">
                  <c:v>31.9</c:v>
                </c:pt>
                <c:pt idx="6">
                  <c:v>26.2</c:v>
                </c:pt>
                <c:pt idx="7">
                  <c:v>39.1</c:v>
                </c:pt>
                <c:pt idx="8">
                  <c:v>25.9</c:v>
                </c:pt>
                <c:pt idx="9">
                  <c:v>33.6</c:v>
                </c:pt>
                <c:pt idx="10">
                  <c:v>44.9</c:v>
                </c:pt>
                <c:pt idx="11">
                  <c:v>30.6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1'!$H$147:$H$148</c:f>
              <c:strCache>
                <c:ptCount val="2"/>
                <c:pt idx="0">
                  <c:v>Eólica</c:v>
                </c:pt>
                <c:pt idx="1">
                  <c:v>Medio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val>
            <c:numRef>
              <c:f>'Data 1'!$H$149:$H$160</c:f>
              <c:numCache>
                <c:formatCode>#,##0.0</c:formatCode>
                <c:ptCount val="12"/>
                <c:pt idx="0">
                  <c:v>26.7</c:v>
                </c:pt>
                <c:pt idx="1">
                  <c:v>30.1</c:v>
                </c:pt>
                <c:pt idx="2">
                  <c:v>25.1</c:v>
                </c:pt>
                <c:pt idx="3">
                  <c:v>21.8</c:v>
                </c:pt>
                <c:pt idx="4">
                  <c:v>20.3</c:v>
                </c:pt>
                <c:pt idx="5">
                  <c:v>16.7</c:v>
                </c:pt>
                <c:pt idx="6">
                  <c:v>16.100000000000001</c:v>
                </c:pt>
                <c:pt idx="7">
                  <c:v>17.5</c:v>
                </c:pt>
                <c:pt idx="8">
                  <c:v>13.4</c:v>
                </c:pt>
                <c:pt idx="9">
                  <c:v>11.6</c:v>
                </c:pt>
                <c:pt idx="10">
                  <c:v>19</c:v>
                </c:pt>
                <c:pt idx="11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1'!$I$147:$I$148</c:f>
              <c:strCache>
                <c:ptCount val="2"/>
                <c:pt idx="0">
                  <c:v>Eólica</c:v>
                </c:pt>
                <c:pt idx="1">
                  <c:v>Mínimo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3"/>
          </c:marker>
          <c:val>
            <c:numRef>
              <c:f>'Data 1'!$I$149:$I$160</c:f>
              <c:numCache>
                <c:formatCode>#,##0.0</c:formatCode>
                <c:ptCount val="12"/>
                <c:pt idx="0">
                  <c:v>6.4</c:v>
                </c:pt>
                <c:pt idx="1">
                  <c:v>7.4</c:v>
                </c:pt>
                <c:pt idx="2">
                  <c:v>6</c:v>
                </c:pt>
                <c:pt idx="3">
                  <c:v>3.8</c:v>
                </c:pt>
                <c:pt idx="4">
                  <c:v>9</c:v>
                </c:pt>
                <c:pt idx="5">
                  <c:v>6.4</c:v>
                </c:pt>
                <c:pt idx="6">
                  <c:v>5.8</c:v>
                </c:pt>
                <c:pt idx="7">
                  <c:v>8.6</c:v>
                </c:pt>
                <c:pt idx="8">
                  <c:v>5.5</c:v>
                </c:pt>
                <c:pt idx="9">
                  <c:v>3.1</c:v>
                </c:pt>
                <c:pt idx="10">
                  <c:v>5</c:v>
                </c:pt>
                <c:pt idx="11">
                  <c:v>4.8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8100">
              <a:solidFill>
                <a:srgbClr val="92D050"/>
              </a:solidFill>
            </a:ln>
          </c:spPr>
        </c:hiLowLines>
        <c:axId val="419601344"/>
        <c:axId val="419597816"/>
      </c:stockChart>
      <c:catAx>
        <c:axId val="419601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one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19597816"/>
        <c:crosses val="autoZero"/>
        <c:auto val="1"/>
        <c:lblAlgn val="ctr"/>
        <c:lblOffset val="100"/>
        <c:noMultiLvlLbl val="0"/>
      </c:catAx>
      <c:valAx>
        <c:axId val="419597816"/>
        <c:scaling>
          <c:orientation val="minMax"/>
        </c:scaling>
        <c:delete val="0"/>
        <c:axPos val="l"/>
        <c:majorGridlines>
          <c:spPr>
            <a:ln w="12700">
              <a:noFill/>
              <a:prstDash val="sysDot"/>
            </a:ln>
          </c:spPr>
        </c:majorGridlines>
        <c:numFmt formatCode="#,##0" sourceLinked="0"/>
        <c:majorTickMark val="out"/>
        <c:minorTickMark val="none"/>
        <c:tickLblPos val="none"/>
        <c:spPr>
          <a:noFill/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19601344"/>
        <c:crosses val="autoZero"/>
        <c:crossBetween val="between"/>
      </c:valAx>
      <c:spPr>
        <a:noFill/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60209050323379"/>
          <c:y val="7.7370696310020068E-2"/>
          <c:w val="0.78811427417726632"/>
          <c:h val="0.67504177515659147"/>
        </c:manualLayout>
      </c:layout>
      <c:stockChart>
        <c:ser>
          <c:idx val="0"/>
          <c:order val="0"/>
          <c:tx>
            <c:strRef>
              <c:f>'Data 1'!$J$148</c:f>
              <c:strCache>
                <c:ptCount val="1"/>
                <c:pt idx="0">
                  <c:v>Máximo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val>
            <c:numRef>
              <c:f>'Data 1'!$J$149:$J$160</c:f>
              <c:numCache>
                <c:formatCode>#,##0.0</c:formatCode>
                <c:ptCount val="12"/>
                <c:pt idx="0">
                  <c:v>4.0999999999999996</c:v>
                </c:pt>
                <c:pt idx="1">
                  <c:v>5.4</c:v>
                </c:pt>
                <c:pt idx="2">
                  <c:v>7.6999999999999993</c:v>
                </c:pt>
                <c:pt idx="3">
                  <c:v>9</c:v>
                </c:pt>
                <c:pt idx="4">
                  <c:v>10</c:v>
                </c:pt>
                <c:pt idx="5">
                  <c:v>11.1</c:v>
                </c:pt>
                <c:pt idx="6">
                  <c:v>10.3</c:v>
                </c:pt>
                <c:pt idx="7">
                  <c:v>10.199999999999999</c:v>
                </c:pt>
                <c:pt idx="8">
                  <c:v>8.6999999999999993</c:v>
                </c:pt>
                <c:pt idx="9">
                  <c:v>7.5</c:v>
                </c:pt>
                <c:pt idx="10">
                  <c:v>5</c:v>
                </c:pt>
                <c:pt idx="11">
                  <c:v>4.2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1'!$K$148</c:f>
              <c:strCache>
                <c:ptCount val="1"/>
                <c:pt idx="0">
                  <c:v>Medio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val>
            <c:numRef>
              <c:f>'Data 1'!$K$149:$K$160</c:f>
              <c:numCache>
                <c:formatCode>#,##0.0</c:formatCode>
                <c:ptCount val="12"/>
                <c:pt idx="0">
                  <c:v>1.9000000000000001</c:v>
                </c:pt>
                <c:pt idx="1">
                  <c:v>2.9000000000000004</c:v>
                </c:pt>
                <c:pt idx="2">
                  <c:v>4.9000000000000004</c:v>
                </c:pt>
                <c:pt idx="3">
                  <c:v>5.4</c:v>
                </c:pt>
                <c:pt idx="4">
                  <c:v>6.6</c:v>
                </c:pt>
                <c:pt idx="5">
                  <c:v>8.8000000000000007</c:v>
                </c:pt>
                <c:pt idx="6">
                  <c:v>7.8999999999999995</c:v>
                </c:pt>
                <c:pt idx="7">
                  <c:v>8</c:v>
                </c:pt>
                <c:pt idx="8">
                  <c:v>6.7</c:v>
                </c:pt>
                <c:pt idx="9">
                  <c:v>4.0999999999999996</c:v>
                </c:pt>
                <c:pt idx="10">
                  <c:v>2.7</c:v>
                </c:pt>
                <c:pt idx="11">
                  <c:v>2.2999999999999998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1'!$L$148</c:f>
              <c:strCache>
                <c:ptCount val="1"/>
                <c:pt idx="0">
                  <c:v>Mínimo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3"/>
          </c:marker>
          <c:val>
            <c:numRef>
              <c:f>'Data 1'!$L$149:$L$160</c:f>
              <c:numCache>
                <c:formatCode>#,##0.0</c:formatCode>
                <c:ptCount val="12"/>
                <c:pt idx="0">
                  <c:v>0.8</c:v>
                </c:pt>
                <c:pt idx="1">
                  <c:v>0.8</c:v>
                </c:pt>
                <c:pt idx="2">
                  <c:v>2.2999999999999998</c:v>
                </c:pt>
                <c:pt idx="3">
                  <c:v>1.4000000000000001</c:v>
                </c:pt>
                <c:pt idx="4">
                  <c:v>2.2000000000000002</c:v>
                </c:pt>
                <c:pt idx="5">
                  <c:v>5</c:v>
                </c:pt>
                <c:pt idx="6">
                  <c:v>3.9000000000000004</c:v>
                </c:pt>
                <c:pt idx="7">
                  <c:v>6.4</c:v>
                </c:pt>
                <c:pt idx="8">
                  <c:v>3.8000000000000003</c:v>
                </c:pt>
                <c:pt idx="9">
                  <c:v>1.4000000000000001</c:v>
                </c:pt>
                <c:pt idx="10">
                  <c:v>0.8</c:v>
                </c:pt>
                <c:pt idx="11">
                  <c:v>0.7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8100">
              <a:solidFill>
                <a:schemeClr val="accent6"/>
              </a:solidFill>
            </a:ln>
          </c:spPr>
        </c:hiLowLines>
        <c:axId val="419598208"/>
        <c:axId val="421256368"/>
      </c:stockChart>
      <c:catAx>
        <c:axId val="419598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421256368"/>
        <c:crosses val="autoZero"/>
        <c:auto val="1"/>
        <c:lblAlgn val="ctr"/>
        <c:lblOffset val="100"/>
        <c:noMultiLvlLbl val="0"/>
      </c:catAx>
      <c:valAx>
        <c:axId val="421256368"/>
        <c:scaling>
          <c:orientation val="minMax"/>
          <c:max val="60"/>
        </c:scaling>
        <c:delete val="0"/>
        <c:axPos val="l"/>
        <c:majorGridlines>
          <c:spPr>
            <a:ln w="3175">
              <a:noFill/>
              <a:prstDash val="sysDot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4195982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noFill/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image" Target="../media/image1.png"/><Relationship Id="rId4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1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4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8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9.xml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0.xml"/></Relationships>
</file>

<file path=xl/drawings/_rels/drawing3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1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2.xml"/></Relationships>
</file>

<file path=xl/drawings/_rels/drawing4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3.xml"/></Relationships>
</file>

<file path=xl/drawings/_rels/drawing4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5.xml"/><Relationship Id="rId1" Type="http://schemas.openxmlformats.org/officeDocument/2006/relationships/image" Target="../media/image1.png"/></Relationships>
</file>

<file path=xl/drawings/_rels/drawing5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6.xml"/></Relationships>
</file>

<file path=xl/drawings/_rels/drawing5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7.xml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8.xml"/></Relationships>
</file>

<file path=xl/drawings/_rels/drawing5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60093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5260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5</xdr:col>
      <xdr:colOff>255794</xdr:colOff>
      <xdr:row>3</xdr:row>
      <xdr:rowOff>26670</xdr:rowOff>
    </xdr:to>
    <xdr:sp macro="" textlink="">
      <xdr:nvSpPr>
        <xdr:cNvPr id="6009328" name="Line 2"/>
        <xdr:cNvSpPr>
          <a:spLocks noChangeShapeType="1"/>
        </xdr:cNvSpPr>
      </xdr:nvSpPr>
      <xdr:spPr bwMode="auto">
        <a:xfrm flipH="1">
          <a:off x="198119" y="491490"/>
          <a:ext cx="7992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38099</xdr:rowOff>
    </xdr:from>
    <xdr:to>
      <xdr:col>2</xdr:col>
      <xdr:colOff>1060510</xdr:colOff>
      <xdr:row>60</xdr:row>
      <xdr:rowOff>15179</xdr:rowOff>
    </xdr:to>
    <xdr:pic>
      <xdr:nvPicPr>
        <xdr:cNvPr id="5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53439"/>
          <a:ext cx="1044000" cy="85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9523</xdr:colOff>
      <xdr:row>3</xdr:row>
      <xdr:rowOff>28575</xdr:rowOff>
    </xdr:from>
    <xdr:to>
      <xdr:col>4</xdr:col>
      <xdr:colOff>7044598</xdr:colOff>
      <xdr:row>3</xdr:row>
      <xdr:rowOff>28575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00023" y="493395"/>
          <a:ext cx="8949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1</xdr:rowOff>
    </xdr:from>
    <xdr:to>
      <xdr:col>5</xdr:col>
      <xdr:colOff>0</xdr:colOff>
      <xdr:row>26</xdr:row>
      <xdr:rowOff>1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19050</xdr:colOff>
      <xdr:row>4</xdr:row>
      <xdr:rowOff>121920</xdr:rowOff>
    </xdr:from>
    <xdr:to>
      <xdr:col>5</xdr:col>
      <xdr:colOff>1905</xdr:colOff>
      <xdr:row>24</xdr:row>
      <xdr:rowOff>129540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142875</xdr:colOff>
      <xdr:row>5</xdr:row>
      <xdr:rowOff>161925</xdr:rowOff>
    </xdr:from>
    <xdr:to>
      <xdr:col>5</xdr:col>
      <xdr:colOff>133350</xdr:colOff>
      <xdr:row>25</xdr:row>
      <xdr:rowOff>152400</xdr:rowOff>
    </xdr:to>
    <xdr:graphicFrame macro="">
      <xdr:nvGraphicFramePr>
        <xdr:cNvPr id="7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0.65629</cdr:x>
      <cdr:y>0.82647</cdr:y>
    </cdr:from>
    <cdr:to>
      <cdr:x>0.94993</cdr:x>
      <cdr:y>0.88811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4619625" y="2676524"/>
          <a:ext cx="2066925" cy="1996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latin typeface="Arial" panose="020B0604020202020204" pitchFamily="34" charset="0"/>
              <a:cs typeface="Arial" panose="020B0604020202020204" pitchFamily="34" charset="0"/>
            </a:rPr>
            <a:t>    </a:t>
          </a:r>
          <a:r>
            <a:rPr lang="es-ES" sz="800">
              <a:solidFill>
                <a:srgbClr val="005463"/>
              </a:solidFill>
              <a:latin typeface="Arial" panose="020B0604020202020204" pitchFamily="34" charset="0"/>
              <a:cs typeface="Arial" panose="020B0604020202020204" pitchFamily="34" charset="0"/>
            </a:rPr>
            <a:t>Hidraulica</a:t>
          </a:r>
          <a:r>
            <a:rPr lang="es-ES" sz="800">
              <a:latin typeface="Arial" panose="020B0604020202020204" pitchFamily="34" charset="0"/>
              <a:cs typeface="Arial" panose="020B0604020202020204" pitchFamily="34" charset="0"/>
            </a:rPr>
            <a:t>            </a:t>
          </a:r>
          <a:r>
            <a:rPr lang="es-ES" sz="800">
              <a:solidFill>
                <a:srgbClr val="005463"/>
              </a:solidFill>
              <a:latin typeface="Arial" panose="020B0604020202020204" pitchFamily="34" charset="0"/>
              <a:cs typeface="Arial" panose="020B0604020202020204" pitchFamily="34" charset="0"/>
            </a:rPr>
            <a:t>Eólica</a:t>
          </a:r>
          <a:r>
            <a:rPr lang="es-ES" sz="800">
              <a:latin typeface="Arial" panose="020B0604020202020204" pitchFamily="34" charset="0"/>
              <a:cs typeface="Arial" panose="020B0604020202020204" pitchFamily="34" charset="0"/>
            </a:rPr>
            <a:t>            </a:t>
          </a:r>
          <a:r>
            <a:rPr lang="es-ES" sz="800">
              <a:solidFill>
                <a:srgbClr val="005463"/>
              </a:solidFill>
              <a:latin typeface="Arial" panose="020B0604020202020204" pitchFamily="34" charset="0"/>
              <a:cs typeface="Arial" panose="020B0604020202020204" pitchFamily="34" charset="0"/>
            </a:rPr>
            <a:t>Solar</a:t>
          </a:r>
        </a:p>
      </cdr:txBody>
    </cdr:sp>
  </cdr:relSizeAnchor>
  <cdr:relSizeAnchor xmlns:cdr="http://schemas.openxmlformats.org/drawingml/2006/chartDrawing">
    <cdr:from>
      <cdr:x>0.6585</cdr:x>
      <cdr:y>0.85099</cdr:y>
    </cdr:from>
    <cdr:to>
      <cdr:x>0.68033</cdr:x>
      <cdr:y>0.878</cdr:y>
    </cdr:to>
    <cdr:sp macro="" textlink="">
      <cdr:nvSpPr>
        <cdr:cNvPr id="3" name="Rectángulo 2"/>
        <cdr:cNvSpPr/>
      </cdr:nvSpPr>
      <cdr:spPr>
        <a:xfrm xmlns:a="http://schemas.openxmlformats.org/drawingml/2006/main">
          <a:off x="4635170" y="2755922"/>
          <a:ext cx="153660" cy="87471"/>
        </a:xfrm>
        <a:prstGeom xmlns:a="http://schemas.openxmlformats.org/drawingml/2006/main" prst="rect">
          <a:avLst/>
        </a:prstGeom>
        <a:solidFill xmlns:a="http://schemas.openxmlformats.org/drawingml/2006/main">
          <a:srgbClr val="00B0F0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0.77142</cdr:x>
      <cdr:y>0.84805</cdr:y>
    </cdr:from>
    <cdr:to>
      <cdr:x>0.79325</cdr:x>
      <cdr:y>0.87506</cdr:y>
    </cdr:to>
    <cdr:sp macro="" textlink="">
      <cdr:nvSpPr>
        <cdr:cNvPr id="4" name="Rectángulo 3"/>
        <cdr:cNvSpPr/>
      </cdr:nvSpPr>
      <cdr:spPr>
        <a:xfrm xmlns:a="http://schemas.openxmlformats.org/drawingml/2006/main">
          <a:off x="5429986" y="2746397"/>
          <a:ext cx="153661" cy="87471"/>
        </a:xfrm>
        <a:prstGeom xmlns:a="http://schemas.openxmlformats.org/drawingml/2006/main" prst="rect">
          <a:avLst/>
        </a:prstGeom>
        <a:solidFill xmlns:a="http://schemas.openxmlformats.org/drawingml/2006/main">
          <a:srgbClr val="92D050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0.8565</cdr:x>
      <cdr:y>0.84216</cdr:y>
    </cdr:from>
    <cdr:to>
      <cdr:x>0.87833</cdr:x>
      <cdr:y>0.86917</cdr:y>
    </cdr:to>
    <cdr:sp macro="" textlink="">
      <cdr:nvSpPr>
        <cdr:cNvPr id="5" name="Rectángulo 4"/>
        <cdr:cNvSpPr/>
      </cdr:nvSpPr>
      <cdr:spPr>
        <a:xfrm xmlns:a="http://schemas.openxmlformats.org/drawingml/2006/main">
          <a:off x="6028850" y="2727343"/>
          <a:ext cx="153661" cy="87472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ES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0</xdr:colOff>
      <xdr:row>6</xdr:row>
      <xdr:rowOff>19050</xdr:rowOff>
    </xdr:from>
    <xdr:to>
      <xdr:col>4</xdr:col>
      <xdr:colOff>7048499</xdr:colOff>
      <xdr:row>24</xdr:row>
      <xdr:rowOff>7620</xdr:rowOff>
    </xdr:to>
    <xdr:graphicFrame macro="">
      <xdr:nvGraphicFramePr>
        <xdr:cNvPr id="2" name="GRAF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3" name="Picture 7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9524</xdr:colOff>
      <xdr:row>3</xdr:row>
      <xdr:rowOff>28575</xdr:rowOff>
    </xdr:from>
    <xdr:to>
      <xdr:col>4</xdr:col>
      <xdr:colOff>7044599</xdr:colOff>
      <xdr:row>3</xdr:row>
      <xdr:rowOff>28575</xdr:rowOff>
    </xdr:to>
    <xdr:sp macro="" textlink="">
      <xdr:nvSpPr>
        <xdr:cNvPr id="4" name="Line 79"/>
        <xdr:cNvSpPr>
          <a:spLocks noChangeShapeType="1"/>
        </xdr:cNvSpPr>
      </xdr:nvSpPr>
      <xdr:spPr bwMode="auto">
        <a:xfrm flipH="1">
          <a:off x="200024" y="493395"/>
          <a:ext cx="8949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22860</xdr:colOff>
      <xdr:row>6</xdr:row>
      <xdr:rowOff>9525</xdr:rowOff>
    </xdr:from>
    <xdr:to>
      <xdr:col>5</xdr:col>
      <xdr:colOff>0</xdr:colOff>
      <xdr:row>24</xdr:row>
      <xdr:rowOff>106680</xdr:rowOff>
    </xdr:to>
    <xdr:graphicFrame macro="">
      <xdr:nvGraphicFramePr>
        <xdr:cNvPr id="6310028" name="GRAF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631002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9524</xdr:colOff>
      <xdr:row>3</xdr:row>
      <xdr:rowOff>28575</xdr:rowOff>
    </xdr:from>
    <xdr:to>
      <xdr:col>4</xdr:col>
      <xdr:colOff>7044599</xdr:colOff>
      <xdr:row>3</xdr:row>
      <xdr:rowOff>28575</xdr:rowOff>
    </xdr:to>
    <xdr:sp macro="" textlink="">
      <xdr:nvSpPr>
        <xdr:cNvPr id="6310030" name="Line 3"/>
        <xdr:cNvSpPr>
          <a:spLocks noChangeShapeType="1"/>
        </xdr:cNvSpPr>
      </xdr:nvSpPr>
      <xdr:spPr bwMode="auto">
        <a:xfrm flipH="1">
          <a:off x="200024" y="493395"/>
          <a:ext cx="8949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0.39676</cdr:x>
      <cdr:y>0.08064</cdr:y>
    </cdr:from>
    <cdr:to>
      <cdr:x>0.4275</cdr:x>
      <cdr:y>0.13174</cdr:y>
    </cdr:to>
    <cdr:sp macro="" textlink="">
      <cdr:nvSpPr>
        <cdr:cNvPr id="304129" name="Texto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01957" y="165262"/>
          <a:ext cx="133683" cy="95288"/>
        </a:xfrm>
        <a:prstGeom xmlns:a="http://schemas.openxmlformats.org/drawingml/2006/main" prst="rect">
          <a:avLst/>
        </a:prstGeom>
        <a:solidFill xmlns:a="http://schemas.openxmlformats.org/drawingml/2006/main">
          <a:srgbClr val="008080"/>
        </a:solidFill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0.54191</cdr:x>
      <cdr:y>0.10655</cdr:y>
    </cdr:from>
    <cdr:to>
      <cdr:x>0.57582</cdr:x>
      <cdr:y>0.10655</cdr:y>
    </cdr:to>
    <cdr:sp macro="" textlink="">
      <cdr:nvSpPr>
        <cdr:cNvPr id="30413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032179" y="213487"/>
          <a:ext cx="148006" cy="58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624FAC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0.54191</cdr:x>
      <cdr:y>0.18286</cdr:y>
    </cdr:from>
    <cdr:to>
      <cdr:x>0.57436</cdr:x>
      <cdr:y>0.18286</cdr:y>
    </cdr:to>
    <cdr:sp macro="" textlink="">
      <cdr:nvSpPr>
        <cdr:cNvPr id="30413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032179" y="355838"/>
          <a:ext cx="141322" cy="58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0">
          <a:solidFill>
            <a:srgbClr val="004563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0.579</cdr:x>
      <cdr:y>0.07366</cdr:y>
    </cdr:from>
    <cdr:to>
      <cdr:x>0.89185</cdr:x>
      <cdr:y>0.14303</cdr:y>
    </cdr:to>
    <cdr:sp macro="" textlink="">
      <cdr:nvSpPr>
        <cdr:cNvPr id="304132" name="Texto 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61138" y="174243"/>
          <a:ext cx="1221745" cy="1640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22860" anchor="ctr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Producible medio histórico</a:t>
          </a:r>
        </a:p>
      </cdr:txBody>
    </cdr:sp>
  </cdr:relSizeAnchor>
  <cdr:relSizeAnchor xmlns:cdr="http://schemas.openxmlformats.org/drawingml/2006/chartDrawing">
    <cdr:from>
      <cdr:x>0.579</cdr:x>
      <cdr:y>0.16269</cdr:y>
    </cdr:from>
    <cdr:to>
      <cdr:x>0.68718</cdr:x>
      <cdr:y>0.21718</cdr:y>
    </cdr:to>
    <cdr:sp macro="" textlink="">
      <cdr:nvSpPr>
        <cdr:cNvPr id="304133" name="Texto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67846" y="490005"/>
          <a:ext cx="760016" cy="1640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22860" anchor="ctr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Producible 2016</a:t>
          </a:r>
        </a:p>
      </cdr:txBody>
    </cdr:sp>
  </cdr:relSizeAnchor>
  <cdr:relSizeAnchor xmlns:cdr="http://schemas.openxmlformats.org/drawingml/2006/chartDrawing">
    <cdr:from>
      <cdr:x>0.39676</cdr:x>
      <cdr:y>0.16726</cdr:y>
    </cdr:from>
    <cdr:to>
      <cdr:x>0.4275</cdr:x>
      <cdr:y>0.21837</cdr:y>
    </cdr:to>
    <cdr:sp macro="" textlink="">
      <cdr:nvSpPr>
        <cdr:cNvPr id="304147" name="Texto 10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01957" y="326787"/>
          <a:ext cx="133683" cy="95288"/>
        </a:xfrm>
        <a:prstGeom xmlns:a="http://schemas.openxmlformats.org/drawingml/2006/main" prst="rect">
          <a:avLst/>
        </a:prstGeom>
        <a:solidFill xmlns:a="http://schemas.openxmlformats.org/drawingml/2006/main">
          <a:srgbClr val="FF8080"/>
        </a:solidFill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0.43213</cdr:x>
      <cdr:y>0.07127</cdr:y>
    </cdr:from>
    <cdr:to>
      <cdr:x>0.53616</cdr:x>
      <cdr:y>0.14063</cdr:y>
    </cdr:to>
    <cdr:sp macro="" textlink="">
      <cdr:nvSpPr>
        <cdr:cNvPr id="304159" name="Texto 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87577" y="168570"/>
          <a:ext cx="406265" cy="1640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22860" anchor="ctr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Húmedo</a:t>
          </a:r>
        </a:p>
      </cdr:txBody>
    </cdr:sp>
  </cdr:relSizeAnchor>
  <cdr:relSizeAnchor xmlns:cdr="http://schemas.openxmlformats.org/drawingml/2006/chartDrawing">
    <cdr:from>
      <cdr:x>0.43213</cdr:x>
      <cdr:y>0.15285</cdr:y>
    </cdr:from>
    <cdr:to>
      <cdr:x>0.49674</cdr:x>
      <cdr:y>0.22222</cdr:y>
    </cdr:to>
    <cdr:sp macro="" textlink="">
      <cdr:nvSpPr>
        <cdr:cNvPr id="304160" name="Texto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87577" y="361543"/>
          <a:ext cx="252313" cy="1640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22860" anchor="ctr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Seco</a:t>
          </a:r>
        </a:p>
      </cdr:txBody>
    </cdr:sp>
  </cdr:relSizeAnchor>
  <cdr:relSizeAnchor xmlns:cdr="http://schemas.openxmlformats.org/drawingml/2006/chartDrawing">
    <cdr:from>
      <cdr:x>0.11709</cdr:x>
      <cdr:y>0.84174</cdr:y>
    </cdr:from>
    <cdr:to>
      <cdr:x>0.93882</cdr:x>
      <cdr:y>0.92342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845820" y="2512695"/>
          <a:ext cx="5935980" cy="243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E               F               M              A               M               J                J               A                S                O                N               D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3</xdr:row>
      <xdr:rowOff>28575</xdr:rowOff>
    </xdr:from>
    <xdr:to>
      <xdr:col>4</xdr:col>
      <xdr:colOff>3923775</xdr:colOff>
      <xdr:row>3</xdr:row>
      <xdr:rowOff>28575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200025" y="493395"/>
          <a:ext cx="572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23</xdr:row>
      <xdr:rowOff>152400</xdr:rowOff>
    </xdr:from>
    <xdr:to>
      <xdr:col>4</xdr:col>
      <xdr:colOff>3914775</xdr:colOff>
      <xdr:row>38</xdr:row>
      <xdr:rowOff>152400</xdr:rowOff>
    </xdr:to>
    <xdr:graphicFrame macro="">
      <xdr:nvGraphicFramePr>
        <xdr:cNvPr id="6" name="Graf3_and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6</xdr:row>
      <xdr:rowOff>0</xdr:rowOff>
    </xdr:from>
    <xdr:to>
      <xdr:col>4</xdr:col>
      <xdr:colOff>3905250</xdr:colOff>
      <xdr:row>21</xdr:row>
      <xdr:rowOff>0</xdr:rowOff>
    </xdr:to>
    <xdr:graphicFrame macro="">
      <xdr:nvGraphicFramePr>
        <xdr:cNvPr id="7" name="Graf3_and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15239</xdr:colOff>
      <xdr:row>6</xdr:row>
      <xdr:rowOff>19050</xdr:rowOff>
    </xdr:from>
    <xdr:to>
      <xdr:col>5</xdr:col>
      <xdr:colOff>0</xdr:colOff>
      <xdr:row>24</xdr:row>
      <xdr:rowOff>0</xdr:rowOff>
    </xdr:to>
    <xdr:graphicFrame macro="">
      <xdr:nvGraphicFramePr>
        <xdr:cNvPr id="2" name="GRAF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3" name="Picture 7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9524</xdr:colOff>
      <xdr:row>3</xdr:row>
      <xdr:rowOff>28575</xdr:rowOff>
    </xdr:from>
    <xdr:to>
      <xdr:col>4</xdr:col>
      <xdr:colOff>7044599</xdr:colOff>
      <xdr:row>3</xdr:row>
      <xdr:rowOff>28575</xdr:rowOff>
    </xdr:to>
    <xdr:sp macro="" textlink="">
      <xdr:nvSpPr>
        <xdr:cNvPr id="4" name="Line 79"/>
        <xdr:cNvSpPr>
          <a:spLocks noChangeShapeType="1"/>
        </xdr:cNvSpPr>
      </xdr:nvSpPr>
      <xdr:spPr bwMode="auto">
        <a:xfrm flipH="1">
          <a:off x="200024" y="493395"/>
          <a:ext cx="8949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9523</xdr:colOff>
      <xdr:row>3</xdr:row>
      <xdr:rowOff>28575</xdr:rowOff>
    </xdr:from>
    <xdr:to>
      <xdr:col>4</xdr:col>
      <xdr:colOff>7044598</xdr:colOff>
      <xdr:row>3</xdr:row>
      <xdr:rowOff>28575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00023" y="493395"/>
          <a:ext cx="8949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1</xdr:rowOff>
    </xdr:from>
    <xdr:to>
      <xdr:col>5</xdr:col>
      <xdr:colOff>0</xdr:colOff>
      <xdr:row>24</xdr:row>
      <xdr:rowOff>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9524</xdr:colOff>
      <xdr:row>3</xdr:row>
      <xdr:rowOff>28575</xdr:rowOff>
    </xdr:from>
    <xdr:to>
      <xdr:col>4</xdr:col>
      <xdr:colOff>7043849</xdr:colOff>
      <xdr:row>3</xdr:row>
      <xdr:rowOff>28575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00024" y="495300"/>
          <a:ext cx="87012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1</xdr:rowOff>
    </xdr:from>
    <xdr:to>
      <xdr:col>5</xdr:col>
      <xdr:colOff>0</xdr:colOff>
      <xdr:row>24</xdr:row>
      <xdr:rowOff>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17145</xdr:colOff>
      <xdr:row>1</xdr:row>
      <xdr:rowOff>161925</xdr:rowOff>
    </xdr:from>
    <xdr:to>
      <xdr:col>2</xdr:col>
      <xdr:colOff>902970</xdr:colOff>
      <xdr:row>2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645" y="16954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9523</xdr:colOff>
      <xdr:row>3</xdr:row>
      <xdr:rowOff>28575</xdr:rowOff>
    </xdr:from>
    <xdr:to>
      <xdr:col>4</xdr:col>
      <xdr:colOff>7044598</xdr:colOff>
      <xdr:row>3</xdr:row>
      <xdr:rowOff>28575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00023" y="493395"/>
          <a:ext cx="8949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1</xdr:rowOff>
    </xdr:from>
    <xdr:to>
      <xdr:col>5</xdr:col>
      <xdr:colOff>0</xdr:colOff>
      <xdr:row>24</xdr:row>
      <xdr:rowOff>15240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62864</xdr:colOff>
      <xdr:row>6</xdr:row>
      <xdr:rowOff>15240</xdr:rowOff>
    </xdr:from>
    <xdr:to>
      <xdr:col>5</xdr:col>
      <xdr:colOff>7619</xdr:colOff>
      <xdr:row>24</xdr:row>
      <xdr:rowOff>7620</xdr:rowOff>
    </xdr:to>
    <xdr:graphicFrame macro="">
      <xdr:nvGraphicFramePr>
        <xdr:cNvPr id="2" name="GRAF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3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7244625</xdr:colOff>
      <xdr:row>3</xdr:row>
      <xdr:rowOff>28575</xdr:rowOff>
    </xdr:to>
    <xdr:sp macro="" textlink="">
      <xdr:nvSpPr>
        <xdr:cNvPr id="4" name="Line 65"/>
        <xdr:cNvSpPr>
          <a:spLocks noChangeShapeType="1"/>
        </xdr:cNvSpPr>
      </xdr:nvSpPr>
      <xdr:spPr bwMode="auto">
        <a:xfrm flipH="1">
          <a:off x="200025" y="493395"/>
          <a:ext cx="8949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29969</xdr:colOff>
      <xdr:row>4</xdr:row>
      <xdr:rowOff>330969</xdr:rowOff>
    </xdr:from>
    <xdr:to>
      <xdr:col>8</xdr:col>
      <xdr:colOff>64943</xdr:colOff>
      <xdr:row>12</xdr:row>
      <xdr:rowOff>160980</xdr:rowOff>
    </xdr:to>
    <xdr:sp macro="" textlink="">
      <xdr:nvSpPr>
        <xdr:cNvPr id="2" name="Castilla León"/>
        <xdr:cNvSpPr>
          <a:spLocks/>
        </xdr:cNvSpPr>
      </xdr:nvSpPr>
      <xdr:spPr bwMode="auto">
        <a:xfrm>
          <a:off x="2910329" y="1321569"/>
          <a:ext cx="2412414" cy="1704531"/>
        </a:xfrm>
        <a:custGeom>
          <a:avLst/>
          <a:gdLst/>
          <a:ahLst/>
          <a:cxnLst>
            <a:cxn ang="0">
              <a:pos x="1032" y="798"/>
            </a:cxn>
            <a:cxn ang="0">
              <a:pos x="936" y="876"/>
            </a:cxn>
            <a:cxn ang="0">
              <a:pos x="876" y="966"/>
            </a:cxn>
            <a:cxn ang="0">
              <a:pos x="810" y="1074"/>
            </a:cxn>
            <a:cxn ang="0">
              <a:pos x="750" y="1128"/>
            </a:cxn>
            <a:cxn ang="0">
              <a:pos x="696" y="1152"/>
            </a:cxn>
            <a:cxn ang="0">
              <a:pos x="636" y="1176"/>
            </a:cxn>
            <a:cxn ang="0">
              <a:pos x="588" y="1188"/>
            </a:cxn>
            <a:cxn ang="0">
              <a:pos x="492" y="1164"/>
            </a:cxn>
            <a:cxn ang="0">
              <a:pos x="402" y="1158"/>
            </a:cxn>
            <a:cxn ang="0">
              <a:pos x="360" y="1122"/>
            </a:cxn>
            <a:cxn ang="0">
              <a:pos x="300" y="1128"/>
            </a:cxn>
            <a:cxn ang="0">
              <a:pos x="222" y="1074"/>
            </a:cxn>
            <a:cxn ang="0">
              <a:pos x="144" y="1116"/>
            </a:cxn>
            <a:cxn ang="0">
              <a:pos x="66" y="1146"/>
            </a:cxn>
            <a:cxn ang="0">
              <a:pos x="66" y="840"/>
            </a:cxn>
            <a:cxn ang="0">
              <a:pos x="204" y="708"/>
            </a:cxn>
            <a:cxn ang="0">
              <a:pos x="186" y="618"/>
            </a:cxn>
            <a:cxn ang="0">
              <a:pos x="72" y="480"/>
            </a:cxn>
            <a:cxn ang="0">
              <a:pos x="30" y="432"/>
            </a:cxn>
            <a:cxn ang="0">
              <a:pos x="72" y="324"/>
            </a:cxn>
            <a:cxn ang="0">
              <a:pos x="48" y="276"/>
            </a:cxn>
            <a:cxn ang="0">
              <a:pos x="18" y="216"/>
            </a:cxn>
            <a:cxn ang="0">
              <a:pos x="72" y="156"/>
            </a:cxn>
            <a:cxn ang="0">
              <a:pos x="168" y="120"/>
            </a:cxn>
            <a:cxn ang="0">
              <a:pos x="246" y="84"/>
            </a:cxn>
            <a:cxn ang="0">
              <a:pos x="348" y="108"/>
            </a:cxn>
            <a:cxn ang="0">
              <a:pos x="456" y="84"/>
            </a:cxn>
            <a:cxn ang="0">
              <a:pos x="552" y="54"/>
            </a:cxn>
            <a:cxn ang="0">
              <a:pos x="648" y="36"/>
            </a:cxn>
            <a:cxn ang="0">
              <a:pos x="816" y="114"/>
            </a:cxn>
            <a:cxn ang="0">
              <a:pos x="900" y="186"/>
            </a:cxn>
            <a:cxn ang="0">
              <a:pos x="930" y="138"/>
            </a:cxn>
            <a:cxn ang="0">
              <a:pos x="900" y="108"/>
            </a:cxn>
            <a:cxn ang="0">
              <a:pos x="1002" y="24"/>
            </a:cxn>
            <a:cxn ang="0">
              <a:pos x="1134" y="30"/>
            </a:cxn>
            <a:cxn ang="0">
              <a:pos x="1158" y="90"/>
            </a:cxn>
            <a:cxn ang="0">
              <a:pos x="1164" y="126"/>
            </a:cxn>
            <a:cxn ang="0">
              <a:pos x="1098" y="144"/>
            </a:cxn>
            <a:cxn ang="0">
              <a:pos x="1146" y="174"/>
            </a:cxn>
            <a:cxn ang="0">
              <a:pos x="1158" y="234"/>
            </a:cxn>
            <a:cxn ang="0">
              <a:pos x="1170" y="330"/>
            </a:cxn>
            <a:cxn ang="0">
              <a:pos x="1158" y="408"/>
            </a:cxn>
            <a:cxn ang="0">
              <a:pos x="1248" y="450"/>
            </a:cxn>
            <a:cxn ang="0">
              <a:pos x="1266" y="462"/>
            </a:cxn>
            <a:cxn ang="0">
              <a:pos x="1314" y="468"/>
            </a:cxn>
            <a:cxn ang="0">
              <a:pos x="1398" y="420"/>
            </a:cxn>
            <a:cxn ang="0">
              <a:pos x="1440" y="462"/>
            </a:cxn>
            <a:cxn ang="0">
              <a:pos x="1482" y="498"/>
            </a:cxn>
            <a:cxn ang="0">
              <a:pos x="1542" y="552"/>
            </a:cxn>
            <a:cxn ang="0">
              <a:pos x="1494" y="624"/>
            </a:cxn>
            <a:cxn ang="0">
              <a:pos x="1476" y="684"/>
            </a:cxn>
            <a:cxn ang="0">
              <a:pos x="1470" y="822"/>
            </a:cxn>
            <a:cxn ang="0">
              <a:pos x="1380" y="822"/>
            </a:cxn>
            <a:cxn ang="0">
              <a:pos x="1284" y="750"/>
            </a:cxn>
            <a:cxn ang="0">
              <a:pos x="1212" y="738"/>
            </a:cxn>
          </a:cxnLst>
          <a:rect l="0" t="0" r="r" b="b"/>
          <a:pathLst>
            <a:path w="1554" h="1212">
              <a:moveTo>
                <a:pt x="1122" y="738"/>
              </a:moveTo>
              <a:lnTo>
                <a:pt x="1122" y="750"/>
              </a:lnTo>
              <a:lnTo>
                <a:pt x="1110" y="762"/>
              </a:lnTo>
              <a:lnTo>
                <a:pt x="1074" y="762"/>
              </a:lnTo>
              <a:lnTo>
                <a:pt x="1074" y="780"/>
              </a:lnTo>
              <a:lnTo>
                <a:pt x="1062" y="780"/>
              </a:lnTo>
              <a:lnTo>
                <a:pt x="1050" y="792"/>
              </a:lnTo>
              <a:lnTo>
                <a:pt x="1044" y="798"/>
              </a:lnTo>
              <a:lnTo>
                <a:pt x="1032" y="798"/>
              </a:lnTo>
              <a:lnTo>
                <a:pt x="1014" y="804"/>
              </a:lnTo>
              <a:lnTo>
                <a:pt x="1002" y="822"/>
              </a:lnTo>
              <a:lnTo>
                <a:pt x="996" y="834"/>
              </a:lnTo>
              <a:lnTo>
                <a:pt x="984" y="834"/>
              </a:lnTo>
              <a:lnTo>
                <a:pt x="972" y="852"/>
              </a:lnTo>
              <a:lnTo>
                <a:pt x="972" y="858"/>
              </a:lnTo>
              <a:lnTo>
                <a:pt x="966" y="864"/>
              </a:lnTo>
              <a:lnTo>
                <a:pt x="954" y="864"/>
              </a:lnTo>
              <a:lnTo>
                <a:pt x="936" y="876"/>
              </a:lnTo>
              <a:lnTo>
                <a:pt x="918" y="894"/>
              </a:lnTo>
              <a:lnTo>
                <a:pt x="918" y="912"/>
              </a:lnTo>
              <a:lnTo>
                <a:pt x="906" y="924"/>
              </a:lnTo>
              <a:lnTo>
                <a:pt x="906" y="948"/>
              </a:lnTo>
              <a:lnTo>
                <a:pt x="894" y="948"/>
              </a:lnTo>
              <a:lnTo>
                <a:pt x="888" y="942"/>
              </a:lnTo>
              <a:lnTo>
                <a:pt x="882" y="942"/>
              </a:lnTo>
              <a:lnTo>
                <a:pt x="876" y="954"/>
              </a:lnTo>
              <a:lnTo>
                <a:pt x="876" y="966"/>
              </a:lnTo>
              <a:lnTo>
                <a:pt x="864" y="966"/>
              </a:lnTo>
              <a:lnTo>
                <a:pt x="864" y="972"/>
              </a:lnTo>
              <a:lnTo>
                <a:pt x="858" y="972"/>
              </a:lnTo>
              <a:lnTo>
                <a:pt x="852" y="996"/>
              </a:lnTo>
              <a:lnTo>
                <a:pt x="852" y="1014"/>
              </a:lnTo>
              <a:lnTo>
                <a:pt x="828" y="1014"/>
              </a:lnTo>
              <a:lnTo>
                <a:pt x="822" y="1026"/>
              </a:lnTo>
              <a:lnTo>
                <a:pt x="810" y="1038"/>
              </a:lnTo>
              <a:lnTo>
                <a:pt x="810" y="1074"/>
              </a:lnTo>
              <a:lnTo>
                <a:pt x="804" y="1086"/>
              </a:lnTo>
              <a:lnTo>
                <a:pt x="786" y="1086"/>
              </a:lnTo>
              <a:lnTo>
                <a:pt x="780" y="1092"/>
              </a:lnTo>
              <a:lnTo>
                <a:pt x="780" y="1098"/>
              </a:lnTo>
              <a:lnTo>
                <a:pt x="774" y="1104"/>
              </a:lnTo>
              <a:lnTo>
                <a:pt x="774" y="1116"/>
              </a:lnTo>
              <a:lnTo>
                <a:pt x="768" y="1122"/>
              </a:lnTo>
              <a:lnTo>
                <a:pt x="768" y="1128"/>
              </a:lnTo>
              <a:lnTo>
                <a:pt x="750" y="1128"/>
              </a:lnTo>
              <a:lnTo>
                <a:pt x="744" y="1134"/>
              </a:lnTo>
              <a:lnTo>
                <a:pt x="738" y="1134"/>
              </a:lnTo>
              <a:lnTo>
                <a:pt x="738" y="1146"/>
              </a:lnTo>
              <a:lnTo>
                <a:pt x="732" y="1152"/>
              </a:lnTo>
              <a:lnTo>
                <a:pt x="732" y="1164"/>
              </a:lnTo>
              <a:lnTo>
                <a:pt x="714" y="1176"/>
              </a:lnTo>
              <a:lnTo>
                <a:pt x="702" y="1176"/>
              </a:lnTo>
              <a:lnTo>
                <a:pt x="696" y="1164"/>
              </a:lnTo>
              <a:lnTo>
                <a:pt x="696" y="1152"/>
              </a:lnTo>
              <a:lnTo>
                <a:pt x="690" y="1146"/>
              </a:lnTo>
              <a:lnTo>
                <a:pt x="684" y="1146"/>
              </a:lnTo>
              <a:lnTo>
                <a:pt x="672" y="1152"/>
              </a:lnTo>
              <a:lnTo>
                <a:pt x="666" y="1146"/>
              </a:lnTo>
              <a:lnTo>
                <a:pt x="660" y="1146"/>
              </a:lnTo>
              <a:lnTo>
                <a:pt x="654" y="1152"/>
              </a:lnTo>
              <a:lnTo>
                <a:pt x="654" y="1164"/>
              </a:lnTo>
              <a:lnTo>
                <a:pt x="648" y="1176"/>
              </a:lnTo>
              <a:lnTo>
                <a:pt x="636" y="1176"/>
              </a:lnTo>
              <a:lnTo>
                <a:pt x="624" y="1188"/>
              </a:lnTo>
              <a:lnTo>
                <a:pt x="624" y="1206"/>
              </a:lnTo>
              <a:lnTo>
                <a:pt x="618" y="1206"/>
              </a:lnTo>
              <a:lnTo>
                <a:pt x="612" y="1212"/>
              </a:lnTo>
              <a:lnTo>
                <a:pt x="594" y="1212"/>
              </a:lnTo>
              <a:lnTo>
                <a:pt x="594" y="1206"/>
              </a:lnTo>
              <a:lnTo>
                <a:pt x="606" y="1194"/>
              </a:lnTo>
              <a:lnTo>
                <a:pt x="594" y="1188"/>
              </a:lnTo>
              <a:lnTo>
                <a:pt x="588" y="1188"/>
              </a:lnTo>
              <a:lnTo>
                <a:pt x="582" y="1194"/>
              </a:lnTo>
              <a:lnTo>
                <a:pt x="576" y="1194"/>
              </a:lnTo>
              <a:lnTo>
                <a:pt x="558" y="1212"/>
              </a:lnTo>
              <a:lnTo>
                <a:pt x="534" y="1212"/>
              </a:lnTo>
              <a:lnTo>
                <a:pt x="504" y="1206"/>
              </a:lnTo>
              <a:lnTo>
                <a:pt x="498" y="1206"/>
              </a:lnTo>
              <a:lnTo>
                <a:pt x="498" y="1188"/>
              </a:lnTo>
              <a:lnTo>
                <a:pt x="492" y="1188"/>
              </a:lnTo>
              <a:lnTo>
                <a:pt x="492" y="1164"/>
              </a:lnTo>
              <a:lnTo>
                <a:pt x="498" y="1158"/>
              </a:lnTo>
              <a:lnTo>
                <a:pt x="498" y="1152"/>
              </a:lnTo>
              <a:lnTo>
                <a:pt x="474" y="1152"/>
              </a:lnTo>
              <a:lnTo>
                <a:pt x="468" y="1158"/>
              </a:lnTo>
              <a:lnTo>
                <a:pt x="444" y="1176"/>
              </a:lnTo>
              <a:lnTo>
                <a:pt x="432" y="1176"/>
              </a:lnTo>
              <a:lnTo>
                <a:pt x="420" y="1164"/>
              </a:lnTo>
              <a:lnTo>
                <a:pt x="414" y="1164"/>
              </a:lnTo>
              <a:lnTo>
                <a:pt x="402" y="1158"/>
              </a:lnTo>
              <a:lnTo>
                <a:pt x="402" y="1152"/>
              </a:lnTo>
              <a:lnTo>
                <a:pt x="396" y="1152"/>
              </a:lnTo>
              <a:lnTo>
                <a:pt x="396" y="1146"/>
              </a:lnTo>
              <a:lnTo>
                <a:pt x="390" y="1134"/>
              </a:lnTo>
              <a:lnTo>
                <a:pt x="384" y="1134"/>
              </a:lnTo>
              <a:lnTo>
                <a:pt x="378" y="1134"/>
              </a:lnTo>
              <a:lnTo>
                <a:pt x="366" y="1146"/>
              </a:lnTo>
              <a:lnTo>
                <a:pt x="366" y="1122"/>
              </a:lnTo>
              <a:lnTo>
                <a:pt x="360" y="1122"/>
              </a:lnTo>
              <a:lnTo>
                <a:pt x="360" y="1116"/>
              </a:lnTo>
              <a:lnTo>
                <a:pt x="348" y="1116"/>
              </a:lnTo>
              <a:lnTo>
                <a:pt x="336" y="1128"/>
              </a:lnTo>
              <a:lnTo>
                <a:pt x="336" y="1134"/>
              </a:lnTo>
              <a:lnTo>
                <a:pt x="324" y="1146"/>
              </a:lnTo>
              <a:lnTo>
                <a:pt x="318" y="1146"/>
              </a:lnTo>
              <a:lnTo>
                <a:pt x="312" y="1134"/>
              </a:lnTo>
              <a:lnTo>
                <a:pt x="306" y="1134"/>
              </a:lnTo>
              <a:lnTo>
                <a:pt x="300" y="1128"/>
              </a:lnTo>
              <a:lnTo>
                <a:pt x="300" y="1122"/>
              </a:lnTo>
              <a:lnTo>
                <a:pt x="276" y="1098"/>
              </a:lnTo>
              <a:lnTo>
                <a:pt x="276" y="1092"/>
              </a:lnTo>
              <a:lnTo>
                <a:pt x="258" y="1068"/>
              </a:lnTo>
              <a:lnTo>
                <a:pt x="246" y="1068"/>
              </a:lnTo>
              <a:lnTo>
                <a:pt x="246" y="1062"/>
              </a:lnTo>
              <a:lnTo>
                <a:pt x="228" y="1062"/>
              </a:lnTo>
              <a:lnTo>
                <a:pt x="222" y="1068"/>
              </a:lnTo>
              <a:lnTo>
                <a:pt x="222" y="1074"/>
              </a:lnTo>
              <a:lnTo>
                <a:pt x="198" y="1074"/>
              </a:lnTo>
              <a:lnTo>
                <a:pt x="192" y="1086"/>
              </a:lnTo>
              <a:lnTo>
                <a:pt x="186" y="1092"/>
              </a:lnTo>
              <a:lnTo>
                <a:pt x="174" y="1092"/>
              </a:lnTo>
              <a:lnTo>
                <a:pt x="168" y="1098"/>
              </a:lnTo>
              <a:lnTo>
                <a:pt x="162" y="1098"/>
              </a:lnTo>
              <a:lnTo>
                <a:pt x="156" y="1104"/>
              </a:lnTo>
              <a:lnTo>
                <a:pt x="144" y="1104"/>
              </a:lnTo>
              <a:lnTo>
                <a:pt x="144" y="1116"/>
              </a:lnTo>
              <a:lnTo>
                <a:pt x="132" y="1122"/>
              </a:lnTo>
              <a:lnTo>
                <a:pt x="132" y="1134"/>
              </a:lnTo>
              <a:lnTo>
                <a:pt x="126" y="1146"/>
              </a:lnTo>
              <a:lnTo>
                <a:pt x="108" y="1146"/>
              </a:lnTo>
              <a:lnTo>
                <a:pt x="96" y="1152"/>
              </a:lnTo>
              <a:lnTo>
                <a:pt x="90" y="1152"/>
              </a:lnTo>
              <a:lnTo>
                <a:pt x="84" y="1146"/>
              </a:lnTo>
              <a:lnTo>
                <a:pt x="78" y="1152"/>
              </a:lnTo>
              <a:lnTo>
                <a:pt x="66" y="1146"/>
              </a:lnTo>
              <a:lnTo>
                <a:pt x="84" y="1104"/>
              </a:lnTo>
              <a:lnTo>
                <a:pt x="54" y="1068"/>
              </a:lnTo>
              <a:lnTo>
                <a:pt x="72" y="1056"/>
              </a:lnTo>
              <a:lnTo>
                <a:pt x="66" y="1014"/>
              </a:lnTo>
              <a:lnTo>
                <a:pt x="72" y="972"/>
              </a:lnTo>
              <a:lnTo>
                <a:pt x="72" y="924"/>
              </a:lnTo>
              <a:lnTo>
                <a:pt x="72" y="894"/>
              </a:lnTo>
              <a:lnTo>
                <a:pt x="72" y="876"/>
              </a:lnTo>
              <a:lnTo>
                <a:pt x="66" y="840"/>
              </a:lnTo>
              <a:lnTo>
                <a:pt x="90" y="840"/>
              </a:lnTo>
              <a:lnTo>
                <a:pt x="108" y="822"/>
              </a:lnTo>
              <a:lnTo>
                <a:pt x="96" y="798"/>
              </a:lnTo>
              <a:lnTo>
                <a:pt x="102" y="780"/>
              </a:lnTo>
              <a:lnTo>
                <a:pt x="114" y="762"/>
              </a:lnTo>
              <a:lnTo>
                <a:pt x="126" y="744"/>
              </a:lnTo>
              <a:lnTo>
                <a:pt x="174" y="744"/>
              </a:lnTo>
              <a:lnTo>
                <a:pt x="192" y="732"/>
              </a:lnTo>
              <a:lnTo>
                <a:pt x="204" y="708"/>
              </a:lnTo>
              <a:lnTo>
                <a:pt x="234" y="702"/>
              </a:lnTo>
              <a:lnTo>
                <a:pt x="240" y="684"/>
              </a:lnTo>
              <a:lnTo>
                <a:pt x="252" y="654"/>
              </a:lnTo>
              <a:lnTo>
                <a:pt x="258" y="636"/>
              </a:lnTo>
              <a:lnTo>
                <a:pt x="252" y="630"/>
              </a:lnTo>
              <a:lnTo>
                <a:pt x="240" y="612"/>
              </a:lnTo>
              <a:lnTo>
                <a:pt x="210" y="600"/>
              </a:lnTo>
              <a:lnTo>
                <a:pt x="198" y="612"/>
              </a:lnTo>
              <a:lnTo>
                <a:pt x="186" y="618"/>
              </a:lnTo>
              <a:lnTo>
                <a:pt x="168" y="594"/>
              </a:lnTo>
              <a:lnTo>
                <a:pt x="162" y="570"/>
              </a:lnTo>
              <a:lnTo>
                <a:pt x="168" y="552"/>
              </a:lnTo>
              <a:lnTo>
                <a:pt x="174" y="528"/>
              </a:lnTo>
              <a:lnTo>
                <a:pt x="186" y="510"/>
              </a:lnTo>
              <a:lnTo>
                <a:pt x="168" y="498"/>
              </a:lnTo>
              <a:lnTo>
                <a:pt x="144" y="504"/>
              </a:lnTo>
              <a:lnTo>
                <a:pt x="108" y="504"/>
              </a:lnTo>
              <a:lnTo>
                <a:pt x="72" y="480"/>
              </a:lnTo>
              <a:lnTo>
                <a:pt x="48" y="480"/>
              </a:lnTo>
              <a:lnTo>
                <a:pt x="72" y="498"/>
              </a:lnTo>
              <a:lnTo>
                <a:pt x="54" y="504"/>
              </a:lnTo>
              <a:lnTo>
                <a:pt x="36" y="504"/>
              </a:lnTo>
              <a:lnTo>
                <a:pt x="18" y="486"/>
              </a:lnTo>
              <a:lnTo>
                <a:pt x="18" y="462"/>
              </a:lnTo>
              <a:lnTo>
                <a:pt x="6" y="450"/>
              </a:lnTo>
              <a:lnTo>
                <a:pt x="18" y="438"/>
              </a:lnTo>
              <a:lnTo>
                <a:pt x="30" y="432"/>
              </a:lnTo>
              <a:lnTo>
                <a:pt x="30" y="414"/>
              </a:lnTo>
              <a:lnTo>
                <a:pt x="42" y="408"/>
              </a:lnTo>
              <a:lnTo>
                <a:pt x="48" y="390"/>
              </a:lnTo>
              <a:lnTo>
                <a:pt x="66" y="390"/>
              </a:lnTo>
              <a:lnTo>
                <a:pt x="78" y="402"/>
              </a:lnTo>
              <a:lnTo>
                <a:pt x="84" y="378"/>
              </a:lnTo>
              <a:lnTo>
                <a:pt x="90" y="360"/>
              </a:lnTo>
              <a:lnTo>
                <a:pt x="90" y="336"/>
              </a:lnTo>
              <a:lnTo>
                <a:pt x="72" y="324"/>
              </a:lnTo>
              <a:lnTo>
                <a:pt x="66" y="324"/>
              </a:lnTo>
              <a:lnTo>
                <a:pt x="42" y="318"/>
              </a:lnTo>
              <a:lnTo>
                <a:pt x="42" y="306"/>
              </a:lnTo>
              <a:lnTo>
                <a:pt x="54" y="318"/>
              </a:lnTo>
              <a:lnTo>
                <a:pt x="72" y="318"/>
              </a:lnTo>
              <a:lnTo>
                <a:pt x="78" y="300"/>
              </a:lnTo>
              <a:lnTo>
                <a:pt x="72" y="288"/>
              </a:lnTo>
              <a:lnTo>
                <a:pt x="54" y="288"/>
              </a:lnTo>
              <a:lnTo>
                <a:pt x="48" y="276"/>
              </a:lnTo>
              <a:lnTo>
                <a:pt x="36" y="270"/>
              </a:lnTo>
              <a:lnTo>
                <a:pt x="30" y="288"/>
              </a:lnTo>
              <a:lnTo>
                <a:pt x="12" y="288"/>
              </a:lnTo>
              <a:lnTo>
                <a:pt x="0" y="270"/>
              </a:lnTo>
              <a:lnTo>
                <a:pt x="12" y="258"/>
              </a:lnTo>
              <a:lnTo>
                <a:pt x="12" y="246"/>
              </a:lnTo>
              <a:lnTo>
                <a:pt x="6" y="234"/>
              </a:lnTo>
              <a:lnTo>
                <a:pt x="18" y="228"/>
              </a:lnTo>
              <a:lnTo>
                <a:pt x="18" y="216"/>
              </a:lnTo>
              <a:lnTo>
                <a:pt x="12" y="210"/>
              </a:lnTo>
              <a:lnTo>
                <a:pt x="18" y="198"/>
              </a:lnTo>
              <a:lnTo>
                <a:pt x="30" y="198"/>
              </a:lnTo>
              <a:lnTo>
                <a:pt x="30" y="180"/>
              </a:lnTo>
              <a:lnTo>
                <a:pt x="36" y="186"/>
              </a:lnTo>
              <a:lnTo>
                <a:pt x="48" y="186"/>
              </a:lnTo>
              <a:lnTo>
                <a:pt x="48" y="180"/>
              </a:lnTo>
              <a:lnTo>
                <a:pt x="66" y="168"/>
              </a:lnTo>
              <a:lnTo>
                <a:pt x="72" y="156"/>
              </a:lnTo>
              <a:lnTo>
                <a:pt x="66" y="144"/>
              </a:lnTo>
              <a:lnTo>
                <a:pt x="72" y="138"/>
              </a:lnTo>
              <a:lnTo>
                <a:pt x="72" y="120"/>
              </a:lnTo>
              <a:lnTo>
                <a:pt x="84" y="120"/>
              </a:lnTo>
              <a:lnTo>
                <a:pt x="84" y="138"/>
              </a:lnTo>
              <a:lnTo>
                <a:pt x="90" y="144"/>
              </a:lnTo>
              <a:lnTo>
                <a:pt x="90" y="138"/>
              </a:lnTo>
              <a:lnTo>
                <a:pt x="114" y="120"/>
              </a:lnTo>
              <a:lnTo>
                <a:pt x="168" y="120"/>
              </a:lnTo>
              <a:lnTo>
                <a:pt x="192" y="114"/>
              </a:lnTo>
              <a:lnTo>
                <a:pt x="192" y="96"/>
              </a:lnTo>
              <a:lnTo>
                <a:pt x="198" y="90"/>
              </a:lnTo>
              <a:lnTo>
                <a:pt x="198" y="78"/>
              </a:lnTo>
              <a:lnTo>
                <a:pt x="210" y="78"/>
              </a:lnTo>
              <a:lnTo>
                <a:pt x="228" y="84"/>
              </a:lnTo>
              <a:lnTo>
                <a:pt x="234" y="84"/>
              </a:lnTo>
              <a:lnTo>
                <a:pt x="246" y="90"/>
              </a:lnTo>
              <a:lnTo>
                <a:pt x="246" y="84"/>
              </a:lnTo>
              <a:lnTo>
                <a:pt x="258" y="78"/>
              </a:lnTo>
              <a:lnTo>
                <a:pt x="270" y="84"/>
              </a:lnTo>
              <a:lnTo>
                <a:pt x="276" y="90"/>
              </a:lnTo>
              <a:lnTo>
                <a:pt x="282" y="78"/>
              </a:lnTo>
              <a:lnTo>
                <a:pt x="288" y="60"/>
              </a:lnTo>
              <a:lnTo>
                <a:pt x="306" y="66"/>
              </a:lnTo>
              <a:lnTo>
                <a:pt x="318" y="66"/>
              </a:lnTo>
              <a:lnTo>
                <a:pt x="324" y="84"/>
              </a:lnTo>
              <a:lnTo>
                <a:pt x="348" y="108"/>
              </a:lnTo>
              <a:lnTo>
                <a:pt x="396" y="108"/>
              </a:lnTo>
              <a:lnTo>
                <a:pt x="390" y="96"/>
              </a:lnTo>
              <a:lnTo>
                <a:pt x="384" y="84"/>
              </a:lnTo>
              <a:lnTo>
                <a:pt x="390" y="78"/>
              </a:lnTo>
              <a:lnTo>
                <a:pt x="402" y="66"/>
              </a:lnTo>
              <a:lnTo>
                <a:pt x="426" y="84"/>
              </a:lnTo>
              <a:lnTo>
                <a:pt x="432" y="78"/>
              </a:lnTo>
              <a:lnTo>
                <a:pt x="444" y="84"/>
              </a:lnTo>
              <a:lnTo>
                <a:pt x="456" y="84"/>
              </a:lnTo>
              <a:lnTo>
                <a:pt x="462" y="66"/>
              </a:lnTo>
              <a:lnTo>
                <a:pt x="480" y="84"/>
              </a:lnTo>
              <a:lnTo>
                <a:pt x="492" y="60"/>
              </a:lnTo>
              <a:lnTo>
                <a:pt x="492" y="54"/>
              </a:lnTo>
              <a:lnTo>
                <a:pt x="504" y="54"/>
              </a:lnTo>
              <a:lnTo>
                <a:pt x="510" y="66"/>
              </a:lnTo>
              <a:lnTo>
                <a:pt x="516" y="60"/>
              </a:lnTo>
              <a:lnTo>
                <a:pt x="540" y="60"/>
              </a:lnTo>
              <a:lnTo>
                <a:pt x="552" y="54"/>
              </a:lnTo>
              <a:lnTo>
                <a:pt x="576" y="54"/>
              </a:lnTo>
              <a:lnTo>
                <a:pt x="576" y="36"/>
              </a:lnTo>
              <a:lnTo>
                <a:pt x="588" y="24"/>
              </a:lnTo>
              <a:lnTo>
                <a:pt x="606" y="24"/>
              </a:lnTo>
              <a:lnTo>
                <a:pt x="618" y="6"/>
              </a:lnTo>
              <a:lnTo>
                <a:pt x="630" y="0"/>
              </a:lnTo>
              <a:lnTo>
                <a:pt x="648" y="6"/>
              </a:lnTo>
              <a:lnTo>
                <a:pt x="654" y="24"/>
              </a:lnTo>
              <a:lnTo>
                <a:pt x="648" y="36"/>
              </a:lnTo>
              <a:lnTo>
                <a:pt x="654" y="54"/>
              </a:lnTo>
              <a:lnTo>
                <a:pt x="672" y="66"/>
              </a:lnTo>
              <a:lnTo>
                <a:pt x="684" y="84"/>
              </a:lnTo>
              <a:lnTo>
                <a:pt x="738" y="84"/>
              </a:lnTo>
              <a:lnTo>
                <a:pt x="744" y="78"/>
              </a:lnTo>
              <a:lnTo>
                <a:pt x="786" y="78"/>
              </a:lnTo>
              <a:lnTo>
                <a:pt x="786" y="90"/>
              </a:lnTo>
              <a:lnTo>
                <a:pt x="792" y="108"/>
              </a:lnTo>
              <a:lnTo>
                <a:pt x="816" y="114"/>
              </a:lnTo>
              <a:lnTo>
                <a:pt x="828" y="114"/>
              </a:lnTo>
              <a:lnTo>
                <a:pt x="828" y="144"/>
              </a:lnTo>
              <a:lnTo>
                <a:pt x="840" y="150"/>
              </a:lnTo>
              <a:lnTo>
                <a:pt x="858" y="156"/>
              </a:lnTo>
              <a:lnTo>
                <a:pt x="858" y="186"/>
              </a:lnTo>
              <a:lnTo>
                <a:pt x="864" y="186"/>
              </a:lnTo>
              <a:lnTo>
                <a:pt x="876" y="180"/>
              </a:lnTo>
              <a:lnTo>
                <a:pt x="900" y="180"/>
              </a:lnTo>
              <a:lnTo>
                <a:pt x="900" y="186"/>
              </a:lnTo>
              <a:lnTo>
                <a:pt x="906" y="186"/>
              </a:lnTo>
              <a:lnTo>
                <a:pt x="906" y="180"/>
              </a:lnTo>
              <a:lnTo>
                <a:pt x="918" y="180"/>
              </a:lnTo>
              <a:lnTo>
                <a:pt x="936" y="168"/>
              </a:lnTo>
              <a:lnTo>
                <a:pt x="942" y="168"/>
              </a:lnTo>
              <a:lnTo>
                <a:pt x="942" y="150"/>
              </a:lnTo>
              <a:lnTo>
                <a:pt x="936" y="150"/>
              </a:lnTo>
              <a:lnTo>
                <a:pt x="936" y="138"/>
              </a:lnTo>
              <a:lnTo>
                <a:pt x="930" y="138"/>
              </a:lnTo>
              <a:lnTo>
                <a:pt x="930" y="150"/>
              </a:lnTo>
              <a:lnTo>
                <a:pt x="918" y="150"/>
              </a:lnTo>
              <a:lnTo>
                <a:pt x="918" y="126"/>
              </a:lnTo>
              <a:lnTo>
                <a:pt x="930" y="126"/>
              </a:lnTo>
              <a:lnTo>
                <a:pt x="936" y="114"/>
              </a:lnTo>
              <a:lnTo>
                <a:pt x="930" y="114"/>
              </a:lnTo>
              <a:lnTo>
                <a:pt x="906" y="120"/>
              </a:lnTo>
              <a:lnTo>
                <a:pt x="900" y="120"/>
              </a:lnTo>
              <a:lnTo>
                <a:pt x="900" y="108"/>
              </a:lnTo>
              <a:lnTo>
                <a:pt x="906" y="90"/>
              </a:lnTo>
              <a:lnTo>
                <a:pt x="930" y="78"/>
              </a:lnTo>
              <a:lnTo>
                <a:pt x="930" y="60"/>
              </a:lnTo>
              <a:lnTo>
                <a:pt x="960" y="60"/>
              </a:lnTo>
              <a:lnTo>
                <a:pt x="972" y="54"/>
              </a:lnTo>
              <a:lnTo>
                <a:pt x="978" y="48"/>
              </a:lnTo>
              <a:lnTo>
                <a:pt x="984" y="30"/>
              </a:lnTo>
              <a:lnTo>
                <a:pt x="996" y="24"/>
              </a:lnTo>
              <a:lnTo>
                <a:pt x="1002" y="24"/>
              </a:lnTo>
              <a:lnTo>
                <a:pt x="1008" y="30"/>
              </a:lnTo>
              <a:lnTo>
                <a:pt x="1020" y="30"/>
              </a:lnTo>
              <a:lnTo>
                <a:pt x="1032" y="36"/>
              </a:lnTo>
              <a:lnTo>
                <a:pt x="1056" y="36"/>
              </a:lnTo>
              <a:lnTo>
                <a:pt x="1062" y="36"/>
              </a:lnTo>
              <a:lnTo>
                <a:pt x="1080" y="30"/>
              </a:lnTo>
              <a:lnTo>
                <a:pt x="1092" y="24"/>
              </a:lnTo>
              <a:lnTo>
                <a:pt x="1134" y="24"/>
              </a:lnTo>
              <a:lnTo>
                <a:pt x="1134" y="30"/>
              </a:lnTo>
              <a:lnTo>
                <a:pt x="1134" y="48"/>
              </a:lnTo>
              <a:lnTo>
                <a:pt x="1146" y="54"/>
              </a:lnTo>
              <a:lnTo>
                <a:pt x="1134" y="60"/>
              </a:lnTo>
              <a:lnTo>
                <a:pt x="1146" y="66"/>
              </a:lnTo>
              <a:lnTo>
                <a:pt x="1146" y="78"/>
              </a:lnTo>
              <a:lnTo>
                <a:pt x="1134" y="78"/>
              </a:lnTo>
              <a:lnTo>
                <a:pt x="1134" y="84"/>
              </a:lnTo>
              <a:lnTo>
                <a:pt x="1152" y="84"/>
              </a:lnTo>
              <a:lnTo>
                <a:pt x="1158" y="90"/>
              </a:lnTo>
              <a:lnTo>
                <a:pt x="1164" y="90"/>
              </a:lnTo>
              <a:lnTo>
                <a:pt x="1170" y="96"/>
              </a:lnTo>
              <a:lnTo>
                <a:pt x="1170" y="108"/>
              </a:lnTo>
              <a:lnTo>
                <a:pt x="1176" y="108"/>
              </a:lnTo>
              <a:lnTo>
                <a:pt x="1188" y="114"/>
              </a:lnTo>
              <a:lnTo>
                <a:pt x="1188" y="120"/>
              </a:lnTo>
              <a:lnTo>
                <a:pt x="1176" y="120"/>
              </a:lnTo>
              <a:lnTo>
                <a:pt x="1176" y="126"/>
              </a:lnTo>
              <a:lnTo>
                <a:pt x="1164" y="126"/>
              </a:lnTo>
              <a:lnTo>
                <a:pt x="1152" y="126"/>
              </a:lnTo>
              <a:lnTo>
                <a:pt x="1146" y="120"/>
              </a:lnTo>
              <a:lnTo>
                <a:pt x="1134" y="114"/>
              </a:lnTo>
              <a:lnTo>
                <a:pt x="1128" y="114"/>
              </a:lnTo>
              <a:lnTo>
                <a:pt x="1116" y="108"/>
              </a:lnTo>
              <a:lnTo>
                <a:pt x="1110" y="114"/>
              </a:lnTo>
              <a:lnTo>
                <a:pt x="1110" y="120"/>
              </a:lnTo>
              <a:lnTo>
                <a:pt x="1098" y="126"/>
              </a:lnTo>
              <a:lnTo>
                <a:pt x="1098" y="144"/>
              </a:lnTo>
              <a:lnTo>
                <a:pt x="1110" y="150"/>
              </a:lnTo>
              <a:lnTo>
                <a:pt x="1122" y="150"/>
              </a:lnTo>
              <a:lnTo>
                <a:pt x="1122" y="144"/>
              </a:lnTo>
              <a:lnTo>
                <a:pt x="1146" y="144"/>
              </a:lnTo>
              <a:lnTo>
                <a:pt x="1146" y="138"/>
              </a:lnTo>
              <a:lnTo>
                <a:pt x="1152" y="138"/>
              </a:lnTo>
              <a:lnTo>
                <a:pt x="1158" y="144"/>
              </a:lnTo>
              <a:lnTo>
                <a:pt x="1146" y="156"/>
              </a:lnTo>
              <a:lnTo>
                <a:pt x="1146" y="174"/>
              </a:lnTo>
              <a:lnTo>
                <a:pt x="1158" y="174"/>
              </a:lnTo>
              <a:lnTo>
                <a:pt x="1164" y="180"/>
              </a:lnTo>
              <a:lnTo>
                <a:pt x="1176" y="180"/>
              </a:lnTo>
              <a:lnTo>
                <a:pt x="1200" y="204"/>
              </a:lnTo>
              <a:lnTo>
                <a:pt x="1212" y="204"/>
              </a:lnTo>
              <a:lnTo>
                <a:pt x="1224" y="228"/>
              </a:lnTo>
              <a:lnTo>
                <a:pt x="1170" y="228"/>
              </a:lnTo>
              <a:lnTo>
                <a:pt x="1164" y="234"/>
              </a:lnTo>
              <a:lnTo>
                <a:pt x="1158" y="234"/>
              </a:lnTo>
              <a:lnTo>
                <a:pt x="1158" y="246"/>
              </a:lnTo>
              <a:lnTo>
                <a:pt x="1164" y="258"/>
              </a:lnTo>
              <a:lnTo>
                <a:pt x="1152" y="258"/>
              </a:lnTo>
              <a:lnTo>
                <a:pt x="1152" y="270"/>
              </a:lnTo>
              <a:lnTo>
                <a:pt x="1164" y="270"/>
              </a:lnTo>
              <a:lnTo>
                <a:pt x="1158" y="288"/>
              </a:lnTo>
              <a:lnTo>
                <a:pt x="1164" y="288"/>
              </a:lnTo>
              <a:lnTo>
                <a:pt x="1170" y="294"/>
              </a:lnTo>
              <a:lnTo>
                <a:pt x="1170" y="330"/>
              </a:lnTo>
              <a:lnTo>
                <a:pt x="1164" y="306"/>
              </a:lnTo>
              <a:lnTo>
                <a:pt x="1158" y="306"/>
              </a:lnTo>
              <a:lnTo>
                <a:pt x="1158" y="324"/>
              </a:lnTo>
              <a:lnTo>
                <a:pt x="1164" y="330"/>
              </a:lnTo>
              <a:lnTo>
                <a:pt x="1164" y="336"/>
              </a:lnTo>
              <a:lnTo>
                <a:pt x="1158" y="336"/>
              </a:lnTo>
              <a:lnTo>
                <a:pt x="1158" y="402"/>
              </a:lnTo>
              <a:lnTo>
                <a:pt x="1152" y="408"/>
              </a:lnTo>
              <a:lnTo>
                <a:pt x="1158" y="408"/>
              </a:lnTo>
              <a:lnTo>
                <a:pt x="1176" y="432"/>
              </a:lnTo>
              <a:lnTo>
                <a:pt x="1176" y="438"/>
              </a:lnTo>
              <a:lnTo>
                <a:pt x="1200" y="438"/>
              </a:lnTo>
              <a:lnTo>
                <a:pt x="1212" y="450"/>
              </a:lnTo>
              <a:lnTo>
                <a:pt x="1212" y="462"/>
              </a:lnTo>
              <a:lnTo>
                <a:pt x="1212" y="468"/>
              </a:lnTo>
              <a:lnTo>
                <a:pt x="1230" y="468"/>
              </a:lnTo>
              <a:lnTo>
                <a:pt x="1242" y="462"/>
              </a:lnTo>
              <a:lnTo>
                <a:pt x="1248" y="450"/>
              </a:lnTo>
              <a:lnTo>
                <a:pt x="1248" y="432"/>
              </a:lnTo>
              <a:lnTo>
                <a:pt x="1248" y="420"/>
              </a:lnTo>
              <a:lnTo>
                <a:pt x="1254" y="432"/>
              </a:lnTo>
              <a:lnTo>
                <a:pt x="1266" y="432"/>
              </a:lnTo>
              <a:lnTo>
                <a:pt x="1266" y="420"/>
              </a:lnTo>
              <a:lnTo>
                <a:pt x="1272" y="432"/>
              </a:lnTo>
              <a:lnTo>
                <a:pt x="1272" y="444"/>
              </a:lnTo>
              <a:lnTo>
                <a:pt x="1266" y="450"/>
              </a:lnTo>
              <a:lnTo>
                <a:pt x="1266" y="462"/>
              </a:lnTo>
              <a:lnTo>
                <a:pt x="1254" y="462"/>
              </a:lnTo>
              <a:lnTo>
                <a:pt x="1266" y="468"/>
              </a:lnTo>
              <a:lnTo>
                <a:pt x="1278" y="468"/>
              </a:lnTo>
              <a:lnTo>
                <a:pt x="1278" y="474"/>
              </a:lnTo>
              <a:lnTo>
                <a:pt x="1284" y="474"/>
              </a:lnTo>
              <a:lnTo>
                <a:pt x="1290" y="468"/>
              </a:lnTo>
              <a:lnTo>
                <a:pt x="1302" y="474"/>
              </a:lnTo>
              <a:lnTo>
                <a:pt x="1308" y="474"/>
              </a:lnTo>
              <a:lnTo>
                <a:pt x="1314" y="468"/>
              </a:lnTo>
              <a:lnTo>
                <a:pt x="1314" y="462"/>
              </a:lnTo>
              <a:lnTo>
                <a:pt x="1326" y="444"/>
              </a:lnTo>
              <a:lnTo>
                <a:pt x="1326" y="432"/>
              </a:lnTo>
              <a:lnTo>
                <a:pt x="1332" y="432"/>
              </a:lnTo>
              <a:lnTo>
                <a:pt x="1344" y="420"/>
              </a:lnTo>
              <a:lnTo>
                <a:pt x="1356" y="420"/>
              </a:lnTo>
              <a:lnTo>
                <a:pt x="1356" y="414"/>
              </a:lnTo>
              <a:lnTo>
                <a:pt x="1392" y="414"/>
              </a:lnTo>
              <a:lnTo>
                <a:pt x="1398" y="420"/>
              </a:lnTo>
              <a:lnTo>
                <a:pt x="1398" y="438"/>
              </a:lnTo>
              <a:lnTo>
                <a:pt x="1404" y="438"/>
              </a:lnTo>
              <a:lnTo>
                <a:pt x="1422" y="432"/>
              </a:lnTo>
              <a:lnTo>
                <a:pt x="1440" y="432"/>
              </a:lnTo>
              <a:lnTo>
                <a:pt x="1440" y="438"/>
              </a:lnTo>
              <a:lnTo>
                <a:pt x="1434" y="444"/>
              </a:lnTo>
              <a:lnTo>
                <a:pt x="1428" y="444"/>
              </a:lnTo>
              <a:lnTo>
                <a:pt x="1440" y="450"/>
              </a:lnTo>
              <a:lnTo>
                <a:pt x="1440" y="462"/>
              </a:lnTo>
              <a:lnTo>
                <a:pt x="1446" y="462"/>
              </a:lnTo>
              <a:lnTo>
                <a:pt x="1446" y="468"/>
              </a:lnTo>
              <a:lnTo>
                <a:pt x="1440" y="468"/>
              </a:lnTo>
              <a:lnTo>
                <a:pt x="1440" y="474"/>
              </a:lnTo>
              <a:lnTo>
                <a:pt x="1446" y="480"/>
              </a:lnTo>
              <a:lnTo>
                <a:pt x="1458" y="480"/>
              </a:lnTo>
              <a:lnTo>
                <a:pt x="1464" y="492"/>
              </a:lnTo>
              <a:lnTo>
                <a:pt x="1476" y="492"/>
              </a:lnTo>
              <a:lnTo>
                <a:pt x="1482" y="498"/>
              </a:lnTo>
              <a:lnTo>
                <a:pt x="1500" y="498"/>
              </a:lnTo>
              <a:lnTo>
                <a:pt x="1518" y="474"/>
              </a:lnTo>
              <a:lnTo>
                <a:pt x="1518" y="498"/>
              </a:lnTo>
              <a:lnTo>
                <a:pt x="1536" y="510"/>
              </a:lnTo>
              <a:lnTo>
                <a:pt x="1536" y="522"/>
              </a:lnTo>
              <a:lnTo>
                <a:pt x="1542" y="522"/>
              </a:lnTo>
              <a:lnTo>
                <a:pt x="1542" y="528"/>
              </a:lnTo>
              <a:lnTo>
                <a:pt x="1536" y="540"/>
              </a:lnTo>
              <a:lnTo>
                <a:pt x="1542" y="552"/>
              </a:lnTo>
              <a:lnTo>
                <a:pt x="1554" y="570"/>
              </a:lnTo>
              <a:lnTo>
                <a:pt x="1548" y="570"/>
              </a:lnTo>
              <a:lnTo>
                <a:pt x="1548" y="588"/>
              </a:lnTo>
              <a:lnTo>
                <a:pt x="1548" y="594"/>
              </a:lnTo>
              <a:lnTo>
                <a:pt x="1542" y="594"/>
              </a:lnTo>
              <a:lnTo>
                <a:pt x="1524" y="600"/>
              </a:lnTo>
              <a:lnTo>
                <a:pt x="1512" y="618"/>
              </a:lnTo>
              <a:lnTo>
                <a:pt x="1500" y="618"/>
              </a:lnTo>
              <a:lnTo>
                <a:pt x="1494" y="624"/>
              </a:lnTo>
              <a:lnTo>
                <a:pt x="1494" y="630"/>
              </a:lnTo>
              <a:lnTo>
                <a:pt x="1500" y="642"/>
              </a:lnTo>
              <a:lnTo>
                <a:pt x="1500" y="660"/>
              </a:lnTo>
              <a:lnTo>
                <a:pt x="1500" y="672"/>
              </a:lnTo>
              <a:lnTo>
                <a:pt x="1506" y="678"/>
              </a:lnTo>
              <a:lnTo>
                <a:pt x="1506" y="690"/>
              </a:lnTo>
              <a:lnTo>
                <a:pt x="1500" y="702"/>
              </a:lnTo>
              <a:lnTo>
                <a:pt x="1482" y="702"/>
              </a:lnTo>
              <a:lnTo>
                <a:pt x="1476" y="684"/>
              </a:lnTo>
              <a:lnTo>
                <a:pt x="1464" y="684"/>
              </a:lnTo>
              <a:lnTo>
                <a:pt x="1464" y="702"/>
              </a:lnTo>
              <a:lnTo>
                <a:pt x="1458" y="708"/>
              </a:lnTo>
              <a:lnTo>
                <a:pt x="1446" y="720"/>
              </a:lnTo>
              <a:lnTo>
                <a:pt x="1446" y="780"/>
              </a:lnTo>
              <a:lnTo>
                <a:pt x="1458" y="792"/>
              </a:lnTo>
              <a:lnTo>
                <a:pt x="1476" y="792"/>
              </a:lnTo>
              <a:lnTo>
                <a:pt x="1476" y="822"/>
              </a:lnTo>
              <a:lnTo>
                <a:pt x="1470" y="822"/>
              </a:lnTo>
              <a:lnTo>
                <a:pt x="1458" y="804"/>
              </a:lnTo>
              <a:lnTo>
                <a:pt x="1446" y="804"/>
              </a:lnTo>
              <a:lnTo>
                <a:pt x="1446" y="810"/>
              </a:lnTo>
              <a:lnTo>
                <a:pt x="1428" y="810"/>
              </a:lnTo>
              <a:lnTo>
                <a:pt x="1422" y="822"/>
              </a:lnTo>
              <a:lnTo>
                <a:pt x="1410" y="828"/>
              </a:lnTo>
              <a:lnTo>
                <a:pt x="1392" y="828"/>
              </a:lnTo>
              <a:lnTo>
                <a:pt x="1386" y="810"/>
              </a:lnTo>
              <a:lnTo>
                <a:pt x="1380" y="822"/>
              </a:lnTo>
              <a:lnTo>
                <a:pt x="1362" y="828"/>
              </a:lnTo>
              <a:lnTo>
                <a:pt x="1332" y="798"/>
              </a:lnTo>
              <a:lnTo>
                <a:pt x="1320" y="798"/>
              </a:lnTo>
              <a:lnTo>
                <a:pt x="1320" y="774"/>
              </a:lnTo>
              <a:lnTo>
                <a:pt x="1308" y="774"/>
              </a:lnTo>
              <a:lnTo>
                <a:pt x="1302" y="768"/>
              </a:lnTo>
              <a:lnTo>
                <a:pt x="1290" y="768"/>
              </a:lnTo>
              <a:lnTo>
                <a:pt x="1284" y="762"/>
              </a:lnTo>
              <a:lnTo>
                <a:pt x="1284" y="750"/>
              </a:lnTo>
              <a:lnTo>
                <a:pt x="1278" y="744"/>
              </a:lnTo>
              <a:lnTo>
                <a:pt x="1272" y="750"/>
              </a:lnTo>
              <a:lnTo>
                <a:pt x="1266" y="750"/>
              </a:lnTo>
              <a:lnTo>
                <a:pt x="1254" y="762"/>
              </a:lnTo>
              <a:lnTo>
                <a:pt x="1242" y="762"/>
              </a:lnTo>
              <a:lnTo>
                <a:pt x="1236" y="750"/>
              </a:lnTo>
              <a:lnTo>
                <a:pt x="1236" y="744"/>
              </a:lnTo>
              <a:lnTo>
                <a:pt x="1230" y="738"/>
              </a:lnTo>
              <a:lnTo>
                <a:pt x="1212" y="738"/>
              </a:lnTo>
              <a:lnTo>
                <a:pt x="1206" y="744"/>
              </a:lnTo>
              <a:lnTo>
                <a:pt x="1194" y="744"/>
              </a:lnTo>
              <a:lnTo>
                <a:pt x="1188" y="750"/>
              </a:lnTo>
              <a:lnTo>
                <a:pt x="1170" y="750"/>
              </a:lnTo>
              <a:lnTo>
                <a:pt x="1158" y="744"/>
              </a:lnTo>
              <a:lnTo>
                <a:pt x="1152" y="744"/>
              </a:lnTo>
              <a:lnTo>
                <a:pt x="1134" y="738"/>
              </a:lnTo>
              <a:lnTo>
                <a:pt x="1122" y="738"/>
              </a:lnTo>
              <a:close/>
            </a:path>
          </a:pathLst>
        </a:custGeom>
        <a:solidFill>
          <a:srgbClr val="215967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7</xdr:col>
      <xdr:colOff>137504</xdr:colOff>
      <xdr:row>4</xdr:row>
      <xdr:rowOff>575426</xdr:rowOff>
    </xdr:from>
    <xdr:to>
      <xdr:col>7</xdr:col>
      <xdr:colOff>282650</xdr:colOff>
      <xdr:row>5</xdr:row>
      <xdr:rowOff>62657</xdr:rowOff>
    </xdr:to>
    <xdr:sp macro="" textlink="">
      <xdr:nvSpPr>
        <xdr:cNvPr id="3" name="Freeform 101"/>
        <xdr:cNvSpPr>
          <a:spLocks/>
        </xdr:cNvSpPr>
      </xdr:nvSpPr>
      <xdr:spPr bwMode="auto">
        <a:xfrm>
          <a:off x="4808564" y="1566026"/>
          <a:ext cx="145146" cy="81591"/>
        </a:xfrm>
        <a:custGeom>
          <a:avLst/>
          <a:gdLst/>
          <a:ahLst/>
          <a:cxnLst>
            <a:cxn ang="0">
              <a:pos x="6" y="6"/>
            </a:cxn>
            <a:cxn ang="0">
              <a:pos x="0" y="12"/>
            </a:cxn>
            <a:cxn ang="0">
              <a:pos x="6" y="30"/>
            </a:cxn>
            <a:cxn ang="0">
              <a:pos x="12" y="30"/>
            </a:cxn>
            <a:cxn ang="0">
              <a:pos x="30" y="48"/>
            </a:cxn>
            <a:cxn ang="0">
              <a:pos x="42" y="48"/>
            </a:cxn>
            <a:cxn ang="0">
              <a:pos x="48" y="42"/>
            </a:cxn>
            <a:cxn ang="0">
              <a:pos x="60" y="48"/>
            </a:cxn>
            <a:cxn ang="0">
              <a:pos x="66" y="48"/>
            </a:cxn>
            <a:cxn ang="0">
              <a:pos x="84" y="60"/>
            </a:cxn>
            <a:cxn ang="0">
              <a:pos x="96" y="60"/>
            </a:cxn>
            <a:cxn ang="0">
              <a:pos x="96" y="48"/>
            </a:cxn>
            <a:cxn ang="0">
              <a:pos x="90" y="42"/>
            </a:cxn>
            <a:cxn ang="0">
              <a:pos x="84" y="42"/>
            </a:cxn>
            <a:cxn ang="0">
              <a:pos x="78" y="36"/>
            </a:cxn>
            <a:cxn ang="0">
              <a:pos x="78" y="30"/>
            </a:cxn>
            <a:cxn ang="0">
              <a:pos x="84" y="30"/>
            </a:cxn>
            <a:cxn ang="0">
              <a:pos x="90" y="18"/>
            </a:cxn>
            <a:cxn ang="0">
              <a:pos x="90" y="12"/>
            </a:cxn>
            <a:cxn ang="0">
              <a:pos x="84" y="12"/>
            </a:cxn>
            <a:cxn ang="0">
              <a:pos x="78" y="12"/>
            </a:cxn>
            <a:cxn ang="0">
              <a:pos x="66" y="12"/>
            </a:cxn>
            <a:cxn ang="0">
              <a:pos x="60" y="6"/>
            </a:cxn>
            <a:cxn ang="0">
              <a:pos x="48" y="6"/>
            </a:cxn>
            <a:cxn ang="0">
              <a:pos x="42" y="0"/>
            </a:cxn>
            <a:cxn ang="0">
              <a:pos x="6" y="0"/>
            </a:cxn>
            <a:cxn ang="0">
              <a:pos x="6" y="6"/>
            </a:cxn>
          </a:cxnLst>
          <a:rect l="0" t="0" r="r" b="b"/>
          <a:pathLst>
            <a:path w="96" h="60">
              <a:moveTo>
                <a:pt x="6" y="6"/>
              </a:moveTo>
              <a:lnTo>
                <a:pt x="0" y="12"/>
              </a:lnTo>
              <a:lnTo>
                <a:pt x="6" y="30"/>
              </a:lnTo>
              <a:lnTo>
                <a:pt x="12" y="30"/>
              </a:lnTo>
              <a:lnTo>
                <a:pt x="30" y="48"/>
              </a:lnTo>
              <a:lnTo>
                <a:pt x="42" y="48"/>
              </a:lnTo>
              <a:lnTo>
                <a:pt x="48" y="42"/>
              </a:lnTo>
              <a:lnTo>
                <a:pt x="60" y="48"/>
              </a:lnTo>
              <a:lnTo>
                <a:pt x="66" y="48"/>
              </a:lnTo>
              <a:lnTo>
                <a:pt x="84" y="60"/>
              </a:lnTo>
              <a:lnTo>
                <a:pt x="96" y="60"/>
              </a:lnTo>
              <a:lnTo>
                <a:pt x="96" y="48"/>
              </a:lnTo>
              <a:lnTo>
                <a:pt x="90" y="42"/>
              </a:lnTo>
              <a:lnTo>
                <a:pt x="84" y="42"/>
              </a:lnTo>
              <a:lnTo>
                <a:pt x="78" y="36"/>
              </a:lnTo>
              <a:lnTo>
                <a:pt x="78" y="30"/>
              </a:lnTo>
              <a:lnTo>
                <a:pt x="84" y="30"/>
              </a:lnTo>
              <a:lnTo>
                <a:pt x="90" y="18"/>
              </a:lnTo>
              <a:lnTo>
                <a:pt x="90" y="12"/>
              </a:lnTo>
              <a:lnTo>
                <a:pt x="84" y="12"/>
              </a:lnTo>
              <a:lnTo>
                <a:pt x="78" y="12"/>
              </a:lnTo>
              <a:lnTo>
                <a:pt x="66" y="12"/>
              </a:lnTo>
              <a:lnTo>
                <a:pt x="60" y="6"/>
              </a:lnTo>
              <a:lnTo>
                <a:pt x="48" y="6"/>
              </a:lnTo>
              <a:lnTo>
                <a:pt x="42" y="0"/>
              </a:lnTo>
              <a:lnTo>
                <a:pt x="6" y="0"/>
              </a:lnTo>
              <a:lnTo>
                <a:pt x="6" y="6"/>
              </a:lnTo>
              <a:close/>
            </a:path>
          </a:pathLst>
        </a:custGeom>
        <a:solidFill>
          <a:srgbClr val="CCC0DA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6</xdr:col>
      <xdr:colOff>418016</xdr:colOff>
      <xdr:row>4</xdr:row>
      <xdr:rowOff>214536</xdr:rowOff>
    </xdr:from>
    <xdr:to>
      <xdr:col>8</xdr:col>
      <xdr:colOff>18903</xdr:colOff>
      <xdr:row>5</xdr:row>
      <xdr:rowOff>140146</xdr:rowOff>
    </xdr:to>
    <xdr:sp macro="" textlink="">
      <xdr:nvSpPr>
        <xdr:cNvPr id="4" name="País Vasco"/>
        <xdr:cNvSpPr>
          <a:spLocks/>
        </xdr:cNvSpPr>
      </xdr:nvSpPr>
      <xdr:spPr bwMode="auto">
        <a:xfrm>
          <a:off x="4509956" y="1205136"/>
          <a:ext cx="766747" cy="519970"/>
        </a:xfrm>
        <a:custGeom>
          <a:avLst/>
          <a:gdLst/>
          <a:ahLst/>
          <a:cxnLst>
            <a:cxn ang="0">
              <a:pos x="480" y="54"/>
            </a:cxn>
            <a:cxn ang="0">
              <a:pos x="462" y="72"/>
            </a:cxn>
            <a:cxn ang="0">
              <a:pos x="444" y="84"/>
            </a:cxn>
            <a:cxn ang="0">
              <a:pos x="414" y="138"/>
            </a:cxn>
            <a:cxn ang="0">
              <a:pos x="408" y="162"/>
            </a:cxn>
            <a:cxn ang="0">
              <a:pos x="384" y="186"/>
            </a:cxn>
            <a:cxn ang="0">
              <a:pos x="348" y="198"/>
            </a:cxn>
            <a:cxn ang="0">
              <a:pos x="354" y="228"/>
            </a:cxn>
            <a:cxn ang="0">
              <a:pos x="342" y="258"/>
            </a:cxn>
            <a:cxn ang="0">
              <a:pos x="330" y="282"/>
            </a:cxn>
            <a:cxn ang="0">
              <a:pos x="342" y="300"/>
            </a:cxn>
            <a:cxn ang="0">
              <a:pos x="312" y="306"/>
            </a:cxn>
            <a:cxn ang="0">
              <a:pos x="294" y="306"/>
            </a:cxn>
            <a:cxn ang="0">
              <a:pos x="288" y="318"/>
            </a:cxn>
            <a:cxn ang="0">
              <a:pos x="306" y="318"/>
            </a:cxn>
            <a:cxn ang="0">
              <a:pos x="306" y="342"/>
            </a:cxn>
            <a:cxn ang="0">
              <a:pos x="294" y="360"/>
            </a:cxn>
            <a:cxn ang="0">
              <a:pos x="270" y="348"/>
            </a:cxn>
            <a:cxn ang="0">
              <a:pos x="264" y="360"/>
            </a:cxn>
            <a:cxn ang="0">
              <a:pos x="252" y="366"/>
            </a:cxn>
            <a:cxn ang="0">
              <a:pos x="240" y="336"/>
            </a:cxn>
            <a:cxn ang="0">
              <a:pos x="222" y="318"/>
            </a:cxn>
            <a:cxn ang="0">
              <a:pos x="198" y="318"/>
            </a:cxn>
            <a:cxn ang="0">
              <a:pos x="210" y="342"/>
            </a:cxn>
            <a:cxn ang="0">
              <a:pos x="192" y="336"/>
            </a:cxn>
            <a:cxn ang="0">
              <a:pos x="180" y="306"/>
            </a:cxn>
            <a:cxn ang="0">
              <a:pos x="150" y="282"/>
            </a:cxn>
            <a:cxn ang="0">
              <a:pos x="108" y="252"/>
            </a:cxn>
            <a:cxn ang="0">
              <a:pos x="108" y="222"/>
            </a:cxn>
            <a:cxn ang="0">
              <a:pos x="96" y="222"/>
            </a:cxn>
            <a:cxn ang="0">
              <a:pos x="60" y="228"/>
            </a:cxn>
            <a:cxn ang="0">
              <a:pos x="60" y="198"/>
            </a:cxn>
            <a:cxn ang="0">
              <a:pos x="78" y="192"/>
            </a:cxn>
            <a:cxn ang="0">
              <a:pos x="102" y="210"/>
            </a:cxn>
            <a:cxn ang="0">
              <a:pos x="132" y="198"/>
            </a:cxn>
            <a:cxn ang="0">
              <a:pos x="132" y="186"/>
            </a:cxn>
            <a:cxn ang="0">
              <a:pos x="114" y="168"/>
            </a:cxn>
            <a:cxn ang="0">
              <a:pos x="84" y="162"/>
            </a:cxn>
            <a:cxn ang="0">
              <a:pos x="96" y="144"/>
            </a:cxn>
            <a:cxn ang="0">
              <a:pos x="84" y="126"/>
            </a:cxn>
            <a:cxn ang="0">
              <a:pos x="42" y="102"/>
            </a:cxn>
            <a:cxn ang="0">
              <a:pos x="6" y="114"/>
            </a:cxn>
            <a:cxn ang="0">
              <a:pos x="6" y="72"/>
            </a:cxn>
            <a:cxn ang="0">
              <a:pos x="84" y="54"/>
            </a:cxn>
            <a:cxn ang="0">
              <a:pos x="102" y="36"/>
            </a:cxn>
            <a:cxn ang="0">
              <a:pos x="132" y="42"/>
            </a:cxn>
            <a:cxn ang="0">
              <a:pos x="132" y="36"/>
            </a:cxn>
            <a:cxn ang="0">
              <a:pos x="156" y="6"/>
            </a:cxn>
            <a:cxn ang="0">
              <a:pos x="192" y="0"/>
            </a:cxn>
            <a:cxn ang="0">
              <a:pos x="234" y="12"/>
            </a:cxn>
            <a:cxn ang="0">
              <a:pos x="246" y="18"/>
            </a:cxn>
            <a:cxn ang="0">
              <a:pos x="270" y="24"/>
            </a:cxn>
            <a:cxn ang="0">
              <a:pos x="282" y="30"/>
            </a:cxn>
            <a:cxn ang="0">
              <a:pos x="306" y="48"/>
            </a:cxn>
            <a:cxn ang="0">
              <a:pos x="330" y="60"/>
            </a:cxn>
            <a:cxn ang="0">
              <a:pos x="366" y="54"/>
            </a:cxn>
            <a:cxn ang="0">
              <a:pos x="396" y="60"/>
            </a:cxn>
            <a:cxn ang="0">
              <a:pos x="432" y="48"/>
            </a:cxn>
            <a:cxn ang="0">
              <a:pos x="450" y="48"/>
            </a:cxn>
            <a:cxn ang="0">
              <a:pos x="456" y="36"/>
            </a:cxn>
            <a:cxn ang="0">
              <a:pos x="486" y="18"/>
            </a:cxn>
            <a:cxn ang="0">
              <a:pos x="504" y="18"/>
            </a:cxn>
          </a:cxnLst>
          <a:rect l="0" t="0" r="r" b="b"/>
          <a:pathLst>
            <a:path w="510" h="366">
              <a:moveTo>
                <a:pt x="510" y="36"/>
              </a:moveTo>
              <a:lnTo>
                <a:pt x="486" y="48"/>
              </a:lnTo>
              <a:lnTo>
                <a:pt x="480" y="54"/>
              </a:lnTo>
              <a:lnTo>
                <a:pt x="480" y="66"/>
              </a:lnTo>
              <a:lnTo>
                <a:pt x="468" y="66"/>
              </a:lnTo>
              <a:lnTo>
                <a:pt x="462" y="72"/>
              </a:lnTo>
              <a:lnTo>
                <a:pt x="456" y="78"/>
              </a:lnTo>
              <a:lnTo>
                <a:pt x="450" y="78"/>
              </a:lnTo>
              <a:lnTo>
                <a:pt x="444" y="84"/>
              </a:lnTo>
              <a:lnTo>
                <a:pt x="444" y="96"/>
              </a:lnTo>
              <a:lnTo>
                <a:pt x="450" y="102"/>
              </a:lnTo>
              <a:lnTo>
                <a:pt x="414" y="138"/>
              </a:lnTo>
              <a:lnTo>
                <a:pt x="414" y="156"/>
              </a:lnTo>
              <a:lnTo>
                <a:pt x="414" y="162"/>
              </a:lnTo>
              <a:lnTo>
                <a:pt x="408" y="162"/>
              </a:lnTo>
              <a:lnTo>
                <a:pt x="390" y="180"/>
              </a:lnTo>
              <a:lnTo>
                <a:pt x="384" y="180"/>
              </a:lnTo>
              <a:lnTo>
                <a:pt x="384" y="186"/>
              </a:lnTo>
              <a:lnTo>
                <a:pt x="378" y="186"/>
              </a:lnTo>
              <a:lnTo>
                <a:pt x="354" y="192"/>
              </a:lnTo>
              <a:lnTo>
                <a:pt x="348" y="198"/>
              </a:lnTo>
              <a:lnTo>
                <a:pt x="348" y="210"/>
              </a:lnTo>
              <a:lnTo>
                <a:pt x="354" y="222"/>
              </a:lnTo>
              <a:lnTo>
                <a:pt x="354" y="228"/>
              </a:lnTo>
              <a:lnTo>
                <a:pt x="348" y="228"/>
              </a:lnTo>
              <a:lnTo>
                <a:pt x="342" y="240"/>
              </a:lnTo>
              <a:lnTo>
                <a:pt x="342" y="258"/>
              </a:lnTo>
              <a:lnTo>
                <a:pt x="336" y="270"/>
              </a:lnTo>
              <a:lnTo>
                <a:pt x="330" y="270"/>
              </a:lnTo>
              <a:lnTo>
                <a:pt x="330" y="282"/>
              </a:lnTo>
              <a:lnTo>
                <a:pt x="336" y="282"/>
              </a:lnTo>
              <a:lnTo>
                <a:pt x="336" y="288"/>
              </a:lnTo>
              <a:lnTo>
                <a:pt x="342" y="300"/>
              </a:lnTo>
              <a:lnTo>
                <a:pt x="330" y="300"/>
              </a:lnTo>
              <a:lnTo>
                <a:pt x="330" y="306"/>
              </a:lnTo>
              <a:lnTo>
                <a:pt x="312" y="306"/>
              </a:lnTo>
              <a:lnTo>
                <a:pt x="312" y="300"/>
              </a:lnTo>
              <a:lnTo>
                <a:pt x="300" y="300"/>
              </a:lnTo>
              <a:lnTo>
                <a:pt x="294" y="306"/>
              </a:lnTo>
              <a:lnTo>
                <a:pt x="288" y="312"/>
              </a:lnTo>
              <a:lnTo>
                <a:pt x="276" y="312"/>
              </a:lnTo>
              <a:lnTo>
                <a:pt x="288" y="318"/>
              </a:lnTo>
              <a:lnTo>
                <a:pt x="294" y="330"/>
              </a:lnTo>
              <a:lnTo>
                <a:pt x="300" y="330"/>
              </a:lnTo>
              <a:lnTo>
                <a:pt x="306" y="318"/>
              </a:lnTo>
              <a:lnTo>
                <a:pt x="312" y="330"/>
              </a:lnTo>
              <a:lnTo>
                <a:pt x="312" y="336"/>
              </a:lnTo>
              <a:lnTo>
                <a:pt x="306" y="342"/>
              </a:lnTo>
              <a:lnTo>
                <a:pt x="306" y="348"/>
              </a:lnTo>
              <a:lnTo>
                <a:pt x="300" y="360"/>
              </a:lnTo>
              <a:lnTo>
                <a:pt x="294" y="360"/>
              </a:lnTo>
              <a:lnTo>
                <a:pt x="276" y="360"/>
              </a:lnTo>
              <a:lnTo>
                <a:pt x="276" y="348"/>
              </a:lnTo>
              <a:lnTo>
                <a:pt x="270" y="348"/>
              </a:lnTo>
              <a:lnTo>
                <a:pt x="270" y="360"/>
              </a:lnTo>
              <a:lnTo>
                <a:pt x="264" y="366"/>
              </a:lnTo>
              <a:lnTo>
                <a:pt x="264" y="360"/>
              </a:lnTo>
              <a:lnTo>
                <a:pt x="258" y="360"/>
              </a:lnTo>
              <a:lnTo>
                <a:pt x="258" y="366"/>
              </a:lnTo>
              <a:lnTo>
                <a:pt x="252" y="366"/>
              </a:lnTo>
              <a:lnTo>
                <a:pt x="252" y="348"/>
              </a:lnTo>
              <a:lnTo>
                <a:pt x="240" y="348"/>
              </a:lnTo>
              <a:lnTo>
                <a:pt x="240" y="336"/>
              </a:lnTo>
              <a:lnTo>
                <a:pt x="234" y="330"/>
              </a:lnTo>
              <a:lnTo>
                <a:pt x="228" y="318"/>
              </a:lnTo>
              <a:lnTo>
                <a:pt x="222" y="318"/>
              </a:lnTo>
              <a:lnTo>
                <a:pt x="216" y="312"/>
              </a:lnTo>
              <a:lnTo>
                <a:pt x="210" y="312"/>
              </a:lnTo>
              <a:lnTo>
                <a:pt x="198" y="318"/>
              </a:lnTo>
              <a:lnTo>
                <a:pt x="210" y="318"/>
              </a:lnTo>
              <a:lnTo>
                <a:pt x="210" y="330"/>
              </a:lnTo>
              <a:lnTo>
                <a:pt x="210" y="342"/>
              </a:lnTo>
              <a:lnTo>
                <a:pt x="198" y="336"/>
              </a:lnTo>
              <a:lnTo>
                <a:pt x="192" y="330"/>
              </a:lnTo>
              <a:lnTo>
                <a:pt x="192" y="336"/>
              </a:lnTo>
              <a:lnTo>
                <a:pt x="186" y="336"/>
              </a:lnTo>
              <a:lnTo>
                <a:pt x="180" y="330"/>
              </a:lnTo>
              <a:lnTo>
                <a:pt x="180" y="306"/>
              </a:lnTo>
              <a:lnTo>
                <a:pt x="174" y="306"/>
              </a:lnTo>
              <a:lnTo>
                <a:pt x="162" y="282"/>
              </a:lnTo>
              <a:lnTo>
                <a:pt x="150" y="282"/>
              </a:lnTo>
              <a:lnTo>
                <a:pt x="132" y="258"/>
              </a:lnTo>
              <a:lnTo>
                <a:pt x="114" y="258"/>
              </a:lnTo>
              <a:lnTo>
                <a:pt x="108" y="252"/>
              </a:lnTo>
              <a:lnTo>
                <a:pt x="96" y="252"/>
              </a:lnTo>
              <a:lnTo>
                <a:pt x="96" y="240"/>
              </a:lnTo>
              <a:lnTo>
                <a:pt x="108" y="222"/>
              </a:lnTo>
              <a:lnTo>
                <a:pt x="102" y="216"/>
              </a:lnTo>
              <a:lnTo>
                <a:pt x="96" y="216"/>
              </a:lnTo>
              <a:lnTo>
                <a:pt x="96" y="222"/>
              </a:lnTo>
              <a:lnTo>
                <a:pt x="72" y="222"/>
              </a:lnTo>
              <a:lnTo>
                <a:pt x="72" y="228"/>
              </a:lnTo>
              <a:lnTo>
                <a:pt x="60" y="228"/>
              </a:lnTo>
              <a:lnTo>
                <a:pt x="54" y="222"/>
              </a:lnTo>
              <a:lnTo>
                <a:pt x="54" y="210"/>
              </a:lnTo>
              <a:lnTo>
                <a:pt x="60" y="198"/>
              </a:lnTo>
              <a:lnTo>
                <a:pt x="60" y="192"/>
              </a:lnTo>
              <a:lnTo>
                <a:pt x="66" y="186"/>
              </a:lnTo>
              <a:lnTo>
                <a:pt x="78" y="192"/>
              </a:lnTo>
              <a:lnTo>
                <a:pt x="84" y="192"/>
              </a:lnTo>
              <a:lnTo>
                <a:pt x="96" y="198"/>
              </a:lnTo>
              <a:lnTo>
                <a:pt x="102" y="210"/>
              </a:lnTo>
              <a:lnTo>
                <a:pt x="114" y="210"/>
              </a:lnTo>
              <a:lnTo>
                <a:pt x="132" y="210"/>
              </a:lnTo>
              <a:lnTo>
                <a:pt x="132" y="198"/>
              </a:lnTo>
              <a:lnTo>
                <a:pt x="138" y="198"/>
              </a:lnTo>
              <a:lnTo>
                <a:pt x="138" y="192"/>
              </a:lnTo>
              <a:lnTo>
                <a:pt x="132" y="186"/>
              </a:lnTo>
              <a:lnTo>
                <a:pt x="120" y="186"/>
              </a:lnTo>
              <a:lnTo>
                <a:pt x="120" y="180"/>
              </a:lnTo>
              <a:lnTo>
                <a:pt x="114" y="168"/>
              </a:lnTo>
              <a:lnTo>
                <a:pt x="108" y="168"/>
              </a:lnTo>
              <a:lnTo>
                <a:pt x="102" y="162"/>
              </a:lnTo>
              <a:lnTo>
                <a:pt x="84" y="162"/>
              </a:lnTo>
              <a:lnTo>
                <a:pt x="84" y="156"/>
              </a:lnTo>
              <a:lnTo>
                <a:pt x="96" y="156"/>
              </a:lnTo>
              <a:lnTo>
                <a:pt x="96" y="144"/>
              </a:lnTo>
              <a:lnTo>
                <a:pt x="84" y="138"/>
              </a:lnTo>
              <a:lnTo>
                <a:pt x="96" y="132"/>
              </a:lnTo>
              <a:lnTo>
                <a:pt x="84" y="126"/>
              </a:lnTo>
              <a:lnTo>
                <a:pt x="84" y="108"/>
              </a:lnTo>
              <a:lnTo>
                <a:pt x="84" y="102"/>
              </a:lnTo>
              <a:lnTo>
                <a:pt x="42" y="102"/>
              </a:lnTo>
              <a:lnTo>
                <a:pt x="30" y="108"/>
              </a:lnTo>
              <a:lnTo>
                <a:pt x="18" y="114"/>
              </a:lnTo>
              <a:lnTo>
                <a:pt x="6" y="114"/>
              </a:lnTo>
              <a:lnTo>
                <a:pt x="6" y="84"/>
              </a:lnTo>
              <a:lnTo>
                <a:pt x="0" y="78"/>
              </a:lnTo>
              <a:lnTo>
                <a:pt x="6" y="72"/>
              </a:lnTo>
              <a:lnTo>
                <a:pt x="24" y="72"/>
              </a:lnTo>
              <a:lnTo>
                <a:pt x="30" y="54"/>
              </a:lnTo>
              <a:lnTo>
                <a:pt x="84" y="54"/>
              </a:lnTo>
              <a:lnTo>
                <a:pt x="96" y="48"/>
              </a:lnTo>
              <a:lnTo>
                <a:pt x="96" y="36"/>
              </a:lnTo>
              <a:lnTo>
                <a:pt x="102" y="36"/>
              </a:lnTo>
              <a:lnTo>
                <a:pt x="114" y="30"/>
              </a:lnTo>
              <a:lnTo>
                <a:pt x="126" y="36"/>
              </a:lnTo>
              <a:lnTo>
                <a:pt x="132" y="42"/>
              </a:lnTo>
              <a:lnTo>
                <a:pt x="138" y="42"/>
              </a:lnTo>
              <a:lnTo>
                <a:pt x="138" y="36"/>
              </a:lnTo>
              <a:lnTo>
                <a:pt x="132" y="36"/>
              </a:lnTo>
              <a:lnTo>
                <a:pt x="132" y="30"/>
              </a:lnTo>
              <a:lnTo>
                <a:pt x="156" y="12"/>
              </a:lnTo>
              <a:lnTo>
                <a:pt x="156" y="6"/>
              </a:lnTo>
              <a:lnTo>
                <a:pt x="162" y="6"/>
              </a:lnTo>
              <a:lnTo>
                <a:pt x="168" y="0"/>
              </a:lnTo>
              <a:lnTo>
                <a:pt x="192" y="0"/>
              </a:lnTo>
              <a:lnTo>
                <a:pt x="210" y="0"/>
              </a:lnTo>
              <a:lnTo>
                <a:pt x="222" y="6"/>
              </a:lnTo>
              <a:lnTo>
                <a:pt x="234" y="12"/>
              </a:lnTo>
              <a:lnTo>
                <a:pt x="234" y="6"/>
              </a:lnTo>
              <a:lnTo>
                <a:pt x="240" y="18"/>
              </a:lnTo>
              <a:lnTo>
                <a:pt x="246" y="18"/>
              </a:lnTo>
              <a:lnTo>
                <a:pt x="252" y="24"/>
              </a:lnTo>
              <a:lnTo>
                <a:pt x="258" y="24"/>
              </a:lnTo>
              <a:lnTo>
                <a:pt x="270" y="24"/>
              </a:lnTo>
              <a:lnTo>
                <a:pt x="270" y="30"/>
              </a:lnTo>
              <a:lnTo>
                <a:pt x="276" y="30"/>
              </a:lnTo>
              <a:lnTo>
                <a:pt x="282" y="30"/>
              </a:lnTo>
              <a:lnTo>
                <a:pt x="288" y="36"/>
              </a:lnTo>
              <a:lnTo>
                <a:pt x="294" y="42"/>
              </a:lnTo>
              <a:lnTo>
                <a:pt x="306" y="48"/>
              </a:lnTo>
              <a:lnTo>
                <a:pt x="312" y="54"/>
              </a:lnTo>
              <a:lnTo>
                <a:pt x="318" y="48"/>
              </a:lnTo>
              <a:lnTo>
                <a:pt x="330" y="60"/>
              </a:lnTo>
              <a:lnTo>
                <a:pt x="348" y="60"/>
              </a:lnTo>
              <a:lnTo>
                <a:pt x="360" y="60"/>
              </a:lnTo>
              <a:lnTo>
                <a:pt x="366" y="54"/>
              </a:lnTo>
              <a:lnTo>
                <a:pt x="372" y="60"/>
              </a:lnTo>
              <a:lnTo>
                <a:pt x="384" y="60"/>
              </a:lnTo>
              <a:lnTo>
                <a:pt x="396" y="60"/>
              </a:lnTo>
              <a:lnTo>
                <a:pt x="420" y="48"/>
              </a:lnTo>
              <a:lnTo>
                <a:pt x="426" y="48"/>
              </a:lnTo>
              <a:lnTo>
                <a:pt x="432" y="48"/>
              </a:lnTo>
              <a:lnTo>
                <a:pt x="438" y="42"/>
              </a:lnTo>
              <a:lnTo>
                <a:pt x="444" y="42"/>
              </a:lnTo>
              <a:lnTo>
                <a:pt x="450" y="48"/>
              </a:lnTo>
              <a:lnTo>
                <a:pt x="456" y="48"/>
              </a:lnTo>
              <a:lnTo>
                <a:pt x="456" y="42"/>
              </a:lnTo>
              <a:lnTo>
                <a:pt x="456" y="36"/>
              </a:lnTo>
              <a:lnTo>
                <a:pt x="468" y="30"/>
              </a:lnTo>
              <a:lnTo>
                <a:pt x="474" y="18"/>
              </a:lnTo>
              <a:lnTo>
                <a:pt x="486" y="18"/>
              </a:lnTo>
              <a:lnTo>
                <a:pt x="486" y="24"/>
              </a:lnTo>
              <a:lnTo>
                <a:pt x="492" y="24"/>
              </a:lnTo>
              <a:lnTo>
                <a:pt x="504" y="18"/>
              </a:lnTo>
              <a:lnTo>
                <a:pt x="510" y="36"/>
              </a:lnTo>
              <a:close/>
            </a:path>
          </a:pathLst>
        </a:custGeom>
        <a:solidFill>
          <a:srgbClr val="DAEEF5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5</xdr:col>
      <xdr:colOff>190285</xdr:colOff>
      <xdr:row>9</xdr:row>
      <xdr:rowOff>36790</xdr:rowOff>
    </xdr:from>
    <xdr:to>
      <xdr:col>8</xdr:col>
      <xdr:colOff>456620</xdr:colOff>
      <xdr:row>18</xdr:row>
      <xdr:rowOff>158783</xdr:rowOff>
    </xdr:to>
    <xdr:sp macro="" textlink="">
      <xdr:nvSpPr>
        <xdr:cNvPr id="5" name="Castilla La-Mancha"/>
        <xdr:cNvSpPr>
          <a:spLocks/>
        </xdr:cNvSpPr>
      </xdr:nvSpPr>
      <xdr:spPr bwMode="auto">
        <a:xfrm>
          <a:off x="3626905" y="2353270"/>
          <a:ext cx="2087515" cy="1767913"/>
        </a:xfrm>
        <a:custGeom>
          <a:avLst/>
          <a:gdLst/>
          <a:ahLst/>
          <a:cxnLst>
            <a:cxn ang="0">
              <a:pos x="210" y="798"/>
            </a:cxn>
            <a:cxn ang="0">
              <a:pos x="174" y="852"/>
            </a:cxn>
            <a:cxn ang="0">
              <a:pos x="150" y="918"/>
            </a:cxn>
            <a:cxn ang="0">
              <a:pos x="138" y="984"/>
            </a:cxn>
            <a:cxn ang="0">
              <a:pos x="162" y="1038"/>
            </a:cxn>
            <a:cxn ang="0">
              <a:pos x="240" y="1092"/>
            </a:cxn>
            <a:cxn ang="0">
              <a:pos x="312" y="1146"/>
            </a:cxn>
            <a:cxn ang="0">
              <a:pos x="390" y="1134"/>
            </a:cxn>
            <a:cxn ang="0">
              <a:pos x="486" y="1134"/>
            </a:cxn>
            <a:cxn ang="0">
              <a:pos x="558" y="1134"/>
            </a:cxn>
            <a:cxn ang="0">
              <a:pos x="606" y="1128"/>
            </a:cxn>
            <a:cxn ang="0">
              <a:pos x="654" y="1104"/>
            </a:cxn>
            <a:cxn ang="0">
              <a:pos x="720" y="1104"/>
            </a:cxn>
            <a:cxn ang="0">
              <a:pos x="780" y="1098"/>
            </a:cxn>
            <a:cxn ang="0">
              <a:pos x="858" y="1080"/>
            </a:cxn>
            <a:cxn ang="0">
              <a:pos x="894" y="1134"/>
            </a:cxn>
            <a:cxn ang="0">
              <a:pos x="888" y="1224"/>
            </a:cxn>
            <a:cxn ang="0">
              <a:pos x="912" y="1266"/>
            </a:cxn>
            <a:cxn ang="0">
              <a:pos x="984" y="1206"/>
            </a:cxn>
            <a:cxn ang="0">
              <a:pos x="1062" y="1164"/>
            </a:cxn>
            <a:cxn ang="0">
              <a:pos x="1140" y="1128"/>
            </a:cxn>
            <a:cxn ang="0">
              <a:pos x="1194" y="1128"/>
            </a:cxn>
            <a:cxn ang="0">
              <a:pos x="1206" y="1044"/>
            </a:cxn>
            <a:cxn ang="0">
              <a:pos x="1242" y="1008"/>
            </a:cxn>
            <a:cxn ang="0">
              <a:pos x="1356" y="1014"/>
            </a:cxn>
            <a:cxn ang="0">
              <a:pos x="1368" y="912"/>
            </a:cxn>
            <a:cxn ang="0">
              <a:pos x="1266" y="840"/>
            </a:cxn>
            <a:cxn ang="0">
              <a:pos x="1242" y="750"/>
            </a:cxn>
            <a:cxn ang="0">
              <a:pos x="1188" y="720"/>
            </a:cxn>
            <a:cxn ang="0">
              <a:pos x="1218" y="630"/>
            </a:cxn>
            <a:cxn ang="0">
              <a:pos x="1260" y="558"/>
            </a:cxn>
            <a:cxn ang="0">
              <a:pos x="1266" y="486"/>
            </a:cxn>
            <a:cxn ang="0">
              <a:pos x="1188" y="450"/>
            </a:cxn>
            <a:cxn ang="0">
              <a:pos x="1110" y="390"/>
            </a:cxn>
            <a:cxn ang="0">
              <a:pos x="1116" y="270"/>
            </a:cxn>
            <a:cxn ang="0">
              <a:pos x="1122" y="126"/>
            </a:cxn>
            <a:cxn ang="0">
              <a:pos x="1008" y="54"/>
            </a:cxn>
            <a:cxn ang="0">
              <a:pos x="936" y="90"/>
            </a:cxn>
            <a:cxn ang="0">
              <a:pos x="828" y="30"/>
            </a:cxn>
            <a:cxn ang="0">
              <a:pos x="762" y="12"/>
            </a:cxn>
            <a:cxn ang="0">
              <a:pos x="678" y="6"/>
            </a:cxn>
            <a:cxn ang="0">
              <a:pos x="570" y="60"/>
            </a:cxn>
            <a:cxn ang="0">
              <a:pos x="600" y="120"/>
            </a:cxn>
            <a:cxn ang="0">
              <a:pos x="588" y="216"/>
            </a:cxn>
            <a:cxn ang="0">
              <a:pos x="624" y="276"/>
            </a:cxn>
            <a:cxn ang="0">
              <a:pos x="684" y="354"/>
            </a:cxn>
            <a:cxn ang="0">
              <a:pos x="696" y="420"/>
            </a:cxn>
            <a:cxn ang="0">
              <a:pos x="660" y="480"/>
            </a:cxn>
            <a:cxn ang="0">
              <a:pos x="570" y="498"/>
            </a:cxn>
            <a:cxn ang="0">
              <a:pos x="462" y="540"/>
            </a:cxn>
            <a:cxn ang="0">
              <a:pos x="534" y="486"/>
            </a:cxn>
            <a:cxn ang="0">
              <a:pos x="456" y="444"/>
            </a:cxn>
            <a:cxn ang="0">
              <a:pos x="378" y="396"/>
            </a:cxn>
            <a:cxn ang="0">
              <a:pos x="318" y="396"/>
            </a:cxn>
            <a:cxn ang="0">
              <a:pos x="264" y="438"/>
            </a:cxn>
            <a:cxn ang="0">
              <a:pos x="198" y="414"/>
            </a:cxn>
            <a:cxn ang="0">
              <a:pos x="144" y="468"/>
            </a:cxn>
            <a:cxn ang="0">
              <a:pos x="84" y="474"/>
            </a:cxn>
            <a:cxn ang="0">
              <a:pos x="36" y="570"/>
            </a:cxn>
            <a:cxn ang="0">
              <a:pos x="78" y="642"/>
            </a:cxn>
            <a:cxn ang="0">
              <a:pos x="174" y="750"/>
            </a:cxn>
          </a:cxnLst>
          <a:rect l="0" t="0" r="r" b="b"/>
          <a:pathLst>
            <a:path w="1374" h="1272">
              <a:moveTo>
                <a:pt x="228" y="732"/>
              </a:moveTo>
              <a:lnTo>
                <a:pt x="222" y="720"/>
              </a:lnTo>
              <a:lnTo>
                <a:pt x="228" y="732"/>
              </a:lnTo>
              <a:lnTo>
                <a:pt x="228" y="738"/>
              </a:lnTo>
              <a:lnTo>
                <a:pt x="228" y="750"/>
              </a:lnTo>
              <a:lnTo>
                <a:pt x="222" y="762"/>
              </a:lnTo>
              <a:lnTo>
                <a:pt x="216" y="774"/>
              </a:lnTo>
              <a:lnTo>
                <a:pt x="210" y="780"/>
              </a:lnTo>
              <a:lnTo>
                <a:pt x="210" y="798"/>
              </a:lnTo>
              <a:lnTo>
                <a:pt x="216" y="810"/>
              </a:lnTo>
              <a:lnTo>
                <a:pt x="228" y="828"/>
              </a:lnTo>
              <a:lnTo>
                <a:pt x="234" y="828"/>
              </a:lnTo>
              <a:lnTo>
                <a:pt x="234" y="834"/>
              </a:lnTo>
              <a:lnTo>
                <a:pt x="228" y="840"/>
              </a:lnTo>
              <a:lnTo>
                <a:pt x="198" y="828"/>
              </a:lnTo>
              <a:lnTo>
                <a:pt x="186" y="828"/>
              </a:lnTo>
              <a:lnTo>
                <a:pt x="174" y="840"/>
              </a:lnTo>
              <a:lnTo>
                <a:pt x="174" y="852"/>
              </a:lnTo>
              <a:lnTo>
                <a:pt x="162" y="864"/>
              </a:lnTo>
              <a:lnTo>
                <a:pt x="174" y="870"/>
              </a:lnTo>
              <a:lnTo>
                <a:pt x="174" y="888"/>
              </a:lnTo>
              <a:lnTo>
                <a:pt x="156" y="888"/>
              </a:lnTo>
              <a:lnTo>
                <a:pt x="150" y="882"/>
              </a:lnTo>
              <a:lnTo>
                <a:pt x="144" y="882"/>
              </a:lnTo>
              <a:lnTo>
                <a:pt x="144" y="894"/>
              </a:lnTo>
              <a:lnTo>
                <a:pt x="150" y="912"/>
              </a:lnTo>
              <a:lnTo>
                <a:pt x="150" y="918"/>
              </a:lnTo>
              <a:lnTo>
                <a:pt x="162" y="918"/>
              </a:lnTo>
              <a:lnTo>
                <a:pt x="174" y="924"/>
              </a:lnTo>
              <a:lnTo>
                <a:pt x="180" y="924"/>
              </a:lnTo>
              <a:lnTo>
                <a:pt x="180" y="930"/>
              </a:lnTo>
              <a:lnTo>
                <a:pt x="174" y="948"/>
              </a:lnTo>
              <a:lnTo>
                <a:pt x="144" y="948"/>
              </a:lnTo>
              <a:lnTo>
                <a:pt x="144" y="960"/>
              </a:lnTo>
              <a:lnTo>
                <a:pt x="144" y="978"/>
              </a:lnTo>
              <a:lnTo>
                <a:pt x="138" y="984"/>
              </a:lnTo>
              <a:lnTo>
                <a:pt x="138" y="990"/>
              </a:lnTo>
              <a:lnTo>
                <a:pt x="132" y="1002"/>
              </a:lnTo>
              <a:lnTo>
                <a:pt x="120" y="1002"/>
              </a:lnTo>
              <a:lnTo>
                <a:pt x="120" y="1008"/>
              </a:lnTo>
              <a:lnTo>
                <a:pt x="138" y="1020"/>
              </a:lnTo>
              <a:lnTo>
                <a:pt x="144" y="1020"/>
              </a:lnTo>
              <a:lnTo>
                <a:pt x="156" y="1020"/>
              </a:lnTo>
              <a:lnTo>
                <a:pt x="162" y="1020"/>
              </a:lnTo>
              <a:lnTo>
                <a:pt x="162" y="1038"/>
              </a:lnTo>
              <a:lnTo>
                <a:pt x="180" y="1050"/>
              </a:lnTo>
              <a:lnTo>
                <a:pt x="186" y="1050"/>
              </a:lnTo>
              <a:lnTo>
                <a:pt x="198" y="1062"/>
              </a:lnTo>
              <a:lnTo>
                <a:pt x="210" y="1068"/>
              </a:lnTo>
              <a:lnTo>
                <a:pt x="216" y="1068"/>
              </a:lnTo>
              <a:lnTo>
                <a:pt x="222" y="1074"/>
              </a:lnTo>
              <a:lnTo>
                <a:pt x="228" y="1074"/>
              </a:lnTo>
              <a:lnTo>
                <a:pt x="234" y="1080"/>
              </a:lnTo>
              <a:lnTo>
                <a:pt x="240" y="1092"/>
              </a:lnTo>
              <a:lnTo>
                <a:pt x="252" y="1098"/>
              </a:lnTo>
              <a:lnTo>
                <a:pt x="258" y="1098"/>
              </a:lnTo>
              <a:lnTo>
                <a:pt x="264" y="1104"/>
              </a:lnTo>
              <a:lnTo>
                <a:pt x="270" y="1104"/>
              </a:lnTo>
              <a:lnTo>
                <a:pt x="276" y="1116"/>
              </a:lnTo>
              <a:lnTo>
                <a:pt x="294" y="1122"/>
              </a:lnTo>
              <a:lnTo>
                <a:pt x="294" y="1128"/>
              </a:lnTo>
              <a:lnTo>
                <a:pt x="300" y="1134"/>
              </a:lnTo>
              <a:lnTo>
                <a:pt x="312" y="1146"/>
              </a:lnTo>
              <a:lnTo>
                <a:pt x="318" y="1146"/>
              </a:lnTo>
              <a:lnTo>
                <a:pt x="336" y="1152"/>
              </a:lnTo>
              <a:lnTo>
                <a:pt x="348" y="1152"/>
              </a:lnTo>
              <a:lnTo>
                <a:pt x="348" y="1134"/>
              </a:lnTo>
              <a:lnTo>
                <a:pt x="354" y="1134"/>
              </a:lnTo>
              <a:lnTo>
                <a:pt x="372" y="1134"/>
              </a:lnTo>
              <a:lnTo>
                <a:pt x="378" y="1134"/>
              </a:lnTo>
              <a:lnTo>
                <a:pt x="384" y="1134"/>
              </a:lnTo>
              <a:lnTo>
                <a:pt x="390" y="1134"/>
              </a:lnTo>
              <a:lnTo>
                <a:pt x="402" y="1134"/>
              </a:lnTo>
              <a:lnTo>
                <a:pt x="408" y="1134"/>
              </a:lnTo>
              <a:lnTo>
                <a:pt x="420" y="1146"/>
              </a:lnTo>
              <a:lnTo>
                <a:pt x="426" y="1146"/>
              </a:lnTo>
              <a:lnTo>
                <a:pt x="444" y="1146"/>
              </a:lnTo>
              <a:lnTo>
                <a:pt x="450" y="1146"/>
              </a:lnTo>
              <a:lnTo>
                <a:pt x="462" y="1146"/>
              </a:lnTo>
              <a:lnTo>
                <a:pt x="468" y="1134"/>
              </a:lnTo>
              <a:lnTo>
                <a:pt x="486" y="1134"/>
              </a:lnTo>
              <a:lnTo>
                <a:pt x="486" y="1122"/>
              </a:lnTo>
              <a:lnTo>
                <a:pt x="492" y="1122"/>
              </a:lnTo>
              <a:lnTo>
                <a:pt x="504" y="1122"/>
              </a:lnTo>
              <a:lnTo>
                <a:pt x="510" y="1122"/>
              </a:lnTo>
              <a:lnTo>
                <a:pt x="522" y="1122"/>
              </a:lnTo>
              <a:lnTo>
                <a:pt x="528" y="1128"/>
              </a:lnTo>
              <a:lnTo>
                <a:pt x="534" y="1128"/>
              </a:lnTo>
              <a:lnTo>
                <a:pt x="546" y="1134"/>
              </a:lnTo>
              <a:lnTo>
                <a:pt x="558" y="1134"/>
              </a:lnTo>
              <a:lnTo>
                <a:pt x="558" y="1128"/>
              </a:lnTo>
              <a:lnTo>
                <a:pt x="564" y="1116"/>
              </a:lnTo>
              <a:lnTo>
                <a:pt x="564" y="1104"/>
              </a:lnTo>
              <a:lnTo>
                <a:pt x="570" y="1116"/>
              </a:lnTo>
              <a:lnTo>
                <a:pt x="576" y="1122"/>
              </a:lnTo>
              <a:lnTo>
                <a:pt x="576" y="1128"/>
              </a:lnTo>
              <a:lnTo>
                <a:pt x="582" y="1134"/>
              </a:lnTo>
              <a:lnTo>
                <a:pt x="588" y="1128"/>
              </a:lnTo>
              <a:lnTo>
                <a:pt x="606" y="1128"/>
              </a:lnTo>
              <a:lnTo>
                <a:pt x="612" y="1122"/>
              </a:lnTo>
              <a:lnTo>
                <a:pt x="618" y="1122"/>
              </a:lnTo>
              <a:lnTo>
                <a:pt x="618" y="1116"/>
              </a:lnTo>
              <a:lnTo>
                <a:pt x="618" y="1098"/>
              </a:lnTo>
              <a:lnTo>
                <a:pt x="624" y="1098"/>
              </a:lnTo>
              <a:lnTo>
                <a:pt x="636" y="1098"/>
              </a:lnTo>
              <a:lnTo>
                <a:pt x="642" y="1098"/>
              </a:lnTo>
              <a:lnTo>
                <a:pt x="648" y="1104"/>
              </a:lnTo>
              <a:lnTo>
                <a:pt x="654" y="1104"/>
              </a:lnTo>
              <a:lnTo>
                <a:pt x="660" y="1104"/>
              </a:lnTo>
              <a:lnTo>
                <a:pt x="678" y="1104"/>
              </a:lnTo>
              <a:lnTo>
                <a:pt x="684" y="1104"/>
              </a:lnTo>
              <a:lnTo>
                <a:pt x="690" y="1104"/>
              </a:lnTo>
              <a:lnTo>
                <a:pt x="696" y="1116"/>
              </a:lnTo>
              <a:lnTo>
                <a:pt x="702" y="1104"/>
              </a:lnTo>
              <a:lnTo>
                <a:pt x="714" y="1098"/>
              </a:lnTo>
              <a:lnTo>
                <a:pt x="720" y="1098"/>
              </a:lnTo>
              <a:lnTo>
                <a:pt x="720" y="1104"/>
              </a:lnTo>
              <a:lnTo>
                <a:pt x="732" y="1116"/>
              </a:lnTo>
              <a:lnTo>
                <a:pt x="732" y="1122"/>
              </a:lnTo>
              <a:lnTo>
                <a:pt x="738" y="1122"/>
              </a:lnTo>
              <a:lnTo>
                <a:pt x="750" y="1098"/>
              </a:lnTo>
              <a:lnTo>
                <a:pt x="756" y="1098"/>
              </a:lnTo>
              <a:lnTo>
                <a:pt x="762" y="1098"/>
              </a:lnTo>
              <a:lnTo>
                <a:pt x="768" y="1104"/>
              </a:lnTo>
              <a:lnTo>
                <a:pt x="774" y="1104"/>
              </a:lnTo>
              <a:lnTo>
                <a:pt x="780" y="1098"/>
              </a:lnTo>
              <a:lnTo>
                <a:pt x="792" y="1092"/>
              </a:lnTo>
              <a:lnTo>
                <a:pt x="804" y="1080"/>
              </a:lnTo>
              <a:lnTo>
                <a:pt x="810" y="1074"/>
              </a:lnTo>
              <a:lnTo>
                <a:pt x="816" y="1074"/>
              </a:lnTo>
              <a:lnTo>
                <a:pt x="828" y="1080"/>
              </a:lnTo>
              <a:lnTo>
                <a:pt x="834" y="1080"/>
              </a:lnTo>
              <a:lnTo>
                <a:pt x="840" y="1080"/>
              </a:lnTo>
              <a:lnTo>
                <a:pt x="852" y="1080"/>
              </a:lnTo>
              <a:lnTo>
                <a:pt x="858" y="1080"/>
              </a:lnTo>
              <a:lnTo>
                <a:pt x="870" y="1092"/>
              </a:lnTo>
              <a:lnTo>
                <a:pt x="876" y="1098"/>
              </a:lnTo>
              <a:lnTo>
                <a:pt x="876" y="1104"/>
              </a:lnTo>
              <a:lnTo>
                <a:pt x="870" y="1116"/>
              </a:lnTo>
              <a:lnTo>
                <a:pt x="876" y="1122"/>
              </a:lnTo>
              <a:lnTo>
                <a:pt x="882" y="1122"/>
              </a:lnTo>
              <a:lnTo>
                <a:pt x="888" y="1122"/>
              </a:lnTo>
              <a:lnTo>
                <a:pt x="894" y="1128"/>
              </a:lnTo>
              <a:lnTo>
                <a:pt x="894" y="1134"/>
              </a:lnTo>
              <a:lnTo>
                <a:pt x="906" y="1158"/>
              </a:lnTo>
              <a:lnTo>
                <a:pt x="906" y="1164"/>
              </a:lnTo>
              <a:lnTo>
                <a:pt x="912" y="1176"/>
              </a:lnTo>
              <a:lnTo>
                <a:pt x="912" y="1188"/>
              </a:lnTo>
              <a:lnTo>
                <a:pt x="912" y="1194"/>
              </a:lnTo>
              <a:lnTo>
                <a:pt x="912" y="1206"/>
              </a:lnTo>
              <a:lnTo>
                <a:pt x="906" y="1218"/>
              </a:lnTo>
              <a:lnTo>
                <a:pt x="894" y="1218"/>
              </a:lnTo>
              <a:lnTo>
                <a:pt x="888" y="1224"/>
              </a:lnTo>
              <a:lnTo>
                <a:pt x="882" y="1236"/>
              </a:lnTo>
              <a:lnTo>
                <a:pt x="882" y="1242"/>
              </a:lnTo>
              <a:lnTo>
                <a:pt x="882" y="1236"/>
              </a:lnTo>
              <a:lnTo>
                <a:pt x="882" y="1242"/>
              </a:lnTo>
              <a:lnTo>
                <a:pt x="882" y="1248"/>
              </a:lnTo>
              <a:lnTo>
                <a:pt x="888" y="1248"/>
              </a:lnTo>
              <a:lnTo>
                <a:pt x="894" y="1248"/>
              </a:lnTo>
              <a:lnTo>
                <a:pt x="906" y="1248"/>
              </a:lnTo>
              <a:lnTo>
                <a:pt x="912" y="1266"/>
              </a:lnTo>
              <a:lnTo>
                <a:pt x="918" y="1266"/>
              </a:lnTo>
              <a:lnTo>
                <a:pt x="930" y="1266"/>
              </a:lnTo>
              <a:lnTo>
                <a:pt x="936" y="1272"/>
              </a:lnTo>
              <a:lnTo>
                <a:pt x="948" y="1266"/>
              </a:lnTo>
              <a:lnTo>
                <a:pt x="954" y="1254"/>
              </a:lnTo>
              <a:lnTo>
                <a:pt x="960" y="1242"/>
              </a:lnTo>
              <a:lnTo>
                <a:pt x="972" y="1224"/>
              </a:lnTo>
              <a:lnTo>
                <a:pt x="972" y="1218"/>
              </a:lnTo>
              <a:lnTo>
                <a:pt x="984" y="1206"/>
              </a:lnTo>
              <a:lnTo>
                <a:pt x="990" y="1194"/>
              </a:lnTo>
              <a:lnTo>
                <a:pt x="996" y="1188"/>
              </a:lnTo>
              <a:lnTo>
                <a:pt x="1008" y="1182"/>
              </a:lnTo>
              <a:lnTo>
                <a:pt x="1020" y="1182"/>
              </a:lnTo>
              <a:lnTo>
                <a:pt x="1032" y="1164"/>
              </a:lnTo>
              <a:lnTo>
                <a:pt x="1032" y="1158"/>
              </a:lnTo>
              <a:lnTo>
                <a:pt x="1038" y="1158"/>
              </a:lnTo>
              <a:lnTo>
                <a:pt x="1044" y="1164"/>
              </a:lnTo>
              <a:lnTo>
                <a:pt x="1062" y="1164"/>
              </a:lnTo>
              <a:lnTo>
                <a:pt x="1068" y="1158"/>
              </a:lnTo>
              <a:lnTo>
                <a:pt x="1080" y="1152"/>
              </a:lnTo>
              <a:lnTo>
                <a:pt x="1086" y="1146"/>
              </a:lnTo>
              <a:lnTo>
                <a:pt x="1104" y="1134"/>
              </a:lnTo>
              <a:lnTo>
                <a:pt x="1116" y="1128"/>
              </a:lnTo>
              <a:lnTo>
                <a:pt x="1122" y="1122"/>
              </a:lnTo>
              <a:lnTo>
                <a:pt x="1128" y="1122"/>
              </a:lnTo>
              <a:lnTo>
                <a:pt x="1140" y="1122"/>
              </a:lnTo>
              <a:lnTo>
                <a:pt x="1140" y="1128"/>
              </a:lnTo>
              <a:lnTo>
                <a:pt x="1146" y="1134"/>
              </a:lnTo>
              <a:lnTo>
                <a:pt x="1146" y="1146"/>
              </a:lnTo>
              <a:lnTo>
                <a:pt x="1152" y="1152"/>
              </a:lnTo>
              <a:lnTo>
                <a:pt x="1158" y="1152"/>
              </a:lnTo>
              <a:lnTo>
                <a:pt x="1164" y="1152"/>
              </a:lnTo>
              <a:lnTo>
                <a:pt x="1176" y="1152"/>
              </a:lnTo>
              <a:lnTo>
                <a:pt x="1182" y="1146"/>
              </a:lnTo>
              <a:lnTo>
                <a:pt x="1188" y="1134"/>
              </a:lnTo>
              <a:lnTo>
                <a:pt x="1194" y="1128"/>
              </a:lnTo>
              <a:lnTo>
                <a:pt x="1200" y="1128"/>
              </a:lnTo>
              <a:lnTo>
                <a:pt x="1206" y="1128"/>
              </a:lnTo>
              <a:lnTo>
                <a:pt x="1206" y="1116"/>
              </a:lnTo>
              <a:lnTo>
                <a:pt x="1206" y="1104"/>
              </a:lnTo>
              <a:lnTo>
                <a:pt x="1206" y="1098"/>
              </a:lnTo>
              <a:lnTo>
                <a:pt x="1206" y="1080"/>
              </a:lnTo>
              <a:lnTo>
                <a:pt x="1200" y="1074"/>
              </a:lnTo>
              <a:lnTo>
                <a:pt x="1200" y="1062"/>
              </a:lnTo>
              <a:lnTo>
                <a:pt x="1206" y="1044"/>
              </a:lnTo>
              <a:lnTo>
                <a:pt x="1218" y="1044"/>
              </a:lnTo>
              <a:lnTo>
                <a:pt x="1224" y="1038"/>
              </a:lnTo>
              <a:lnTo>
                <a:pt x="1224" y="1020"/>
              </a:lnTo>
              <a:lnTo>
                <a:pt x="1224" y="1014"/>
              </a:lnTo>
              <a:lnTo>
                <a:pt x="1224" y="1008"/>
              </a:lnTo>
              <a:lnTo>
                <a:pt x="1230" y="1002"/>
              </a:lnTo>
              <a:lnTo>
                <a:pt x="1236" y="1002"/>
              </a:lnTo>
              <a:lnTo>
                <a:pt x="1236" y="1008"/>
              </a:lnTo>
              <a:lnTo>
                <a:pt x="1242" y="1008"/>
              </a:lnTo>
              <a:lnTo>
                <a:pt x="1260" y="1002"/>
              </a:lnTo>
              <a:lnTo>
                <a:pt x="1266" y="990"/>
              </a:lnTo>
              <a:lnTo>
                <a:pt x="1272" y="984"/>
              </a:lnTo>
              <a:lnTo>
                <a:pt x="1290" y="972"/>
              </a:lnTo>
              <a:lnTo>
                <a:pt x="1308" y="978"/>
              </a:lnTo>
              <a:lnTo>
                <a:pt x="1314" y="990"/>
              </a:lnTo>
              <a:lnTo>
                <a:pt x="1332" y="1008"/>
              </a:lnTo>
              <a:lnTo>
                <a:pt x="1344" y="1008"/>
              </a:lnTo>
              <a:lnTo>
                <a:pt x="1356" y="1014"/>
              </a:lnTo>
              <a:lnTo>
                <a:pt x="1374" y="1008"/>
              </a:lnTo>
              <a:lnTo>
                <a:pt x="1374" y="990"/>
              </a:lnTo>
              <a:lnTo>
                <a:pt x="1368" y="984"/>
              </a:lnTo>
              <a:lnTo>
                <a:pt x="1356" y="978"/>
              </a:lnTo>
              <a:lnTo>
                <a:pt x="1368" y="960"/>
              </a:lnTo>
              <a:lnTo>
                <a:pt x="1374" y="954"/>
              </a:lnTo>
              <a:lnTo>
                <a:pt x="1374" y="924"/>
              </a:lnTo>
              <a:lnTo>
                <a:pt x="1368" y="918"/>
              </a:lnTo>
              <a:lnTo>
                <a:pt x="1368" y="912"/>
              </a:lnTo>
              <a:lnTo>
                <a:pt x="1356" y="900"/>
              </a:lnTo>
              <a:lnTo>
                <a:pt x="1350" y="900"/>
              </a:lnTo>
              <a:lnTo>
                <a:pt x="1338" y="912"/>
              </a:lnTo>
              <a:lnTo>
                <a:pt x="1314" y="912"/>
              </a:lnTo>
              <a:lnTo>
                <a:pt x="1302" y="900"/>
              </a:lnTo>
              <a:lnTo>
                <a:pt x="1272" y="870"/>
              </a:lnTo>
              <a:lnTo>
                <a:pt x="1260" y="864"/>
              </a:lnTo>
              <a:lnTo>
                <a:pt x="1266" y="852"/>
              </a:lnTo>
              <a:lnTo>
                <a:pt x="1266" y="840"/>
              </a:lnTo>
              <a:lnTo>
                <a:pt x="1272" y="828"/>
              </a:lnTo>
              <a:lnTo>
                <a:pt x="1278" y="822"/>
              </a:lnTo>
              <a:lnTo>
                <a:pt x="1278" y="810"/>
              </a:lnTo>
              <a:lnTo>
                <a:pt x="1296" y="792"/>
              </a:lnTo>
              <a:lnTo>
                <a:pt x="1290" y="774"/>
              </a:lnTo>
              <a:lnTo>
                <a:pt x="1290" y="762"/>
              </a:lnTo>
              <a:lnTo>
                <a:pt x="1272" y="762"/>
              </a:lnTo>
              <a:lnTo>
                <a:pt x="1254" y="750"/>
              </a:lnTo>
              <a:lnTo>
                <a:pt x="1242" y="750"/>
              </a:lnTo>
              <a:lnTo>
                <a:pt x="1230" y="744"/>
              </a:lnTo>
              <a:lnTo>
                <a:pt x="1224" y="738"/>
              </a:lnTo>
              <a:lnTo>
                <a:pt x="1206" y="744"/>
              </a:lnTo>
              <a:lnTo>
                <a:pt x="1206" y="738"/>
              </a:lnTo>
              <a:lnTo>
                <a:pt x="1200" y="738"/>
              </a:lnTo>
              <a:lnTo>
                <a:pt x="1200" y="732"/>
              </a:lnTo>
              <a:lnTo>
                <a:pt x="1194" y="732"/>
              </a:lnTo>
              <a:lnTo>
                <a:pt x="1194" y="720"/>
              </a:lnTo>
              <a:lnTo>
                <a:pt x="1188" y="720"/>
              </a:lnTo>
              <a:lnTo>
                <a:pt x="1182" y="714"/>
              </a:lnTo>
              <a:lnTo>
                <a:pt x="1182" y="690"/>
              </a:lnTo>
              <a:lnTo>
                <a:pt x="1188" y="684"/>
              </a:lnTo>
              <a:lnTo>
                <a:pt x="1188" y="660"/>
              </a:lnTo>
              <a:lnTo>
                <a:pt x="1200" y="654"/>
              </a:lnTo>
              <a:lnTo>
                <a:pt x="1200" y="648"/>
              </a:lnTo>
              <a:lnTo>
                <a:pt x="1206" y="642"/>
              </a:lnTo>
              <a:lnTo>
                <a:pt x="1218" y="642"/>
              </a:lnTo>
              <a:lnTo>
                <a:pt x="1218" y="630"/>
              </a:lnTo>
              <a:lnTo>
                <a:pt x="1224" y="624"/>
              </a:lnTo>
              <a:lnTo>
                <a:pt x="1224" y="618"/>
              </a:lnTo>
              <a:lnTo>
                <a:pt x="1230" y="618"/>
              </a:lnTo>
              <a:lnTo>
                <a:pt x="1230" y="624"/>
              </a:lnTo>
              <a:lnTo>
                <a:pt x="1242" y="624"/>
              </a:lnTo>
              <a:lnTo>
                <a:pt x="1242" y="612"/>
              </a:lnTo>
              <a:lnTo>
                <a:pt x="1254" y="600"/>
              </a:lnTo>
              <a:lnTo>
                <a:pt x="1260" y="588"/>
              </a:lnTo>
              <a:lnTo>
                <a:pt x="1260" y="558"/>
              </a:lnTo>
              <a:lnTo>
                <a:pt x="1266" y="546"/>
              </a:lnTo>
              <a:lnTo>
                <a:pt x="1266" y="534"/>
              </a:lnTo>
              <a:lnTo>
                <a:pt x="1260" y="528"/>
              </a:lnTo>
              <a:lnTo>
                <a:pt x="1260" y="516"/>
              </a:lnTo>
              <a:lnTo>
                <a:pt x="1266" y="516"/>
              </a:lnTo>
              <a:lnTo>
                <a:pt x="1278" y="504"/>
              </a:lnTo>
              <a:lnTo>
                <a:pt x="1290" y="498"/>
              </a:lnTo>
              <a:lnTo>
                <a:pt x="1278" y="486"/>
              </a:lnTo>
              <a:lnTo>
                <a:pt x="1266" y="486"/>
              </a:lnTo>
              <a:lnTo>
                <a:pt x="1260" y="498"/>
              </a:lnTo>
              <a:lnTo>
                <a:pt x="1254" y="486"/>
              </a:lnTo>
              <a:lnTo>
                <a:pt x="1230" y="486"/>
              </a:lnTo>
              <a:lnTo>
                <a:pt x="1224" y="498"/>
              </a:lnTo>
              <a:lnTo>
                <a:pt x="1218" y="486"/>
              </a:lnTo>
              <a:lnTo>
                <a:pt x="1218" y="480"/>
              </a:lnTo>
              <a:lnTo>
                <a:pt x="1200" y="468"/>
              </a:lnTo>
              <a:lnTo>
                <a:pt x="1200" y="450"/>
              </a:lnTo>
              <a:lnTo>
                <a:pt x="1188" y="450"/>
              </a:lnTo>
              <a:lnTo>
                <a:pt x="1194" y="438"/>
              </a:lnTo>
              <a:lnTo>
                <a:pt x="1194" y="426"/>
              </a:lnTo>
              <a:lnTo>
                <a:pt x="1188" y="420"/>
              </a:lnTo>
              <a:lnTo>
                <a:pt x="1158" y="420"/>
              </a:lnTo>
              <a:lnTo>
                <a:pt x="1140" y="396"/>
              </a:lnTo>
              <a:lnTo>
                <a:pt x="1128" y="396"/>
              </a:lnTo>
              <a:lnTo>
                <a:pt x="1128" y="384"/>
              </a:lnTo>
              <a:lnTo>
                <a:pt x="1116" y="384"/>
              </a:lnTo>
              <a:lnTo>
                <a:pt x="1110" y="390"/>
              </a:lnTo>
              <a:lnTo>
                <a:pt x="1110" y="378"/>
              </a:lnTo>
              <a:lnTo>
                <a:pt x="1116" y="366"/>
              </a:lnTo>
              <a:lnTo>
                <a:pt x="1110" y="366"/>
              </a:lnTo>
              <a:lnTo>
                <a:pt x="1110" y="354"/>
              </a:lnTo>
              <a:lnTo>
                <a:pt x="1104" y="348"/>
              </a:lnTo>
              <a:lnTo>
                <a:pt x="1086" y="348"/>
              </a:lnTo>
              <a:lnTo>
                <a:pt x="1080" y="336"/>
              </a:lnTo>
              <a:lnTo>
                <a:pt x="1116" y="300"/>
              </a:lnTo>
              <a:lnTo>
                <a:pt x="1116" y="270"/>
              </a:lnTo>
              <a:lnTo>
                <a:pt x="1152" y="270"/>
              </a:lnTo>
              <a:lnTo>
                <a:pt x="1158" y="234"/>
              </a:lnTo>
              <a:lnTo>
                <a:pt x="1152" y="216"/>
              </a:lnTo>
              <a:lnTo>
                <a:pt x="1152" y="174"/>
              </a:lnTo>
              <a:lnTo>
                <a:pt x="1140" y="168"/>
              </a:lnTo>
              <a:lnTo>
                <a:pt x="1128" y="156"/>
              </a:lnTo>
              <a:lnTo>
                <a:pt x="1128" y="144"/>
              </a:lnTo>
              <a:lnTo>
                <a:pt x="1128" y="138"/>
              </a:lnTo>
              <a:lnTo>
                <a:pt x="1122" y="126"/>
              </a:lnTo>
              <a:lnTo>
                <a:pt x="1080" y="84"/>
              </a:lnTo>
              <a:lnTo>
                <a:pt x="1074" y="72"/>
              </a:lnTo>
              <a:lnTo>
                <a:pt x="1068" y="72"/>
              </a:lnTo>
              <a:lnTo>
                <a:pt x="1062" y="66"/>
              </a:lnTo>
              <a:lnTo>
                <a:pt x="1044" y="60"/>
              </a:lnTo>
              <a:lnTo>
                <a:pt x="1038" y="60"/>
              </a:lnTo>
              <a:lnTo>
                <a:pt x="1032" y="42"/>
              </a:lnTo>
              <a:lnTo>
                <a:pt x="1026" y="42"/>
              </a:lnTo>
              <a:lnTo>
                <a:pt x="1008" y="54"/>
              </a:lnTo>
              <a:lnTo>
                <a:pt x="1002" y="54"/>
              </a:lnTo>
              <a:lnTo>
                <a:pt x="1002" y="84"/>
              </a:lnTo>
              <a:lnTo>
                <a:pt x="996" y="84"/>
              </a:lnTo>
              <a:lnTo>
                <a:pt x="984" y="66"/>
              </a:lnTo>
              <a:lnTo>
                <a:pt x="972" y="66"/>
              </a:lnTo>
              <a:lnTo>
                <a:pt x="972" y="72"/>
              </a:lnTo>
              <a:lnTo>
                <a:pt x="954" y="72"/>
              </a:lnTo>
              <a:lnTo>
                <a:pt x="948" y="84"/>
              </a:lnTo>
              <a:lnTo>
                <a:pt x="936" y="90"/>
              </a:lnTo>
              <a:lnTo>
                <a:pt x="918" y="90"/>
              </a:lnTo>
              <a:lnTo>
                <a:pt x="912" y="72"/>
              </a:lnTo>
              <a:lnTo>
                <a:pt x="906" y="84"/>
              </a:lnTo>
              <a:lnTo>
                <a:pt x="888" y="90"/>
              </a:lnTo>
              <a:lnTo>
                <a:pt x="858" y="60"/>
              </a:lnTo>
              <a:lnTo>
                <a:pt x="846" y="60"/>
              </a:lnTo>
              <a:lnTo>
                <a:pt x="846" y="36"/>
              </a:lnTo>
              <a:lnTo>
                <a:pt x="834" y="36"/>
              </a:lnTo>
              <a:lnTo>
                <a:pt x="828" y="30"/>
              </a:lnTo>
              <a:lnTo>
                <a:pt x="816" y="30"/>
              </a:lnTo>
              <a:lnTo>
                <a:pt x="810" y="24"/>
              </a:lnTo>
              <a:lnTo>
                <a:pt x="810" y="12"/>
              </a:lnTo>
              <a:lnTo>
                <a:pt x="804" y="6"/>
              </a:lnTo>
              <a:lnTo>
                <a:pt x="798" y="12"/>
              </a:lnTo>
              <a:lnTo>
                <a:pt x="792" y="12"/>
              </a:lnTo>
              <a:lnTo>
                <a:pt x="780" y="24"/>
              </a:lnTo>
              <a:lnTo>
                <a:pt x="768" y="24"/>
              </a:lnTo>
              <a:lnTo>
                <a:pt x="762" y="12"/>
              </a:lnTo>
              <a:lnTo>
                <a:pt x="762" y="6"/>
              </a:lnTo>
              <a:lnTo>
                <a:pt x="756" y="0"/>
              </a:lnTo>
              <a:lnTo>
                <a:pt x="738" y="0"/>
              </a:lnTo>
              <a:lnTo>
                <a:pt x="732" y="6"/>
              </a:lnTo>
              <a:lnTo>
                <a:pt x="720" y="6"/>
              </a:lnTo>
              <a:lnTo>
                <a:pt x="714" y="12"/>
              </a:lnTo>
              <a:lnTo>
                <a:pt x="696" y="12"/>
              </a:lnTo>
              <a:lnTo>
                <a:pt x="684" y="6"/>
              </a:lnTo>
              <a:lnTo>
                <a:pt x="678" y="6"/>
              </a:lnTo>
              <a:lnTo>
                <a:pt x="660" y="0"/>
              </a:lnTo>
              <a:lnTo>
                <a:pt x="648" y="0"/>
              </a:lnTo>
              <a:lnTo>
                <a:pt x="648" y="12"/>
              </a:lnTo>
              <a:lnTo>
                <a:pt x="636" y="24"/>
              </a:lnTo>
              <a:lnTo>
                <a:pt x="600" y="24"/>
              </a:lnTo>
              <a:lnTo>
                <a:pt x="600" y="42"/>
              </a:lnTo>
              <a:lnTo>
                <a:pt x="588" y="42"/>
              </a:lnTo>
              <a:lnTo>
                <a:pt x="576" y="54"/>
              </a:lnTo>
              <a:lnTo>
                <a:pt x="570" y="60"/>
              </a:lnTo>
              <a:lnTo>
                <a:pt x="558" y="60"/>
              </a:lnTo>
              <a:lnTo>
                <a:pt x="564" y="66"/>
              </a:lnTo>
              <a:lnTo>
                <a:pt x="570" y="72"/>
              </a:lnTo>
              <a:lnTo>
                <a:pt x="576" y="84"/>
              </a:lnTo>
              <a:lnTo>
                <a:pt x="576" y="90"/>
              </a:lnTo>
              <a:lnTo>
                <a:pt x="582" y="90"/>
              </a:lnTo>
              <a:lnTo>
                <a:pt x="588" y="102"/>
              </a:lnTo>
              <a:lnTo>
                <a:pt x="588" y="114"/>
              </a:lnTo>
              <a:lnTo>
                <a:pt x="600" y="120"/>
              </a:lnTo>
              <a:lnTo>
                <a:pt x="600" y="126"/>
              </a:lnTo>
              <a:lnTo>
                <a:pt x="600" y="138"/>
              </a:lnTo>
              <a:lnTo>
                <a:pt x="588" y="150"/>
              </a:lnTo>
              <a:lnTo>
                <a:pt x="582" y="156"/>
              </a:lnTo>
              <a:lnTo>
                <a:pt x="582" y="186"/>
              </a:lnTo>
              <a:lnTo>
                <a:pt x="570" y="204"/>
              </a:lnTo>
              <a:lnTo>
                <a:pt x="576" y="210"/>
              </a:lnTo>
              <a:lnTo>
                <a:pt x="588" y="210"/>
              </a:lnTo>
              <a:lnTo>
                <a:pt x="588" y="216"/>
              </a:lnTo>
              <a:lnTo>
                <a:pt x="588" y="234"/>
              </a:lnTo>
              <a:lnTo>
                <a:pt x="582" y="240"/>
              </a:lnTo>
              <a:lnTo>
                <a:pt x="582" y="246"/>
              </a:lnTo>
              <a:lnTo>
                <a:pt x="600" y="246"/>
              </a:lnTo>
              <a:lnTo>
                <a:pt x="600" y="240"/>
              </a:lnTo>
              <a:lnTo>
                <a:pt x="606" y="240"/>
              </a:lnTo>
              <a:lnTo>
                <a:pt x="618" y="258"/>
              </a:lnTo>
              <a:lnTo>
                <a:pt x="624" y="258"/>
              </a:lnTo>
              <a:lnTo>
                <a:pt x="624" y="276"/>
              </a:lnTo>
              <a:lnTo>
                <a:pt x="636" y="288"/>
              </a:lnTo>
              <a:lnTo>
                <a:pt x="636" y="294"/>
              </a:lnTo>
              <a:lnTo>
                <a:pt x="642" y="300"/>
              </a:lnTo>
              <a:lnTo>
                <a:pt x="648" y="300"/>
              </a:lnTo>
              <a:lnTo>
                <a:pt x="654" y="306"/>
              </a:lnTo>
              <a:lnTo>
                <a:pt x="660" y="318"/>
              </a:lnTo>
              <a:lnTo>
                <a:pt x="660" y="336"/>
              </a:lnTo>
              <a:lnTo>
                <a:pt x="678" y="336"/>
              </a:lnTo>
              <a:lnTo>
                <a:pt x="684" y="354"/>
              </a:lnTo>
              <a:lnTo>
                <a:pt x="684" y="378"/>
              </a:lnTo>
              <a:lnTo>
                <a:pt x="672" y="390"/>
              </a:lnTo>
              <a:lnTo>
                <a:pt x="660" y="408"/>
              </a:lnTo>
              <a:lnTo>
                <a:pt x="660" y="414"/>
              </a:lnTo>
              <a:lnTo>
                <a:pt x="678" y="414"/>
              </a:lnTo>
              <a:lnTo>
                <a:pt x="684" y="408"/>
              </a:lnTo>
              <a:lnTo>
                <a:pt x="690" y="408"/>
              </a:lnTo>
              <a:lnTo>
                <a:pt x="690" y="414"/>
              </a:lnTo>
              <a:lnTo>
                <a:pt x="696" y="420"/>
              </a:lnTo>
              <a:lnTo>
                <a:pt x="696" y="444"/>
              </a:lnTo>
              <a:lnTo>
                <a:pt x="702" y="444"/>
              </a:lnTo>
              <a:lnTo>
                <a:pt x="696" y="450"/>
              </a:lnTo>
              <a:lnTo>
                <a:pt x="690" y="450"/>
              </a:lnTo>
              <a:lnTo>
                <a:pt x="702" y="468"/>
              </a:lnTo>
              <a:lnTo>
                <a:pt x="702" y="474"/>
              </a:lnTo>
              <a:lnTo>
                <a:pt x="690" y="486"/>
              </a:lnTo>
              <a:lnTo>
                <a:pt x="678" y="480"/>
              </a:lnTo>
              <a:lnTo>
                <a:pt x="660" y="480"/>
              </a:lnTo>
              <a:lnTo>
                <a:pt x="648" y="486"/>
              </a:lnTo>
              <a:lnTo>
                <a:pt x="642" y="486"/>
              </a:lnTo>
              <a:lnTo>
                <a:pt x="624" y="480"/>
              </a:lnTo>
              <a:lnTo>
                <a:pt x="612" y="480"/>
              </a:lnTo>
              <a:lnTo>
                <a:pt x="606" y="498"/>
              </a:lnTo>
              <a:lnTo>
                <a:pt x="600" y="498"/>
              </a:lnTo>
              <a:lnTo>
                <a:pt x="588" y="486"/>
              </a:lnTo>
              <a:lnTo>
                <a:pt x="576" y="486"/>
              </a:lnTo>
              <a:lnTo>
                <a:pt x="570" y="498"/>
              </a:lnTo>
              <a:lnTo>
                <a:pt x="564" y="504"/>
              </a:lnTo>
              <a:lnTo>
                <a:pt x="546" y="504"/>
              </a:lnTo>
              <a:lnTo>
                <a:pt x="534" y="516"/>
              </a:lnTo>
              <a:lnTo>
                <a:pt x="522" y="534"/>
              </a:lnTo>
              <a:lnTo>
                <a:pt x="504" y="540"/>
              </a:lnTo>
              <a:lnTo>
                <a:pt x="492" y="558"/>
              </a:lnTo>
              <a:lnTo>
                <a:pt x="468" y="558"/>
              </a:lnTo>
              <a:lnTo>
                <a:pt x="462" y="546"/>
              </a:lnTo>
              <a:lnTo>
                <a:pt x="462" y="540"/>
              </a:lnTo>
              <a:lnTo>
                <a:pt x="468" y="534"/>
              </a:lnTo>
              <a:lnTo>
                <a:pt x="486" y="534"/>
              </a:lnTo>
              <a:lnTo>
                <a:pt x="492" y="528"/>
              </a:lnTo>
              <a:lnTo>
                <a:pt x="504" y="528"/>
              </a:lnTo>
              <a:lnTo>
                <a:pt x="504" y="510"/>
              </a:lnTo>
              <a:lnTo>
                <a:pt x="510" y="504"/>
              </a:lnTo>
              <a:lnTo>
                <a:pt x="528" y="504"/>
              </a:lnTo>
              <a:lnTo>
                <a:pt x="534" y="498"/>
              </a:lnTo>
              <a:lnTo>
                <a:pt x="534" y="486"/>
              </a:lnTo>
              <a:lnTo>
                <a:pt x="540" y="474"/>
              </a:lnTo>
              <a:lnTo>
                <a:pt x="540" y="468"/>
              </a:lnTo>
              <a:lnTo>
                <a:pt x="528" y="468"/>
              </a:lnTo>
              <a:lnTo>
                <a:pt x="528" y="456"/>
              </a:lnTo>
              <a:lnTo>
                <a:pt x="492" y="456"/>
              </a:lnTo>
              <a:lnTo>
                <a:pt x="486" y="450"/>
              </a:lnTo>
              <a:lnTo>
                <a:pt x="480" y="450"/>
              </a:lnTo>
              <a:lnTo>
                <a:pt x="462" y="444"/>
              </a:lnTo>
              <a:lnTo>
                <a:pt x="456" y="444"/>
              </a:lnTo>
              <a:lnTo>
                <a:pt x="450" y="438"/>
              </a:lnTo>
              <a:lnTo>
                <a:pt x="432" y="438"/>
              </a:lnTo>
              <a:lnTo>
                <a:pt x="426" y="426"/>
              </a:lnTo>
              <a:lnTo>
                <a:pt x="420" y="426"/>
              </a:lnTo>
              <a:lnTo>
                <a:pt x="414" y="414"/>
              </a:lnTo>
              <a:lnTo>
                <a:pt x="402" y="414"/>
              </a:lnTo>
              <a:lnTo>
                <a:pt x="390" y="420"/>
              </a:lnTo>
              <a:lnTo>
                <a:pt x="378" y="408"/>
              </a:lnTo>
              <a:lnTo>
                <a:pt x="378" y="396"/>
              </a:lnTo>
              <a:lnTo>
                <a:pt x="372" y="396"/>
              </a:lnTo>
              <a:lnTo>
                <a:pt x="372" y="408"/>
              </a:lnTo>
              <a:lnTo>
                <a:pt x="366" y="414"/>
              </a:lnTo>
              <a:lnTo>
                <a:pt x="354" y="414"/>
              </a:lnTo>
              <a:lnTo>
                <a:pt x="342" y="426"/>
              </a:lnTo>
              <a:lnTo>
                <a:pt x="336" y="420"/>
              </a:lnTo>
              <a:lnTo>
                <a:pt x="330" y="420"/>
              </a:lnTo>
              <a:lnTo>
                <a:pt x="330" y="408"/>
              </a:lnTo>
              <a:lnTo>
                <a:pt x="318" y="396"/>
              </a:lnTo>
              <a:lnTo>
                <a:pt x="318" y="390"/>
              </a:lnTo>
              <a:lnTo>
                <a:pt x="312" y="396"/>
              </a:lnTo>
              <a:lnTo>
                <a:pt x="312" y="408"/>
              </a:lnTo>
              <a:lnTo>
                <a:pt x="306" y="414"/>
              </a:lnTo>
              <a:lnTo>
                <a:pt x="300" y="420"/>
              </a:lnTo>
              <a:lnTo>
                <a:pt x="288" y="420"/>
              </a:lnTo>
              <a:lnTo>
                <a:pt x="276" y="426"/>
              </a:lnTo>
              <a:lnTo>
                <a:pt x="270" y="426"/>
              </a:lnTo>
              <a:lnTo>
                <a:pt x="264" y="438"/>
              </a:lnTo>
              <a:lnTo>
                <a:pt x="258" y="438"/>
              </a:lnTo>
              <a:lnTo>
                <a:pt x="258" y="426"/>
              </a:lnTo>
              <a:lnTo>
                <a:pt x="240" y="438"/>
              </a:lnTo>
              <a:lnTo>
                <a:pt x="228" y="438"/>
              </a:lnTo>
              <a:lnTo>
                <a:pt x="222" y="426"/>
              </a:lnTo>
              <a:lnTo>
                <a:pt x="222" y="414"/>
              </a:lnTo>
              <a:lnTo>
                <a:pt x="216" y="408"/>
              </a:lnTo>
              <a:lnTo>
                <a:pt x="210" y="408"/>
              </a:lnTo>
              <a:lnTo>
                <a:pt x="198" y="414"/>
              </a:lnTo>
              <a:lnTo>
                <a:pt x="192" y="408"/>
              </a:lnTo>
              <a:lnTo>
                <a:pt x="186" y="408"/>
              </a:lnTo>
              <a:lnTo>
                <a:pt x="180" y="414"/>
              </a:lnTo>
              <a:lnTo>
                <a:pt x="180" y="426"/>
              </a:lnTo>
              <a:lnTo>
                <a:pt x="174" y="438"/>
              </a:lnTo>
              <a:lnTo>
                <a:pt x="162" y="438"/>
              </a:lnTo>
              <a:lnTo>
                <a:pt x="150" y="450"/>
              </a:lnTo>
              <a:lnTo>
                <a:pt x="150" y="468"/>
              </a:lnTo>
              <a:lnTo>
                <a:pt x="144" y="468"/>
              </a:lnTo>
              <a:lnTo>
                <a:pt x="138" y="474"/>
              </a:lnTo>
              <a:lnTo>
                <a:pt x="120" y="474"/>
              </a:lnTo>
              <a:lnTo>
                <a:pt x="120" y="468"/>
              </a:lnTo>
              <a:lnTo>
                <a:pt x="132" y="456"/>
              </a:lnTo>
              <a:lnTo>
                <a:pt x="120" y="450"/>
              </a:lnTo>
              <a:lnTo>
                <a:pt x="114" y="450"/>
              </a:lnTo>
              <a:lnTo>
                <a:pt x="108" y="456"/>
              </a:lnTo>
              <a:lnTo>
                <a:pt x="102" y="456"/>
              </a:lnTo>
              <a:lnTo>
                <a:pt x="84" y="474"/>
              </a:lnTo>
              <a:lnTo>
                <a:pt x="60" y="474"/>
              </a:lnTo>
              <a:lnTo>
                <a:pt x="30" y="468"/>
              </a:lnTo>
              <a:lnTo>
                <a:pt x="18" y="480"/>
              </a:lnTo>
              <a:lnTo>
                <a:pt x="18" y="534"/>
              </a:lnTo>
              <a:lnTo>
                <a:pt x="0" y="546"/>
              </a:lnTo>
              <a:lnTo>
                <a:pt x="6" y="558"/>
              </a:lnTo>
              <a:lnTo>
                <a:pt x="30" y="558"/>
              </a:lnTo>
              <a:lnTo>
                <a:pt x="36" y="564"/>
              </a:lnTo>
              <a:lnTo>
                <a:pt x="36" y="570"/>
              </a:lnTo>
              <a:lnTo>
                <a:pt x="30" y="576"/>
              </a:lnTo>
              <a:lnTo>
                <a:pt x="30" y="594"/>
              </a:lnTo>
              <a:lnTo>
                <a:pt x="36" y="600"/>
              </a:lnTo>
              <a:lnTo>
                <a:pt x="42" y="600"/>
              </a:lnTo>
              <a:lnTo>
                <a:pt x="72" y="588"/>
              </a:lnTo>
              <a:lnTo>
                <a:pt x="78" y="600"/>
              </a:lnTo>
              <a:lnTo>
                <a:pt x="78" y="618"/>
              </a:lnTo>
              <a:lnTo>
                <a:pt x="84" y="624"/>
              </a:lnTo>
              <a:lnTo>
                <a:pt x="78" y="642"/>
              </a:lnTo>
              <a:lnTo>
                <a:pt x="78" y="654"/>
              </a:lnTo>
              <a:lnTo>
                <a:pt x="66" y="672"/>
              </a:lnTo>
              <a:lnTo>
                <a:pt x="108" y="714"/>
              </a:lnTo>
              <a:lnTo>
                <a:pt x="114" y="714"/>
              </a:lnTo>
              <a:lnTo>
                <a:pt x="144" y="738"/>
              </a:lnTo>
              <a:lnTo>
                <a:pt x="144" y="750"/>
              </a:lnTo>
              <a:lnTo>
                <a:pt x="150" y="744"/>
              </a:lnTo>
              <a:lnTo>
                <a:pt x="156" y="750"/>
              </a:lnTo>
              <a:lnTo>
                <a:pt x="174" y="750"/>
              </a:lnTo>
              <a:lnTo>
                <a:pt x="186" y="744"/>
              </a:lnTo>
              <a:lnTo>
                <a:pt x="192" y="738"/>
              </a:lnTo>
              <a:lnTo>
                <a:pt x="210" y="738"/>
              </a:lnTo>
              <a:lnTo>
                <a:pt x="210" y="732"/>
              </a:lnTo>
              <a:lnTo>
                <a:pt x="222" y="720"/>
              </a:lnTo>
              <a:lnTo>
                <a:pt x="228" y="732"/>
              </a:lnTo>
              <a:close/>
            </a:path>
          </a:pathLst>
        </a:custGeom>
        <a:solidFill>
          <a:srgbClr val="31869B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7</xdr:col>
      <xdr:colOff>27298</xdr:colOff>
      <xdr:row>5</xdr:row>
      <xdr:rowOff>63493</xdr:rowOff>
    </xdr:from>
    <xdr:to>
      <xdr:col>8</xdr:col>
      <xdr:colOff>83528</xdr:colOff>
      <xdr:row>7</xdr:row>
      <xdr:rowOff>70293</xdr:rowOff>
    </xdr:to>
    <xdr:sp macro="" textlink="">
      <xdr:nvSpPr>
        <xdr:cNvPr id="6" name="La Rioja"/>
        <xdr:cNvSpPr>
          <a:spLocks/>
        </xdr:cNvSpPr>
      </xdr:nvSpPr>
      <xdr:spPr bwMode="auto">
        <a:xfrm>
          <a:off x="4698358" y="1648453"/>
          <a:ext cx="642970" cy="372560"/>
        </a:xfrm>
        <a:custGeom>
          <a:avLst/>
          <a:gdLst/>
          <a:ahLst/>
          <a:cxnLst>
            <a:cxn ang="0">
              <a:pos x="360" y="222"/>
            </a:cxn>
            <a:cxn ang="0">
              <a:pos x="366" y="204"/>
            </a:cxn>
            <a:cxn ang="0">
              <a:pos x="408" y="186"/>
            </a:cxn>
            <a:cxn ang="0">
              <a:pos x="420" y="162"/>
            </a:cxn>
            <a:cxn ang="0">
              <a:pos x="402" y="156"/>
            </a:cxn>
            <a:cxn ang="0">
              <a:pos x="384" y="144"/>
            </a:cxn>
            <a:cxn ang="0">
              <a:pos x="360" y="126"/>
            </a:cxn>
            <a:cxn ang="0">
              <a:pos x="348" y="108"/>
            </a:cxn>
            <a:cxn ang="0">
              <a:pos x="330" y="96"/>
            </a:cxn>
            <a:cxn ang="0">
              <a:pos x="306" y="78"/>
            </a:cxn>
            <a:cxn ang="0">
              <a:pos x="276" y="78"/>
            </a:cxn>
            <a:cxn ang="0">
              <a:pos x="252" y="72"/>
            </a:cxn>
            <a:cxn ang="0">
              <a:pos x="240" y="60"/>
            </a:cxn>
            <a:cxn ang="0">
              <a:pos x="216" y="66"/>
            </a:cxn>
            <a:cxn ang="0">
              <a:pos x="192" y="48"/>
            </a:cxn>
            <a:cxn ang="0">
              <a:pos x="168" y="42"/>
            </a:cxn>
            <a:cxn ang="0">
              <a:pos x="162" y="48"/>
            </a:cxn>
            <a:cxn ang="0">
              <a:pos x="150" y="60"/>
            </a:cxn>
            <a:cxn ang="0">
              <a:pos x="138" y="30"/>
            </a:cxn>
            <a:cxn ang="0">
              <a:pos x="120" y="12"/>
            </a:cxn>
            <a:cxn ang="0">
              <a:pos x="96" y="12"/>
            </a:cxn>
            <a:cxn ang="0">
              <a:pos x="102" y="36"/>
            </a:cxn>
            <a:cxn ang="0">
              <a:pos x="90" y="30"/>
            </a:cxn>
            <a:cxn ang="0">
              <a:pos x="78" y="0"/>
            </a:cxn>
            <a:cxn ang="0">
              <a:pos x="12" y="6"/>
            </a:cxn>
            <a:cxn ang="0">
              <a:pos x="12" y="30"/>
            </a:cxn>
            <a:cxn ang="0">
              <a:pos x="12" y="42"/>
            </a:cxn>
            <a:cxn ang="0">
              <a:pos x="18" y="66"/>
            </a:cxn>
            <a:cxn ang="0">
              <a:pos x="6" y="78"/>
            </a:cxn>
            <a:cxn ang="0">
              <a:pos x="12" y="108"/>
            </a:cxn>
            <a:cxn ang="0">
              <a:pos x="0" y="180"/>
            </a:cxn>
            <a:cxn ang="0">
              <a:pos x="24" y="210"/>
            </a:cxn>
            <a:cxn ang="0">
              <a:pos x="60" y="234"/>
            </a:cxn>
            <a:cxn ang="0">
              <a:pos x="90" y="234"/>
            </a:cxn>
            <a:cxn ang="0">
              <a:pos x="96" y="192"/>
            </a:cxn>
            <a:cxn ang="0">
              <a:pos x="114" y="192"/>
            </a:cxn>
            <a:cxn ang="0">
              <a:pos x="114" y="222"/>
            </a:cxn>
            <a:cxn ang="0">
              <a:pos x="114" y="240"/>
            </a:cxn>
            <a:cxn ang="0">
              <a:pos x="132" y="246"/>
            </a:cxn>
            <a:cxn ang="0">
              <a:pos x="156" y="246"/>
            </a:cxn>
            <a:cxn ang="0">
              <a:pos x="174" y="216"/>
            </a:cxn>
            <a:cxn ang="0">
              <a:pos x="192" y="192"/>
            </a:cxn>
            <a:cxn ang="0">
              <a:pos x="240" y="186"/>
            </a:cxn>
            <a:cxn ang="0">
              <a:pos x="252" y="210"/>
            </a:cxn>
            <a:cxn ang="0">
              <a:pos x="288" y="210"/>
            </a:cxn>
            <a:cxn ang="0">
              <a:pos x="288" y="222"/>
            </a:cxn>
            <a:cxn ang="0">
              <a:pos x="294" y="240"/>
            </a:cxn>
            <a:cxn ang="0">
              <a:pos x="294" y="252"/>
            </a:cxn>
            <a:cxn ang="0">
              <a:pos x="324" y="264"/>
            </a:cxn>
            <a:cxn ang="0">
              <a:pos x="366" y="246"/>
            </a:cxn>
          </a:cxnLst>
          <a:rect l="0" t="0" r="r" b="b"/>
          <a:pathLst>
            <a:path w="426" h="270">
              <a:moveTo>
                <a:pt x="366" y="240"/>
              </a:moveTo>
              <a:lnTo>
                <a:pt x="360" y="234"/>
              </a:lnTo>
              <a:lnTo>
                <a:pt x="360" y="222"/>
              </a:lnTo>
              <a:lnTo>
                <a:pt x="354" y="216"/>
              </a:lnTo>
              <a:lnTo>
                <a:pt x="360" y="204"/>
              </a:lnTo>
              <a:lnTo>
                <a:pt x="366" y="204"/>
              </a:lnTo>
              <a:lnTo>
                <a:pt x="366" y="192"/>
              </a:lnTo>
              <a:lnTo>
                <a:pt x="372" y="186"/>
              </a:lnTo>
              <a:lnTo>
                <a:pt x="408" y="186"/>
              </a:lnTo>
              <a:lnTo>
                <a:pt x="420" y="180"/>
              </a:lnTo>
              <a:lnTo>
                <a:pt x="426" y="174"/>
              </a:lnTo>
              <a:lnTo>
                <a:pt x="420" y="162"/>
              </a:lnTo>
              <a:lnTo>
                <a:pt x="408" y="162"/>
              </a:lnTo>
              <a:lnTo>
                <a:pt x="408" y="156"/>
              </a:lnTo>
              <a:lnTo>
                <a:pt x="402" y="156"/>
              </a:lnTo>
              <a:lnTo>
                <a:pt x="396" y="150"/>
              </a:lnTo>
              <a:lnTo>
                <a:pt x="384" y="150"/>
              </a:lnTo>
              <a:lnTo>
                <a:pt x="384" y="144"/>
              </a:lnTo>
              <a:lnTo>
                <a:pt x="366" y="144"/>
              </a:lnTo>
              <a:lnTo>
                <a:pt x="366" y="132"/>
              </a:lnTo>
              <a:lnTo>
                <a:pt x="360" y="126"/>
              </a:lnTo>
              <a:lnTo>
                <a:pt x="354" y="126"/>
              </a:lnTo>
              <a:lnTo>
                <a:pt x="354" y="120"/>
              </a:lnTo>
              <a:lnTo>
                <a:pt x="348" y="108"/>
              </a:lnTo>
              <a:lnTo>
                <a:pt x="342" y="102"/>
              </a:lnTo>
              <a:lnTo>
                <a:pt x="330" y="102"/>
              </a:lnTo>
              <a:lnTo>
                <a:pt x="330" y="96"/>
              </a:lnTo>
              <a:lnTo>
                <a:pt x="318" y="96"/>
              </a:lnTo>
              <a:lnTo>
                <a:pt x="306" y="96"/>
              </a:lnTo>
              <a:lnTo>
                <a:pt x="306" y="78"/>
              </a:lnTo>
              <a:lnTo>
                <a:pt x="294" y="72"/>
              </a:lnTo>
              <a:lnTo>
                <a:pt x="282" y="72"/>
              </a:lnTo>
              <a:lnTo>
                <a:pt x="276" y="78"/>
              </a:lnTo>
              <a:lnTo>
                <a:pt x="270" y="78"/>
              </a:lnTo>
              <a:lnTo>
                <a:pt x="270" y="72"/>
              </a:lnTo>
              <a:lnTo>
                <a:pt x="252" y="72"/>
              </a:lnTo>
              <a:lnTo>
                <a:pt x="252" y="66"/>
              </a:lnTo>
              <a:lnTo>
                <a:pt x="240" y="66"/>
              </a:lnTo>
              <a:lnTo>
                <a:pt x="240" y="60"/>
              </a:lnTo>
              <a:lnTo>
                <a:pt x="228" y="60"/>
              </a:lnTo>
              <a:lnTo>
                <a:pt x="228" y="66"/>
              </a:lnTo>
              <a:lnTo>
                <a:pt x="216" y="66"/>
              </a:lnTo>
              <a:lnTo>
                <a:pt x="210" y="60"/>
              </a:lnTo>
              <a:lnTo>
                <a:pt x="198" y="60"/>
              </a:lnTo>
              <a:lnTo>
                <a:pt x="192" y="48"/>
              </a:lnTo>
              <a:lnTo>
                <a:pt x="174" y="48"/>
              </a:lnTo>
              <a:lnTo>
                <a:pt x="174" y="42"/>
              </a:lnTo>
              <a:lnTo>
                <a:pt x="168" y="42"/>
              </a:lnTo>
              <a:lnTo>
                <a:pt x="168" y="48"/>
              </a:lnTo>
              <a:lnTo>
                <a:pt x="162" y="60"/>
              </a:lnTo>
              <a:lnTo>
                <a:pt x="162" y="48"/>
              </a:lnTo>
              <a:lnTo>
                <a:pt x="156" y="48"/>
              </a:lnTo>
              <a:lnTo>
                <a:pt x="156" y="60"/>
              </a:lnTo>
              <a:lnTo>
                <a:pt x="150" y="60"/>
              </a:lnTo>
              <a:lnTo>
                <a:pt x="150" y="42"/>
              </a:lnTo>
              <a:lnTo>
                <a:pt x="138" y="42"/>
              </a:lnTo>
              <a:lnTo>
                <a:pt x="138" y="30"/>
              </a:lnTo>
              <a:lnTo>
                <a:pt x="132" y="18"/>
              </a:lnTo>
              <a:lnTo>
                <a:pt x="126" y="12"/>
              </a:lnTo>
              <a:lnTo>
                <a:pt x="120" y="12"/>
              </a:lnTo>
              <a:lnTo>
                <a:pt x="114" y="6"/>
              </a:lnTo>
              <a:lnTo>
                <a:pt x="102" y="6"/>
              </a:lnTo>
              <a:lnTo>
                <a:pt x="96" y="12"/>
              </a:lnTo>
              <a:lnTo>
                <a:pt x="102" y="12"/>
              </a:lnTo>
              <a:lnTo>
                <a:pt x="102" y="18"/>
              </a:lnTo>
              <a:lnTo>
                <a:pt x="102" y="36"/>
              </a:lnTo>
              <a:lnTo>
                <a:pt x="96" y="30"/>
              </a:lnTo>
              <a:lnTo>
                <a:pt x="90" y="18"/>
              </a:lnTo>
              <a:lnTo>
                <a:pt x="90" y="30"/>
              </a:lnTo>
              <a:lnTo>
                <a:pt x="84" y="30"/>
              </a:lnTo>
              <a:lnTo>
                <a:pt x="78" y="18"/>
              </a:lnTo>
              <a:lnTo>
                <a:pt x="78" y="0"/>
              </a:lnTo>
              <a:lnTo>
                <a:pt x="72" y="0"/>
              </a:lnTo>
              <a:lnTo>
                <a:pt x="18" y="0"/>
              </a:lnTo>
              <a:lnTo>
                <a:pt x="12" y="6"/>
              </a:lnTo>
              <a:lnTo>
                <a:pt x="6" y="6"/>
              </a:lnTo>
              <a:lnTo>
                <a:pt x="6" y="18"/>
              </a:lnTo>
              <a:lnTo>
                <a:pt x="12" y="30"/>
              </a:lnTo>
              <a:lnTo>
                <a:pt x="0" y="30"/>
              </a:lnTo>
              <a:lnTo>
                <a:pt x="0" y="42"/>
              </a:lnTo>
              <a:lnTo>
                <a:pt x="12" y="42"/>
              </a:lnTo>
              <a:lnTo>
                <a:pt x="6" y="60"/>
              </a:lnTo>
              <a:lnTo>
                <a:pt x="12" y="60"/>
              </a:lnTo>
              <a:lnTo>
                <a:pt x="18" y="66"/>
              </a:lnTo>
              <a:lnTo>
                <a:pt x="18" y="102"/>
              </a:lnTo>
              <a:lnTo>
                <a:pt x="12" y="78"/>
              </a:lnTo>
              <a:lnTo>
                <a:pt x="6" y="78"/>
              </a:lnTo>
              <a:lnTo>
                <a:pt x="6" y="96"/>
              </a:lnTo>
              <a:lnTo>
                <a:pt x="12" y="102"/>
              </a:lnTo>
              <a:lnTo>
                <a:pt x="12" y="108"/>
              </a:lnTo>
              <a:lnTo>
                <a:pt x="6" y="108"/>
              </a:lnTo>
              <a:lnTo>
                <a:pt x="6" y="174"/>
              </a:lnTo>
              <a:lnTo>
                <a:pt x="0" y="180"/>
              </a:lnTo>
              <a:lnTo>
                <a:pt x="6" y="180"/>
              </a:lnTo>
              <a:lnTo>
                <a:pt x="24" y="204"/>
              </a:lnTo>
              <a:lnTo>
                <a:pt x="24" y="210"/>
              </a:lnTo>
              <a:lnTo>
                <a:pt x="48" y="210"/>
              </a:lnTo>
              <a:lnTo>
                <a:pt x="60" y="222"/>
              </a:lnTo>
              <a:lnTo>
                <a:pt x="60" y="234"/>
              </a:lnTo>
              <a:lnTo>
                <a:pt x="60" y="240"/>
              </a:lnTo>
              <a:lnTo>
                <a:pt x="78" y="240"/>
              </a:lnTo>
              <a:lnTo>
                <a:pt x="90" y="234"/>
              </a:lnTo>
              <a:lnTo>
                <a:pt x="96" y="222"/>
              </a:lnTo>
              <a:lnTo>
                <a:pt x="96" y="204"/>
              </a:lnTo>
              <a:lnTo>
                <a:pt x="96" y="192"/>
              </a:lnTo>
              <a:lnTo>
                <a:pt x="102" y="204"/>
              </a:lnTo>
              <a:lnTo>
                <a:pt x="114" y="204"/>
              </a:lnTo>
              <a:lnTo>
                <a:pt x="114" y="192"/>
              </a:lnTo>
              <a:lnTo>
                <a:pt x="120" y="204"/>
              </a:lnTo>
              <a:lnTo>
                <a:pt x="120" y="216"/>
              </a:lnTo>
              <a:lnTo>
                <a:pt x="114" y="222"/>
              </a:lnTo>
              <a:lnTo>
                <a:pt x="114" y="234"/>
              </a:lnTo>
              <a:lnTo>
                <a:pt x="102" y="234"/>
              </a:lnTo>
              <a:lnTo>
                <a:pt x="114" y="240"/>
              </a:lnTo>
              <a:lnTo>
                <a:pt x="126" y="240"/>
              </a:lnTo>
              <a:lnTo>
                <a:pt x="126" y="246"/>
              </a:lnTo>
              <a:lnTo>
                <a:pt x="132" y="246"/>
              </a:lnTo>
              <a:lnTo>
                <a:pt x="138" y="240"/>
              </a:lnTo>
              <a:lnTo>
                <a:pt x="150" y="246"/>
              </a:lnTo>
              <a:lnTo>
                <a:pt x="156" y="246"/>
              </a:lnTo>
              <a:lnTo>
                <a:pt x="162" y="240"/>
              </a:lnTo>
              <a:lnTo>
                <a:pt x="162" y="234"/>
              </a:lnTo>
              <a:lnTo>
                <a:pt x="174" y="216"/>
              </a:lnTo>
              <a:lnTo>
                <a:pt x="174" y="204"/>
              </a:lnTo>
              <a:lnTo>
                <a:pt x="180" y="204"/>
              </a:lnTo>
              <a:lnTo>
                <a:pt x="192" y="192"/>
              </a:lnTo>
              <a:lnTo>
                <a:pt x="204" y="192"/>
              </a:lnTo>
              <a:lnTo>
                <a:pt x="204" y="186"/>
              </a:lnTo>
              <a:lnTo>
                <a:pt x="240" y="186"/>
              </a:lnTo>
              <a:lnTo>
                <a:pt x="246" y="192"/>
              </a:lnTo>
              <a:lnTo>
                <a:pt x="246" y="210"/>
              </a:lnTo>
              <a:lnTo>
                <a:pt x="252" y="210"/>
              </a:lnTo>
              <a:lnTo>
                <a:pt x="270" y="204"/>
              </a:lnTo>
              <a:lnTo>
                <a:pt x="288" y="204"/>
              </a:lnTo>
              <a:lnTo>
                <a:pt x="288" y="210"/>
              </a:lnTo>
              <a:lnTo>
                <a:pt x="282" y="216"/>
              </a:lnTo>
              <a:lnTo>
                <a:pt x="276" y="216"/>
              </a:lnTo>
              <a:lnTo>
                <a:pt x="288" y="222"/>
              </a:lnTo>
              <a:lnTo>
                <a:pt x="288" y="234"/>
              </a:lnTo>
              <a:lnTo>
                <a:pt x="294" y="234"/>
              </a:lnTo>
              <a:lnTo>
                <a:pt x="294" y="240"/>
              </a:lnTo>
              <a:lnTo>
                <a:pt x="288" y="240"/>
              </a:lnTo>
              <a:lnTo>
                <a:pt x="288" y="246"/>
              </a:lnTo>
              <a:lnTo>
                <a:pt x="294" y="252"/>
              </a:lnTo>
              <a:lnTo>
                <a:pt x="306" y="252"/>
              </a:lnTo>
              <a:lnTo>
                <a:pt x="312" y="264"/>
              </a:lnTo>
              <a:lnTo>
                <a:pt x="324" y="264"/>
              </a:lnTo>
              <a:lnTo>
                <a:pt x="330" y="270"/>
              </a:lnTo>
              <a:lnTo>
                <a:pt x="348" y="270"/>
              </a:lnTo>
              <a:lnTo>
                <a:pt x="366" y="246"/>
              </a:lnTo>
              <a:lnTo>
                <a:pt x="366" y="240"/>
              </a:lnTo>
              <a:close/>
            </a:path>
          </a:pathLst>
        </a:custGeom>
        <a:solidFill>
          <a:srgbClr val="31869B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7</xdr:col>
      <xdr:colOff>255119</xdr:colOff>
      <xdr:row>4</xdr:row>
      <xdr:rowOff>275768</xdr:rowOff>
    </xdr:from>
    <xdr:to>
      <xdr:col>8</xdr:col>
      <xdr:colOff>483827</xdr:colOff>
      <xdr:row>7</xdr:row>
      <xdr:rowOff>70293</xdr:rowOff>
    </xdr:to>
    <xdr:sp macro="" textlink="">
      <xdr:nvSpPr>
        <xdr:cNvPr id="7" name="Navarra"/>
        <xdr:cNvSpPr>
          <a:spLocks/>
        </xdr:cNvSpPr>
      </xdr:nvSpPr>
      <xdr:spPr bwMode="auto">
        <a:xfrm>
          <a:off x="4926179" y="1266368"/>
          <a:ext cx="815448" cy="754645"/>
        </a:xfrm>
        <a:custGeom>
          <a:avLst/>
          <a:gdLst/>
          <a:ahLst/>
          <a:cxnLst>
            <a:cxn ang="0">
              <a:pos x="492" y="174"/>
            </a:cxn>
            <a:cxn ang="0">
              <a:pos x="480" y="210"/>
            </a:cxn>
            <a:cxn ang="0">
              <a:pos x="444" y="228"/>
            </a:cxn>
            <a:cxn ang="0">
              <a:pos x="414" y="252"/>
            </a:cxn>
            <a:cxn ang="0">
              <a:pos x="372" y="282"/>
            </a:cxn>
            <a:cxn ang="0">
              <a:pos x="354" y="300"/>
            </a:cxn>
            <a:cxn ang="0">
              <a:pos x="354" y="318"/>
            </a:cxn>
            <a:cxn ang="0">
              <a:pos x="342" y="336"/>
            </a:cxn>
            <a:cxn ang="0">
              <a:pos x="336" y="366"/>
            </a:cxn>
            <a:cxn ang="0">
              <a:pos x="336" y="378"/>
            </a:cxn>
            <a:cxn ang="0">
              <a:pos x="324" y="402"/>
            </a:cxn>
            <a:cxn ang="0">
              <a:pos x="330" y="456"/>
            </a:cxn>
            <a:cxn ang="0">
              <a:pos x="348" y="480"/>
            </a:cxn>
            <a:cxn ang="0">
              <a:pos x="342" y="510"/>
            </a:cxn>
            <a:cxn ang="0">
              <a:pos x="312" y="522"/>
            </a:cxn>
            <a:cxn ang="0">
              <a:pos x="276" y="540"/>
            </a:cxn>
            <a:cxn ang="0">
              <a:pos x="228" y="522"/>
            </a:cxn>
            <a:cxn ang="0">
              <a:pos x="192" y="510"/>
            </a:cxn>
            <a:cxn ang="0">
              <a:pos x="180" y="486"/>
            </a:cxn>
            <a:cxn ang="0">
              <a:pos x="192" y="462"/>
            </a:cxn>
            <a:cxn ang="0">
              <a:pos x="246" y="450"/>
            </a:cxn>
            <a:cxn ang="0">
              <a:pos x="234" y="432"/>
            </a:cxn>
            <a:cxn ang="0">
              <a:pos x="222" y="420"/>
            </a:cxn>
            <a:cxn ang="0">
              <a:pos x="192" y="414"/>
            </a:cxn>
            <a:cxn ang="0">
              <a:pos x="180" y="396"/>
            </a:cxn>
            <a:cxn ang="0">
              <a:pos x="168" y="372"/>
            </a:cxn>
            <a:cxn ang="0">
              <a:pos x="144" y="366"/>
            </a:cxn>
            <a:cxn ang="0">
              <a:pos x="120" y="342"/>
            </a:cxn>
            <a:cxn ang="0">
              <a:pos x="96" y="348"/>
            </a:cxn>
            <a:cxn ang="0">
              <a:pos x="78" y="336"/>
            </a:cxn>
            <a:cxn ang="0">
              <a:pos x="54" y="330"/>
            </a:cxn>
            <a:cxn ang="0">
              <a:pos x="36" y="330"/>
            </a:cxn>
            <a:cxn ang="0">
              <a:pos x="24" y="318"/>
            </a:cxn>
            <a:cxn ang="0">
              <a:pos x="36" y="300"/>
            </a:cxn>
            <a:cxn ang="0">
              <a:pos x="24" y="288"/>
            </a:cxn>
            <a:cxn ang="0">
              <a:pos x="0" y="276"/>
            </a:cxn>
            <a:cxn ang="0">
              <a:pos x="24" y="258"/>
            </a:cxn>
            <a:cxn ang="0">
              <a:pos x="54" y="270"/>
            </a:cxn>
            <a:cxn ang="0">
              <a:pos x="60" y="252"/>
            </a:cxn>
            <a:cxn ang="0">
              <a:pos x="54" y="228"/>
            </a:cxn>
            <a:cxn ang="0">
              <a:pos x="66" y="198"/>
            </a:cxn>
            <a:cxn ang="0">
              <a:pos x="78" y="186"/>
            </a:cxn>
            <a:cxn ang="0">
              <a:pos x="78" y="156"/>
            </a:cxn>
            <a:cxn ang="0">
              <a:pos x="108" y="138"/>
            </a:cxn>
            <a:cxn ang="0">
              <a:pos x="138" y="126"/>
            </a:cxn>
            <a:cxn ang="0">
              <a:pos x="174" y="66"/>
            </a:cxn>
            <a:cxn ang="0">
              <a:pos x="174" y="42"/>
            </a:cxn>
            <a:cxn ang="0">
              <a:pos x="192" y="30"/>
            </a:cxn>
            <a:cxn ang="0">
              <a:pos x="210" y="12"/>
            </a:cxn>
            <a:cxn ang="0">
              <a:pos x="252" y="36"/>
            </a:cxn>
            <a:cxn ang="0">
              <a:pos x="294" y="42"/>
            </a:cxn>
            <a:cxn ang="0">
              <a:pos x="336" y="90"/>
            </a:cxn>
            <a:cxn ang="0">
              <a:pos x="354" y="126"/>
            </a:cxn>
            <a:cxn ang="0">
              <a:pos x="390" y="84"/>
            </a:cxn>
            <a:cxn ang="0">
              <a:pos x="426" y="126"/>
            </a:cxn>
            <a:cxn ang="0">
              <a:pos x="528" y="138"/>
            </a:cxn>
          </a:cxnLst>
          <a:rect l="0" t="0" r="r" b="b"/>
          <a:pathLst>
            <a:path w="534" h="540">
              <a:moveTo>
                <a:pt x="534" y="168"/>
              </a:moveTo>
              <a:lnTo>
                <a:pt x="504" y="168"/>
              </a:lnTo>
              <a:lnTo>
                <a:pt x="492" y="174"/>
              </a:lnTo>
              <a:lnTo>
                <a:pt x="486" y="192"/>
              </a:lnTo>
              <a:lnTo>
                <a:pt x="486" y="210"/>
              </a:lnTo>
              <a:lnTo>
                <a:pt x="480" y="210"/>
              </a:lnTo>
              <a:lnTo>
                <a:pt x="468" y="210"/>
              </a:lnTo>
              <a:lnTo>
                <a:pt x="462" y="216"/>
              </a:lnTo>
              <a:lnTo>
                <a:pt x="444" y="228"/>
              </a:lnTo>
              <a:lnTo>
                <a:pt x="420" y="228"/>
              </a:lnTo>
              <a:lnTo>
                <a:pt x="420" y="252"/>
              </a:lnTo>
              <a:lnTo>
                <a:pt x="414" y="252"/>
              </a:lnTo>
              <a:lnTo>
                <a:pt x="390" y="252"/>
              </a:lnTo>
              <a:lnTo>
                <a:pt x="384" y="270"/>
              </a:lnTo>
              <a:lnTo>
                <a:pt x="372" y="282"/>
              </a:lnTo>
              <a:lnTo>
                <a:pt x="372" y="288"/>
              </a:lnTo>
              <a:lnTo>
                <a:pt x="366" y="288"/>
              </a:lnTo>
              <a:lnTo>
                <a:pt x="354" y="300"/>
              </a:lnTo>
              <a:lnTo>
                <a:pt x="354" y="306"/>
              </a:lnTo>
              <a:lnTo>
                <a:pt x="366" y="312"/>
              </a:lnTo>
              <a:lnTo>
                <a:pt x="354" y="318"/>
              </a:lnTo>
              <a:lnTo>
                <a:pt x="354" y="330"/>
              </a:lnTo>
              <a:lnTo>
                <a:pt x="348" y="336"/>
              </a:lnTo>
              <a:lnTo>
                <a:pt x="342" y="336"/>
              </a:lnTo>
              <a:lnTo>
                <a:pt x="342" y="348"/>
              </a:lnTo>
              <a:lnTo>
                <a:pt x="336" y="360"/>
              </a:lnTo>
              <a:lnTo>
                <a:pt x="336" y="366"/>
              </a:lnTo>
              <a:lnTo>
                <a:pt x="342" y="366"/>
              </a:lnTo>
              <a:lnTo>
                <a:pt x="342" y="378"/>
              </a:lnTo>
              <a:lnTo>
                <a:pt x="336" y="378"/>
              </a:lnTo>
              <a:lnTo>
                <a:pt x="330" y="390"/>
              </a:lnTo>
              <a:lnTo>
                <a:pt x="330" y="396"/>
              </a:lnTo>
              <a:lnTo>
                <a:pt x="324" y="402"/>
              </a:lnTo>
              <a:lnTo>
                <a:pt x="324" y="426"/>
              </a:lnTo>
              <a:lnTo>
                <a:pt x="330" y="432"/>
              </a:lnTo>
              <a:lnTo>
                <a:pt x="330" y="456"/>
              </a:lnTo>
              <a:lnTo>
                <a:pt x="336" y="462"/>
              </a:lnTo>
              <a:lnTo>
                <a:pt x="342" y="480"/>
              </a:lnTo>
              <a:lnTo>
                <a:pt x="348" y="480"/>
              </a:lnTo>
              <a:lnTo>
                <a:pt x="348" y="492"/>
              </a:lnTo>
              <a:lnTo>
                <a:pt x="342" y="504"/>
              </a:lnTo>
              <a:lnTo>
                <a:pt x="342" y="510"/>
              </a:lnTo>
              <a:lnTo>
                <a:pt x="336" y="516"/>
              </a:lnTo>
              <a:lnTo>
                <a:pt x="330" y="522"/>
              </a:lnTo>
              <a:lnTo>
                <a:pt x="312" y="522"/>
              </a:lnTo>
              <a:lnTo>
                <a:pt x="306" y="534"/>
              </a:lnTo>
              <a:lnTo>
                <a:pt x="300" y="540"/>
              </a:lnTo>
              <a:lnTo>
                <a:pt x="276" y="540"/>
              </a:lnTo>
              <a:lnTo>
                <a:pt x="270" y="534"/>
              </a:lnTo>
              <a:lnTo>
                <a:pt x="264" y="522"/>
              </a:lnTo>
              <a:lnTo>
                <a:pt x="228" y="522"/>
              </a:lnTo>
              <a:lnTo>
                <a:pt x="222" y="516"/>
              </a:lnTo>
              <a:lnTo>
                <a:pt x="222" y="510"/>
              </a:lnTo>
              <a:lnTo>
                <a:pt x="192" y="510"/>
              </a:lnTo>
              <a:lnTo>
                <a:pt x="186" y="504"/>
              </a:lnTo>
              <a:lnTo>
                <a:pt x="186" y="492"/>
              </a:lnTo>
              <a:lnTo>
                <a:pt x="180" y="486"/>
              </a:lnTo>
              <a:lnTo>
                <a:pt x="186" y="474"/>
              </a:lnTo>
              <a:lnTo>
                <a:pt x="192" y="474"/>
              </a:lnTo>
              <a:lnTo>
                <a:pt x="192" y="462"/>
              </a:lnTo>
              <a:lnTo>
                <a:pt x="198" y="456"/>
              </a:lnTo>
              <a:lnTo>
                <a:pt x="234" y="456"/>
              </a:lnTo>
              <a:lnTo>
                <a:pt x="246" y="450"/>
              </a:lnTo>
              <a:lnTo>
                <a:pt x="252" y="444"/>
              </a:lnTo>
              <a:lnTo>
                <a:pt x="246" y="432"/>
              </a:lnTo>
              <a:lnTo>
                <a:pt x="234" y="432"/>
              </a:lnTo>
              <a:lnTo>
                <a:pt x="234" y="426"/>
              </a:lnTo>
              <a:lnTo>
                <a:pt x="228" y="426"/>
              </a:lnTo>
              <a:lnTo>
                <a:pt x="222" y="420"/>
              </a:lnTo>
              <a:lnTo>
                <a:pt x="210" y="420"/>
              </a:lnTo>
              <a:lnTo>
                <a:pt x="210" y="414"/>
              </a:lnTo>
              <a:lnTo>
                <a:pt x="192" y="414"/>
              </a:lnTo>
              <a:lnTo>
                <a:pt x="192" y="402"/>
              </a:lnTo>
              <a:lnTo>
                <a:pt x="186" y="396"/>
              </a:lnTo>
              <a:lnTo>
                <a:pt x="180" y="396"/>
              </a:lnTo>
              <a:lnTo>
                <a:pt x="180" y="390"/>
              </a:lnTo>
              <a:lnTo>
                <a:pt x="174" y="378"/>
              </a:lnTo>
              <a:lnTo>
                <a:pt x="168" y="372"/>
              </a:lnTo>
              <a:lnTo>
                <a:pt x="156" y="372"/>
              </a:lnTo>
              <a:lnTo>
                <a:pt x="156" y="366"/>
              </a:lnTo>
              <a:lnTo>
                <a:pt x="144" y="366"/>
              </a:lnTo>
              <a:lnTo>
                <a:pt x="132" y="366"/>
              </a:lnTo>
              <a:lnTo>
                <a:pt x="132" y="348"/>
              </a:lnTo>
              <a:lnTo>
                <a:pt x="120" y="342"/>
              </a:lnTo>
              <a:lnTo>
                <a:pt x="108" y="342"/>
              </a:lnTo>
              <a:lnTo>
                <a:pt x="102" y="348"/>
              </a:lnTo>
              <a:lnTo>
                <a:pt x="96" y="348"/>
              </a:lnTo>
              <a:lnTo>
                <a:pt x="96" y="342"/>
              </a:lnTo>
              <a:lnTo>
                <a:pt x="78" y="342"/>
              </a:lnTo>
              <a:lnTo>
                <a:pt x="78" y="336"/>
              </a:lnTo>
              <a:lnTo>
                <a:pt x="66" y="336"/>
              </a:lnTo>
              <a:lnTo>
                <a:pt x="66" y="330"/>
              </a:lnTo>
              <a:lnTo>
                <a:pt x="54" y="330"/>
              </a:lnTo>
              <a:lnTo>
                <a:pt x="54" y="336"/>
              </a:lnTo>
              <a:lnTo>
                <a:pt x="42" y="336"/>
              </a:lnTo>
              <a:lnTo>
                <a:pt x="36" y="330"/>
              </a:lnTo>
              <a:lnTo>
                <a:pt x="24" y="330"/>
              </a:lnTo>
              <a:lnTo>
                <a:pt x="18" y="318"/>
              </a:lnTo>
              <a:lnTo>
                <a:pt x="24" y="318"/>
              </a:lnTo>
              <a:lnTo>
                <a:pt x="30" y="312"/>
              </a:lnTo>
              <a:lnTo>
                <a:pt x="30" y="306"/>
              </a:lnTo>
              <a:lnTo>
                <a:pt x="36" y="300"/>
              </a:lnTo>
              <a:lnTo>
                <a:pt x="36" y="288"/>
              </a:lnTo>
              <a:lnTo>
                <a:pt x="30" y="282"/>
              </a:lnTo>
              <a:lnTo>
                <a:pt x="24" y="288"/>
              </a:lnTo>
              <a:lnTo>
                <a:pt x="18" y="288"/>
              </a:lnTo>
              <a:lnTo>
                <a:pt x="6" y="282"/>
              </a:lnTo>
              <a:lnTo>
                <a:pt x="0" y="276"/>
              </a:lnTo>
              <a:lnTo>
                <a:pt x="6" y="276"/>
              </a:lnTo>
              <a:lnTo>
                <a:pt x="18" y="270"/>
              </a:lnTo>
              <a:lnTo>
                <a:pt x="24" y="258"/>
              </a:lnTo>
              <a:lnTo>
                <a:pt x="36" y="258"/>
              </a:lnTo>
              <a:lnTo>
                <a:pt x="36" y="270"/>
              </a:lnTo>
              <a:lnTo>
                <a:pt x="54" y="270"/>
              </a:lnTo>
              <a:lnTo>
                <a:pt x="54" y="258"/>
              </a:lnTo>
              <a:lnTo>
                <a:pt x="66" y="258"/>
              </a:lnTo>
              <a:lnTo>
                <a:pt x="60" y="252"/>
              </a:lnTo>
              <a:lnTo>
                <a:pt x="60" y="246"/>
              </a:lnTo>
              <a:lnTo>
                <a:pt x="54" y="246"/>
              </a:lnTo>
              <a:lnTo>
                <a:pt x="54" y="228"/>
              </a:lnTo>
              <a:lnTo>
                <a:pt x="60" y="228"/>
              </a:lnTo>
              <a:lnTo>
                <a:pt x="66" y="222"/>
              </a:lnTo>
              <a:lnTo>
                <a:pt x="66" y="198"/>
              </a:lnTo>
              <a:lnTo>
                <a:pt x="72" y="192"/>
              </a:lnTo>
              <a:lnTo>
                <a:pt x="78" y="192"/>
              </a:lnTo>
              <a:lnTo>
                <a:pt x="78" y="186"/>
              </a:lnTo>
              <a:lnTo>
                <a:pt x="72" y="168"/>
              </a:lnTo>
              <a:lnTo>
                <a:pt x="72" y="162"/>
              </a:lnTo>
              <a:lnTo>
                <a:pt x="78" y="156"/>
              </a:lnTo>
              <a:lnTo>
                <a:pt x="102" y="150"/>
              </a:lnTo>
              <a:lnTo>
                <a:pt x="108" y="150"/>
              </a:lnTo>
              <a:lnTo>
                <a:pt x="108" y="138"/>
              </a:lnTo>
              <a:lnTo>
                <a:pt x="114" y="138"/>
              </a:lnTo>
              <a:lnTo>
                <a:pt x="132" y="126"/>
              </a:lnTo>
              <a:lnTo>
                <a:pt x="138" y="126"/>
              </a:lnTo>
              <a:lnTo>
                <a:pt x="138" y="120"/>
              </a:lnTo>
              <a:lnTo>
                <a:pt x="138" y="102"/>
              </a:lnTo>
              <a:lnTo>
                <a:pt x="174" y="66"/>
              </a:lnTo>
              <a:lnTo>
                <a:pt x="168" y="60"/>
              </a:lnTo>
              <a:lnTo>
                <a:pt x="168" y="48"/>
              </a:lnTo>
              <a:lnTo>
                <a:pt x="174" y="42"/>
              </a:lnTo>
              <a:lnTo>
                <a:pt x="180" y="42"/>
              </a:lnTo>
              <a:lnTo>
                <a:pt x="186" y="36"/>
              </a:lnTo>
              <a:lnTo>
                <a:pt x="192" y="30"/>
              </a:lnTo>
              <a:lnTo>
                <a:pt x="198" y="30"/>
              </a:lnTo>
              <a:lnTo>
                <a:pt x="198" y="18"/>
              </a:lnTo>
              <a:lnTo>
                <a:pt x="210" y="12"/>
              </a:lnTo>
              <a:lnTo>
                <a:pt x="234" y="0"/>
              </a:lnTo>
              <a:lnTo>
                <a:pt x="246" y="18"/>
              </a:lnTo>
              <a:lnTo>
                <a:pt x="252" y="36"/>
              </a:lnTo>
              <a:lnTo>
                <a:pt x="270" y="18"/>
              </a:lnTo>
              <a:lnTo>
                <a:pt x="276" y="42"/>
              </a:lnTo>
              <a:lnTo>
                <a:pt x="294" y="42"/>
              </a:lnTo>
              <a:lnTo>
                <a:pt x="312" y="30"/>
              </a:lnTo>
              <a:lnTo>
                <a:pt x="342" y="42"/>
              </a:lnTo>
              <a:lnTo>
                <a:pt x="336" y="90"/>
              </a:lnTo>
              <a:lnTo>
                <a:pt x="312" y="102"/>
              </a:lnTo>
              <a:lnTo>
                <a:pt x="330" y="126"/>
              </a:lnTo>
              <a:lnTo>
                <a:pt x="354" y="126"/>
              </a:lnTo>
              <a:lnTo>
                <a:pt x="354" y="96"/>
              </a:lnTo>
              <a:lnTo>
                <a:pt x="366" y="78"/>
              </a:lnTo>
              <a:lnTo>
                <a:pt x="390" y="84"/>
              </a:lnTo>
              <a:lnTo>
                <a:pt x="372" y="108"/>
              </a:lnTo>
              <a:lnTo>
                <a:pt x="390" y="120"/>
              </a:lnTo>
              <a:lnTo>
                <a:pt x="426" y="126"/>
              </a:lnTo>
              <a:lnTo>
                <a:pt x="456" y="150"/>
              </a:lnTo>
              <a:lnTo>
                <a:pt x="498" y="156"/>
              </a:lnTo>
              <a:lnTo>
                <a:pt x="528" y="138"/>
              </a:lnTo>
              <a:lnTo>
                <a:pt x="534" y="168"/>
              </a:lnTo>
              <a:close/>
            </a:path>
          </a:pathLst>
        </a:custGeom>
        <a:solidFill>
          <a:srgbClr val="31869B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 editAs="absolute">
    <xdr:from>
      <xdr:col>2</xdr:col>
      <xdr:colOff>1271026</xdr:colOff>
      <xdr:row>3</xdr:row>
      <xdr:rowOff>276224</xdr:rowOff>
    </xdr:from>
    <xdr:to>
      <xdr:col>4</xdr:col>
      <xdr:colOff>169606</xdr:colOff>
      <xdr:row>7</xdr:row>
      <xdr:rowOff>121092</xdr:rowOff>
    </xdr:to>
    <xdr:sp macro="" textlink="">
      <xdr:nvSpPr>
        <xdr:cNvPr id="8" name="Galicia"/>
        <xdr:cNvSpPr>
          <a:spLocks/>
        </xdr:cNvSpPr>
      </xdr:nvSpPr>
      <xdr:spPr bwMode="auto">
        <a:xfrm>
          <a:off x="1933966" y="984884"/>
          <a:ext cx="1116000" cy="1086928"/>
        </a:xfrm>
        <a:custGeom>
          <a:avLst/>
          <a:gdLst/>
          <a:ahLst/>
          <a:cxnLst>
            <a:cxn ang="0">
              <a:pos x="300" y="702"/>
            </a:cxn>
            <a:cxn ang="0">
              <a:pos x="390" y="762"/>
            </a:cxn>
            <a:cxn ang="0">
              <a:pos x="546" y="756"/>
            </a:cxn>
            <a:cxn ang="0">
              <a:pos x="636" y="672"/>
            </a:cxn>
            <a:cxn ang="0">
              <a:pos x="702" y="594"/>
            </a:cxn>
            <a:cxn ang="0">
              <a:pos x="690" y="534"/>
            </a:cxn>
            <a:cxn ang="0">
              <a:pos x="624" y="492"/>
            </a:cxn>
            <a:cxn ang="0">
              <a:pos x="642" y="414"/>
            </a:cxn>
            <a:cxn ang="0">
              <a:pos x="684" y="354"/>
            </a:cxn>
            <a:cxn ang="0">
              <a:pos x="654" y="312"/>
            </a:cxn>
            <a:cxn ang="0">
              <a:pos x="648" y="252"/>
            </a:cxn>
            <a:cxn ang="0">
              <a:pos x="612" y="180"/>
            </a:cxn>
            <a:cxn ang="0">
              <a:pos x="654" y="108"/>
            </a:cxn>
            <a:cxn ang="0">
              <a:pos x="588" y="102"/>
            </a:cxn>
            <a:cxn ang="0">
              <a:pos x="564" y="60"/>
            </a:cxn>
            <a:cxn ang="0">
              <a:pos x="498" y="36"/>
            </a:cxn>
            <a:cxn ang="0">
              <a:pos x="462" y="42"/>
            </a:cxn>
            <a:cxn ang="0">
              <a:pos x="438" y="24"/>
            </a:cxn>
            <a:cxn ang="0">
              <a:pos x="414" y="48"/>
            </a:cxn>
            <a:cxn ang="0">
              <a:pos x="426" y="12"/>
            </a:cxn>
            <a:cxn ang="0">
              <a:pos x="366" y="36"/>
            </a:cxn>
            <a:cxn ang="0">
              <a:pos x="330" y="60"/>
            </a:cxn>
            <a:cxn ang="0">
              <a:pos x="300" y="96"/>
            </a:cxn>
            <a:cxn ang="0">
              <a:pos x="300" y="120"/>
            </a:cxn>
            <a:cxn ang="0">
              <a:pos x="342" y="102"/>
            </a:cxn>
            <a:cxn ang="0">
              <a:pos x="300" y="132"/>
            </a:cxn>
            <a:cxn ang="0">
              <a:pos x="306" y="156"/>
            </a:cxn>
            <a:cxn ang="0">
              <a:pos x="270" y="150"/>
            </a:cxn>
            <a:cxn ang="0">
              <a:pos x="204" y="174"/>
            </a:cxn>
            <a:cxn ang="0">
              <a:pos x="120" y="174"/>
            </a:cxn>
            <a:cxn ang="0">
              <a:pos x="114" y="204"/>
            </a:cxn>
            <a:cxn ang="0">
              <a:pos x="54" y="210"/>
            </a:cxn>
            <a:cxn ang="0">
              <a:pos x="48" y="234"/>
            </a:cxn>
            <a:cxn ang="0">
              <a:pos x="18" y="252"/>
            </a:cxn>
            <a:cxn ang="0">
              <a:pos x="12" y="288"/>
            </a:cxn>
            <a:cxn ang="0">
              <a:pos x="6" y="324"/>
            </a:cxn>
            <a:cxn ang="0">
              <a:pos x="36" y="312"/>
            </a:cxn>
            <a:cxn ang="0">
              <a:pos x="42" y="348"/>
            </a:cxn>
            <a:cxn ang="0">
              <a:pos x="66" y="378"/>
            </a:cxn>
            <a:cxn ang="0">
              <a:pos x="102" y="372"/>
            </a:cxn>
            <a:cxn ang="0">
              <a:pos x="96" y="378"/>
            </a:cxn>
            <a:cxn ang="0">
              <a:pos x="66" y="414"/>
            </a:cxn>
            <a:cxn ang="0">
              <a:pos x="66" y="474"/>
            </a:cxn>
            <a:cxn ang="0">
              <a:pos x="102" y="444"/>
            </a:cxn>
            <a:cxn ang="0">
              <a:pos x="120" y="438"/>
            </a:cxn>
            <a:cxn ang="0">
              <a:pos x="150" y="420"/>
            </a:cxn>
            <a:cxn ang="0">
              <a:pos x="144" y="450"/>
            </a:cxn>
            <a:cxn ang="0">
              <a:pos x="138" y="480"/>
            </a:cxn>
            <a:cxn ang="0">
              <a:pos x="120" y="498"/>
            </a:cxn>
            <a:cxn ang="0">
              <a:pos x="90" y="492"/>
            </a:cxn>
            <a:cxn ang="0">
              <a:pos x="126" y="522"/>
            </a:cxn>
            <a:cxn ang="0">
              <a:pos x="168" y="522"/>
            </a:cxn>
            <a:cxn ang="0">
              <a:pos x="120" y="570"/>
            </a:cxn>
            <a:cxn ang="0">
              <a:pos x="150" y="570"/>
            </a:cxn>
            <a:cxn ang="0">
              <a:pos x="180" y="558"/>
            </a:cxn>
            <a:cxn ang="0">
              <a:pos x="138" y="594"/>
            </a:cxn>
            <a:cxn ang="0">
              <a:pos x="114" y="636"/>
            </a:cxn>
            <a:cxn ang="0">
              <a:pos x="120" y="708"/>
            </a:cxn>
          </a:cxnLst>
          <a:rect l="0" t="0" r="r" b="b"/>
          <a:pathLst>
            <a:path w="702" h="774">
              <a:moveTo>
                <a:pt x="156" y="684"/>
              </a:moveTo>
              <a:lnTo>
                <a:pt x="216" y="654"/>
              </a:lnTo>
              <a:lnTo>
                <a:pt x="276" y="642"/>
              </a:lnTo>
              <a:lnTo>
                <a:pt x="300" y="648"/>
              </a:lnTo>
              <a:lnTo>
                <a:pt x="288" y="672"/>
              </a:lnTo>
              <a:lnTo>
                <a:pt x="312" y="654"/>
              </a:lnTo>
              <a:lnTo>
                <a:pt x="336" y="684"/>
              </a:lnTo>
              <a:lnTo>
                <a:pt x="300" y="702"/>
              </a:lnTo>
              <a:lnTo>
                <a:pt x="294" y="726"/>
              </a:lnTo>
              <a:lnTo>
                <a:pt x="306" y="762"/>
              </a:lnTo>
              <a:lnTo>
                <a:pt x="342" y="762"/>
              </a:lnTo>
              <a:lnTo>
                <a:pt x="354" y="756"/>
              </a:lnTo>
              <a:lnTo>
                <a:pt x="372" y="744"/>
              </a:lnTo>
              <a:lnTo>
                <a:pt x="378" y="726"/>
              </a:lnTo>
              <a:lnTo>
                <a:pt x="390" y="714"/>
              </a:lnTo>
              <a:lnTo>
                <a:pt x="390" y="762"/>
              </a:lnTo>
              <a:lnTo>
                <a:pt x="432" y="732"/>
              </a:lnTo>
              <a:lnTo>
                <a:pt x="480" y="744"/>
              </a:lnTo>
              <a:lnTo>
                <a:pt x="480" y="768"/>
              </a:lnTo>
              <a:lnTo>
                <a:pt x="498" y="768"/>
              </a:lnTo>
              <a:lnTo>
                <a:pt x="504" y="744"/>
              </a:lnTo>
              <a:lnTo>
                <a:pt x="510" y="744"/>
              </a:lnTo>
              <a:lnTo>
                <a:pt x="528" y="774"/>
              </a:lnTo>
              <a:lnTo>
                <a:pt x="546" y="756"/>
              </a:lnTo>
              <a:lnTo>
                <a:pt x="558" y="762"/>
              </a:lnTo>
              <a:lnTo>
                <a:pt x="600" y="738"/>
              </a:lnTo>
              <a:lnTo>
                <a:pt x="600" y="708"/>
              </a:lnTo>
              <a:lnTo>
                <a:pt x="618" y="708"/>
              </a:lnTo>
              <a:lnTo>
                <a:pt x="636" y="726"/>
              </a:lnTo>
              <a:lnTo>
                <a:pt x="636" y="696"/>
              </a:lnTo>
              <a:lnTo>
                <a:pt x="618" y="684"/>
              </a:lnTo>
              <a:lnTo>
                <a:pt x="636" y="672"/>
              </a:lnTo>
              <a:lnTo>
                <a:pt x="642" y="666"/>
              </a:lnTo>
              <a:lnTo>
                <a:pt x="642" y="648"/>
              </a:lnTo>
              <a:lnTo>
                <a:pt x="654" y="642"/>
              </a:lnTo>
              <a:lnTo>
                <a:pt x="660" y="624"/>
              </a:lnTo>
              <a:lnTo>
                <a:pt x="678" y="624"/>
              </a:lnTo>
              <a:lnTo>
                <a:pt x="690" y="636"/>
              </a:lnTo>
              <a:lnTo>
                <a:pt x="696" y="612"/>
              </a:lnTo>
              <a:lnTo>
                <a:pt x="702" y="594"/>
              </a:lnTo>
              <a:lnTo>
                <a:pt x="702" y="576"/>
              </a:lnTo>
              <a:lnTo>
                <a:pt x="684" y="558"/>
              </a:lnTo>
              <a:lnTo>
                <a:pt x="678" y="558"/>
              </a:lnTo>
              <a:lnTo>
                <a:pt x="654" y="552"/>
              </a:lnTo>
              <a:lnTo>
                <a:pt x="654" y="546"/>
              </a:lnTo>
              <a:lnTo>
                <a:pt x="666" y="552"/>
              </a:lnTo>
              <a:lnTo>
                <a:pt x="684" y="552"/>
              </a:lnTo>
              <a:lnTo>
                <a:pt x="690" y="534"/>
              </a:lnTo>
              <a:lnTo>
                <a:pt x="684" y="522"/>
              </a:lnTo>
              <a:lnTo>
                <a:pt x="666" y="522"/>
              </a:lnTo>
              <a:lnTo>
                <a:pt x="660" y="516"/>
              </a:lnTo>
              <a:lnTo>
                <a:pt x="648" y="504"/>
              </a:lnTo>
              <a:lnTo>
                <a:pt x="642" y="522"/>
              </a:lnTo>
              <a:lnTo>
                <a:pt x="624" y="522"/>
              </a:lnTo>
              <a:lnTo>
                <a:pt x="612" y="504"/>
              </a:lnTo>
              <a:lnTo>
                <a:pt x="624" y="492"/>
              </a:lnTo>
              <a:lnTo>
                <a:pt x="624" y="486"/>
              </a:lnTo>
              <a:lnTo>
                <a:pt x="618" y="468"/>
              </a:lnTo>
              <a:lnTo>
                <a:pt x="636" y="462"/>
              </a:lnTo>
              <a:lnTo>
                <a:pt x="636" y="456"/>
              </a:lnTo>
              <a:lnTo>
                <a:pt x="624" y="444"/>
              </a:lnTo>
              <a:lnTo>
                <a:pt x="636" y="432"/>
              </a:lnTo>
              <a:lnTo>
                <a:pt x="642" y="432"/>
              </a:lnTo>
              <a:lnTo>
                <a:pt x="642" y="414"/>
              </a:lnTo>
              <a:lnTo>
                <a:pt x="648" y="426"/>
              </a:lnTo>
              <a:lnTo>
                <a:pt x="660" y="426"/>
              </a:lnTo>
              <a:lnTo>
                <a:pt x="660" y="414"/>
              </a:lnTo>
              <a:lnTo>
                <a:pt x="678" y="402"/>
              </a:lnTo>
              <a:lnTo>
                <a:pt x="684" y="396"/>
              </a:lnTo>
              <a:lnTo>
                <a:pt x="678" y="378"/>
              </a:lnTo>
              <a:lnTo>
                <a:pt x="684" y="372"/>
              </a:lnTo>
              <a:lnTo>
                <a:pt x="684" y="354"/>
              </a:lnTo>
              <a:lnTo>
                <a:pt x="690" y="342"/>
              </a:lnTo>
              <a:lnTo>
                <a:pt x="678" y="336"/>
              </a:lnTo>
              <a:lnTo>
                <a:pt x="660" y="318"/>
              </a:lnTo>
              <a:lnTo>
                <a:pt x="654" y="318"/>
              </a:lnTo>
              <a:lnTo>
                <a:pt x="654" y="324"/>
              </a:lnTo>
              <a:lnTo>
                <a:pt x="648" y="324"/>
              </a:lnTo>
              <a:lnTo>
                <a:pt x="642" y="318"/>
              </a:lnTo>
              <a:lnTo>
                <a:pt x="654" y="312"/>
              </a:lnTo>
              <a:lnTo>
                <a:pt x="654" y="294"/>
              </a:lnTo>
              <a:lnTo>
                <a:pt x="666" y="288"/>
              </a:lnTo>
              <a:lnTo>
                <a:pt x="684" y="282"/>
              </a:lnTo>
              <a:lnTo>
                <a:pt x="690" y="264"/>
              </a:lnTo>
              <a:lnTo>
                <a:pt x="684" y="252"/>
              </a:lnTo>
              <a:lnTo>
                <a:pt x="666" y="264"/>
              </a:lnTo>
              <a:lnTo>
                <a:pt x="660" y="270"/>
              </a:lnTo>
              <a:lnTo>
                <a:pt x="648" y="252"/>
              </a:lnTo>
              <a:lnTo>
                <a:pt x="648" y="240"/>
              </a:lnTo>
              <a:lnTo>
                <a:pt x="636" y="234"/>
              </a:lnTo>
              <a:lnTo>
                <a:pt x="636" y="204"/>
              </a:lnTo>
              <a:lnTo>
                <a:pt x="624" y="204"/>
              </a:lnTo>
              <a:lnTo>
                <a:pt x="618" y="192"/>
              </a:lnTo>
              <a:lnTo>
                <a:pt x="624" y="180"/>
              </a:lnTo>
              <a:lnTo>
                <a:pt x="618" y="174"/>
              </a:lnTo>
              <a:lnTo>
                <a:pt x="612" y="180"/>
              </a:lnTo>
              <a:lnTo>
                <a:pt x="606" y="174"/>
              </a:lnTo>
              <a:lnTo>
                <a:pt x="606" y="162"/>
              </a:lnTo>
              <a:lnTo>
                <a:pt x="618" y="162"/>
              </a:lnTo>
              <a:lnTo>
                <a:pt x="636" y="144"/>
              </a:lnTo>
              <a:lnTo>
                <a:pt x="642" y="144"/>
              </a:lnTo>
              <a:lnTo>
                <a:pt x="648" y="132"/>
              </a:lnTo>
              <a:lnTo>
                <a:pt x="648" y="120"/>
              </a:lnTo>
              <a:lnTo>
                <a:pt x="654" y="108"/>
              </a:lnTo>
              <a:lnTo>
                <a:pt x="660" y="102"/>
              </a:lnTo>
              <a:lnTo>
                <a:pt x="654" y="96"/>
              </a:lnTo>
              <a:lnTo>
                <a:pt x="648" y="96"/>
              </a:lnTo>
              <a:lnTo>
                <a:pt x="624" y="96"/>
              </a:lnTo>
              <a:lnTo>
                <a:pt x="612" y="96"/>
              </a:lnTo>
              <a:lnTo>
                <a:pt x="600" y="90"/>
              </a:lnTo>
              <a:lnTo>
                <a:pt x="594" y="96"/>
              </a:lnTo>
              <a:lnTo>
                <a:pt x="588" y="102"/>
              </a:lnTo>
              <a:lnTo>
                <a:pt x="588" y="96"/>
              </a:lnTo>
              <a:lnTo>
                <a:pt x="588" y="90"/>
              </a:lnTo>
              <a:lnTo>
                <a:pt x="594" y="90"/>
              </a:lnTo>
              <a:lnTo>
                <a:pt x="588" y="84"/>
              </a:lnTo>
              <a:lnTo>
                <a:pt x="582" y="78"/>
              </a:lnTo>
              <a:lnTo>
                <a:pt x="576" y="72"/>
              </a:lnTo>
              <a:lnTo>
                <a:pt x="570" y="66"/>
              </a:lnTo>
              <a:lnTo>
                <a:pt x="564" y="60"/>
              </a:lnTo>
              <a:lnTo>
                <a:pt x="564" y="54"/>
              </a:lnTo>
              <a:lnTo>
                <a:pt x="552" y="42"/>
              </a:lnTo>
              <a:lnTo>
                <a:pt x="534" y="36"/>
              </a:lnTo>
              <a:lnTo>
                <a:pt x="522" y="30"/>
              </a:lnTo>
              <a:lnTo>
                <a:pt x="516" y="24"/>
              </a:lnTo>
              <a:lnTo>
                <a:pt x="510" y="24"/>
              </a:lnTo>
              <a:lnTo>
                <a:pt x="504" y="30"/>
              </a:lnTo>
              <a:lnTo>
                <a:pt x="498" y="36"/>
              </a:lnTo>
              <a:lnTo>
                <a:pt x="498" y="48"/>
              </a:lnTo>
              <a:lnTo>
                <a:pt x="492" y="42"/>
              </a:lnTo>
              <a:lnTo>
                <a:pt x="492" y="36"/>
              </a:lnTo>
              <a:lnTo>
                <a:pt x="486" y="12"/>
              </a:lnTo>
              <a:lnTo>
                <a:pt x="474" y="18"/>
              </a:lnTo>
              <a:lnTo>
                <a:pt x="474" y="24"/>
              </a:lnTo>
              <a:lnTo>
                <a:pt x="468" y="48"/>
              </a:lnTo>
              <a:lnTo>
                <a:pt x="462" y="42"/>
              </a:lnTo>
              <a:lnTo>
                <a:pt x="468" y="18"/>
              </a:lnTo>
              <a:lnTo>
                <a:pt x="474" y="12"/>
              </a:lnTo>
              <a:lnTo>
                <a:pt x="480" y="6"/>
              </a:lnTo>
              <a:lnTo>
                <a:pt x="480" y="0"/>
              </a:lnTo>
              <a:lnTo>
                <a:pt x="474" y="0"/>
              </a:lnTo>
              <a:lnTo>
                <a:pt x="462" y="12"/>
              </a:lnTo>
              <a:lnTo>
                <a:pt x="450" y="24"/>
              </a:lnTo>
              <a:lnTo>
                <a:pt x="438" y="24"/>
              </a:lnTo>
              <a:lnTo>
                <a:pt x="432" y="30"/>
              </a:lnTo>
              <a:lnTo>
                <a:pt x="438" y="42"/>
              </a:lnTo>
              <a:lnTo>
                <a:pt x="426" y="36"/>
              </a:lnTo>
              <a:lnTo>
                <a:pt x="420" y="36"/>
              </a:lnTo>
              <a:lnTo>
                <a:pt x="420" y="42"/>
              </a:lnTo>
              <a:lnTo>
                <a:pt x="426" y="42"/>
              </a:lnTo>
              <a:lnTo>
                <a:pt x="420" y="48"/>
              </a:lnTo>
              <a:lnTo>
                <a:pt x="414" y="48"/>
              </a:lnTo>
              <a:lnTo>
                <a:pt x="414" y="42"/>
              </a:lnTo>
              <a:lnTo>
                <a:pt x="420" y="42"/>
              </a:lnTo>
              <a:lnTo>
                <a:pt x="414" y="36"/>
              </a:lnTo>
              <a:lnTo>
                <a:pt x="420" y="30"/>
              </a:lnTo>
              <a:lnTo>
                <a:pt x="420" y="24"/>
              </a:lnTo>
              <a:lnTo>
                <a:pt x="426" y="30"/>
              </a:lnTo>
              <a:lnTo>
                <a:pt x="420" y="18"/>
              </a:lnTo>
              <a:lnTo>
                <a:pt x="426" y="12"/>
              </a:lnTo>
              <a:lnTo>
                <a:pt x="420" y="12"/>
              </a:lnTo>
              <a:lnTo>
                <a:pt x="408" y="12"/>
              </a:lnTo>
              <a:lnTo>
                <a:pt x="396" y="18"/>
              </a:lnTo>
              <a:lnTo>
                <a:pt x="390" y="24"/>
              </a:lnTo>
              <a:lnTo>
                <a:pt x="378" y="24"/>
              </a:lnTo>
              <a:lnTo>
                <a:pt x="372" y="24"/>
              </a:lnTo>
              <a:lnTo>
                <a:pt x="366" y="30"/>
              </a:lnTo>
              <a:lnTo>
                <a:pt x="366" y="36"/>
              </a:lnTo>
              <a:lnTo>
                <a:pt x="360" y="42"/>
              </a:lnTo>
              <a:lnTo>
                <a:pt x="366" y="48"/>
              </a:lnTo>
              <a:lnTo>
                <a:pt x="366" y="54"/>
              </a:lnTo>
              <a:lnTo>
                <a:pt x="372" y="54"/>
              </a:lnTo>
              <a:lnTo>
                <a:pt x="366" y="60"/>
              </a:lnTo>
              <a:lnTo>
                <a:pt x="360" y="54"/>
              </a:lnTo>
              <a:lnTo>
                <a:pt x="336" y="60"/>
              </a:lnTo>
              <a:lnTo>
                <a:pt x="330" y="60"/>
              </a:lnTo>
              <a:lnTo>
                <a:pt x="324" y="72"/>
              </a:lnTo>
              <a:lnTo>
                <a:pt x="318" y="78"/>
              </a:lnTo>
              <a:lnTo>
                <a:pt x="306" y="84"/>
              </a:lnTo>
              <a:lnTo>
                <a:pt x="300" y="84"/>
              </a:lnTo>
              <a:lnTo>
                <a:pt x="294" y="78"/>
              </a:lnTo>
              <a:lnTo>
                <a:pt x="294" y="84"/>
              </a:lnTo>
              <a:lnTo>
                <a:pt x="294" y="90"/>
              </a:lnTo>
              <a:lnTo>
                <a:pt x="300" y="96"/>
              </a:lnTo>
              <a:lnTo>
                <a:pt x="294" y="102"/>
              </a:lnTo>
              <a:lnTo>
                <a:pt x="288" y="96"/>
              </a:lnTo>
              <a:lnTo>
                <a:pt x="288" y="102"/>
              </a:lnTo>
              <a:lnTo>
                <a:pt x="288" y="108"/>
              </a:lnTo>
              <a:lnTo>
                <a:pt x="288" y="114"/>
              </a:lnTo>
              <a:lnTo>
                <a:pt x="282" y="120"/>
              </a:lnTo>
              <a:lnTo>
                <a:pt x="288" y="120"/>
              </a:lnTo>
              <a:lnTo>
                <a:pt x="300" y="120"/>
              </a:lnTo>
              <a:lnTo>
                <a:pt x="306" y="114"/>
              </a:lnTo>
              <a:lnTo>
                <a:pt x="306" y="108"/>
              </a:lnTo>
              <a:lnTo>
                <a:pt x="312" y="108"/>
              </a:lnTo>
              <a:lnTo>
                <a:pt x="312" y="114"/>
              </a:lnTo>
              <a:lnTo>
                <a:pt x="318" y="114"/>
              </a:lnTo>
              <a:lnTo>
                <a:pt x="324" y="114"/>
              </a:lnTo>
              <a:lnTo>
                <a:pt x="330" y="102"/>
              </a:lnTo>
              <a:lnTo>
                <a:pt x="342" y="102"/>
              </a:lnTo>
              <a:lnTo>
                <a:pt x="330" y="114"/>
              </a:lnTo>
              <a:lnTo>
                <a:pt x="324" y="120"/>
              </a:lnTo>
              <a:lnTo>
                <a:pt x="324" y="126"/>
              </a:lnTo>
              <a:lnTo>
                <a:pt x="312" y="120"/>
              </a:lnTo>
              <a:lnTo>
                <a:pt x="300" y="126"/>
              </a:lnTo>
              <a:lnTo>
                <a:pt x="288" y="126"/>
              </a:lnTo>
              <a:lnTo>
                <a:pt x="294" y="132"/>
              </a:lnTo>
              <a:lnTo>
                <a:pt x="300" y="132"/>
              </a:lnTo>
              <a:lnTo>
                <a:pt x="306" y="132"/>
              </a:lnTo>
              <a:lnTo>
                <a:pt x="318" y="138"/>
              </a:lnTo>
              <a:lnTo>
                <a:pt x="324" y="138"/>
              </a:lnTo>
              <a:lnTo>
                <a:pt x="330" y="138"/>
              </a:lnTo>
              <a:lnTo>
                <a:pt x="318" y="144"/>
              </a:lnTo>
              <a:lnTo>
                <a:pt x="318" y="168"/>
              </a:lnTo>
              <a:lnTo>
                <a:pt x="312" y="162"/>
              </a:lnTo>
              <a:lnTo>
                <a:pt x="306" y="156"/>
              </a:lnTo>
              <a:lnTo>
                <a:pt x="306" y="150"/>
              </a:lnTo>
              <a:lnTo>
                <a:pt x="300" y="150"/>
              </a:lnTo>
              <a:lnTo>
                <a:pt x="288" y="150"/>
              </a:lnTo>
              <a:lnTo>
                <a:pt x="282" y="156"/>
              </a:lnTo>
              <a:lnTo>
                <a:pt x="282" y="162"/>
              </a:lnTo>
              <a:lnTo>
                <a:pt x="276" y="162"/>
              </a:lnTo>
              <a:lnTo>
                <a:pt x="270" y="162"/>
              </a:lnTo>
              <a:lnTo>
                <a:pt x="270" y="150"/>
              </a:lnTo>
              <a:lnTo>
                <a:pt x="264" y="150"/>
              </a:lnTo>
              <a:lnTo>
                <a:pt x="258" y="150"/>
              </a:lnTo>
              <a:lnTo>
                <a:pt x="252" y="156"/>
              </a:lnTo>
              <a:lnTo>
                <a:pt x="246" y="156"/>
              </a:lnTo>
              <a:lnTo>
                <a:pt x="240" y="156"/>
              </a:lnTo>
              <a:lnTo>
                <a:pt x="234" y="168"/>
              </a:lnTo>
              <a:lnTo>
                <a:pt x="228" y="168"/>
              </a:lnTo>
              <a:lnTo>
                <a:pt x="204" y="174"/>
              </a:lnTo>
              <a:lnTo>
                <a:pt x="174" y="180"/>
              </a:lnTo>
              <a:lnTo>
                <a:pt x="162" y="180"/>
              </a:lnTo>
              <a:lnTo>
                <a:pt x="156" y="174"/>
              </a:lnTo>
              <a:lnTo>
                <a:pt x="138" y="162"/>
              </a:lnTo>
              <a:lnTo>
                <a:pt x="138" y="168"/>
              </a:lnTo>
              <a:lnTo>
                <a:pt x="126" y="168"/>
              </a:lnTo>
              <a:lnTo>
                <a:pt x="120" y="168"/>
              </a:lnTo>
              <a:lnTo>
                <a:pt x="120" y="174"/>
              </a:lnTo>
              <a:lnTo>
                <a:pt x="108" y="180"/>
              </a:lnTo>
              <a:lnTo>
                <a:pt x="102" y="180"/>
              </a:lnTo>
              <a:lnTo>
                <a:pt x="96" y="186"/>
              </a:lnTo>
              <a:lnTo>
                <a:pt x="108" y="186"/>
              </a:lnTo>
              <a:lnTo>
                <a:pt x="108" y="198"/>
              </a:lnTo>
              <a:lnTo>
                <a:pt x="114" y="198"/>
              </a:lnTo>
              <a:lnTo>
                <a:pt x="120" y="198"/>
              </a:lnTo>
              <a:lnTo>
                <a:pt x="114" y="204"/>
              </a:lnTo>
              <a:lnTo>
                <a:pt x="108" y="204"/>
              </a:lnTo>
              <a:lnTo>
                <a:pt x="102" y="204"/>
              </a:lnTo>
              <a:lnTo>
                <a:pt x="84" y="204"/>
              </a:lnTo>
              <a:lnTo>
                <a:pt x="78" y="210"/>
              </a:lnTo>
              <a:lnTo>
                <a:pt x="78" y="216"/>
              </a:lnTo>
              <a:lnTo>
                <a:pt x="66" y="216"/>
              </a:lnTo>
              <a:lnTo>
                <a:pt x="60" y="216"/>
              </a:lnTo>
              <a:lnTo>
                <a:pt x="54" y="210"/>
              </a:lnTo>
              <a:lnTo>
                <a:pt x="42" y="216"/>
              </a:lnTo>
              <a:lnTo>
                <a:pt x="36" y="216"/>
              </a:lnTo>
              <a:lnTo>
                <a:pt x="36" y="222"/>
              </a:lnTo>
              <a:lnTo>
                <a:pt x="30" y="222"/>
              </a:lnTo>
              <a:lnTo>
                <a:pt x="30" y="228"/>
              </a:lnTo>
              <a:lnTo>
                <a:pt x="36" y="240"/>
              </a:lnTo>
              <a:lnTo>
                <a:pt x="42" y="234"/>
              </a:lnTo>
              <a:lnTo>
                <a:pt x="48" y="234"/>
              </a:lnTo>
              <a:lnTo>
                <a:pt x="54" y="234"/>
              </a:lnTo>
              <a:lnTo>
                <a:pt x="60" y="234"/>
              </a:lnTo>
              <a:lnTo>
                <a:pt x="42" y="240"/>
              </a:lnTo>
              <a:lnTo>
                <a:pt x="42" y="246"/>
              </a:lnTo>
              <a:lnTo>
                <a:pt x="36" y="252"/>
              </a:lnTo>
              <a:lnTo>
                <a:pt x="30" y="246"/>
              </a:lnTo>
              <a:lnTo>
                <a:pt x="24" y="252"/>
              </a:lnTo>
              <a:lnTo>
                <a:pt x="18" y="252"/>
              </a:lnTo>
              <a:lnTo>
                <a:pt x="18" y="258"/>
              </a:lnTo>
              <a:lnTo>
                <a:pt x="18" y="264"/>
              </a:lnTo>
              <a:lnTo>
                <a:pt x="12" y="264"/>
              </a:lnTo>
              <a:lnTo>
                <a:pt x="6" y="264"/>
              </a:lnTo>
              <a:lnTo>
                <a:pt x="6" y="270"/>
              </a:lnTo>
              <a:lnTo>
                <a:pt x="6" y="276"/>
              </a:lnTo>
              <a:lnTo>
                <a:pt x="12" y="282"/>
              </a:lnTo>
              <a:lnTo>
                <a:pt x="12" y="288"/>
              </a:lnTo>
              <a:lnTo>
                <a:pt x="12" y="294"/>
              </a:lnTo>
              <a:lnTo>
                <a:pt x="6" y="294"/>
              </a:lnTo>
              <a:lnTo>
                <a:pt x="0" y="300"/>
              </a:lnTo>
              <a:lnTo>
                <a:pt x="0" y="306"/>
              </a:lnTo>
              <a:lnTo>
                <a:pt x="0" y="324"/>
              </a:lnTo>
              <a:lnTo>
                <a:pt x="0" y="330"/>
              </a:lnTo>
              <a:lnTo>
                <a:pt x="6" y="330"/>
              </a:lnTo>
              <a:lnTo>
                <a:pt x="6" y="324"/>
              </a:lnTo>
              <a:lnTo>
                <a:pt x="12" y="318"/>
              </a:lnTo>
              <a:lnTo>
                <a:pt x="18" y="312"/>
              </a:lnTo>
              <a:lnTo>
                <a:pt x="24" y="318"/>
              </a:lnTo>
              <a:lnTo>
                <a:pt x="30" y="324"/>
              </a:lnTo>
              <a:lnTo>
                <a:pt x="30" y="318"/>
              </a:lnTo>
              <a:lnTo>
                <a:pt x="30" y="312"/>
              </a:lnTo>
              <a:lnTo>
                <a:pt x="30" y="306"/>
              </a:lnTo>
              <a:lnTo>
                <a:pt x="36" y="312"/>
              </a:lnTo>
              <a:lnTo>
                <a:pt x="36" y="318"/>
              </a:lnTo>
              <a:lnTo>
                <a:pt x="36" y="324"/>
              </a:lnTo>
              <a:lnTo>
                <a:pt x="42" y="324"/>
              </a:lnTo>
              <a:lnTo>
                <a:pt x="48" y="324"/>
              </a:lnTo>
              <a:lnTo>
                <a:pt x="42" y="330"/>
              </a:lnTo>
              <a:lnTo>
                <a:pt x="36" y="336"/>
              </a:lnTo>
              <a:lnTo>
                <a:pt x="42" y="342"/>
              </a:lnTo>
              <a:lnTo>
                <a:pt x="42" y="348"/>
              </a:lnTo>
              <a:lnTo>
                <a:pt x="54" y="348"/>
              </a:lnTo>
              <a:lnTo>
                <a:pt x="48" y="360"/>
              </a:lnTo>
              <a:lnTo>
                <a:pt x="42" y="360"/>
              </a:lnTo>
              <a:lnTo>
                <a:pt x="48" y="378"/>
              </a:lnTo>
              <a:lnTo>
                <a:pt x="48" y="384"/>
              </a:lnTo>
              <a:lnTo>
                <a:pt x="54" y="390"/>
              </a:lnTo>
              <a:lnTo>
                <a:pt x="54" y="384"/>
              </a:lnTo>
              <a:lnTo>
                <a:pt x="66" y="378"/>
              </a:lnTo>
              <a:lnTo>
                <a:pt x="66" y="372"/>
              </a:lnTo>
              <a:lnTo>
                <a:pt x="78" y="372"/>
              </a:lnTo>
              <a:lnTo>
                <a:pt x="84" y="378"/>
              </a:lnTo>
              <a:lnTo>
                <a:pt x="84" y="372"/>
              </a:lnTo>
              <a:lnTo>
                <a:pt x="90" y="372"/>
              </a:lnTo>
              <a:lnTo>
                <a:pt x="96" y="372"/>
              </a:lnTo>
              <a:lnTo>
                <a:pt x="96" y="366"/>
              </a:lnTo>
              <a:lnTo>
                <a:pt x="102" y="372"/>
              </a:lnTo>
              <a:lnTo>
                <a:pt x="108" y="366"/>
              </a:lnTo>
              <a:lnTo>
                <a:pt x="108" y="360"/>
              </a:lnTo>
              <a:lnTo>
                <a:pt x="120" y="354"/>
              </a:lnTo>
              <a:lnTo>
                <a:pt x="126" y="360"/>
              </a:lnTo>
              <a:lnTo>
                <a:pt x="114" y="366"/>
              </a:lnTo>
              <a:lnTo>
                <a:pt x="108" y="372"/>
              </a:lnTo>
              <a:lnTo>
                <a:pt x="96" y="372"/>
              </a:lnTo>
              <a:lnTo>
                <a:pt x="96" y="378"/>
              </a:lnTo>
              <a:lnTo>
                <a:pt x="96" y="384"/>
              </a:lnTo>
              <a:lnTo>
                <a:pt x="90" y="390"/>
              </a:lnTo>
              <a:lnTo>
                <a:pt x="84" y="390"/>
              </a:lnTo>
              <a:lnTo>
                <a:pt x="84" y="396"/>
              </a:lnTo>
              <a:lnTo>
                <a:pt x="78" y="402"/>
              </a:lnTo>
              <a:lnTo>
                <a:pt x="72" y="408"/>
              </a:lnTo>
              <a:lnTo>
                <a:pt x="66" y="408"/>
              </a:lnTo>
              <a:lnTo>
                <a:pt x="66" y="414"/>
              </a:lnTo>
              <a:lnTo>
                <a:pt x="66" y="426"/>
              </a:lnTo>
              <a:lnTo>
                <a:pt x="60" y="438"/>
              </a:lnTo>
              <a:lnTo>
                <a:pt x="54" y="444"/>
              </a:lnTo>
              <a:lnTo>
                <a:pt x="54" y="450"/>
              </a:lnTo>
              <a:lnTo>
                <a:pt x="66" y="456"/>
              </a:lnTo>
              <a:lnTo>
                <a:pt x="66" y="462"/>
              </a:lnTo>
              <a:lnTo>
                <a:pt x="60" y="468"/>
              </a:lnTo>
              <a:lnTo>
                <a:pt x="66" y="474"/>
              </a:lnTo>
              <a:lnTo>
                <a:pt x="72" y="474"/>
              </a:lnTo>
              <a:lnTo>
                <a:pt x="78" y="468"/>
              </a:lnTo>
              <a:lnTo>
                <a:pt x="78" y="462"/>
              </a:lnTo>
              <a:lnTo>
                <a:pt x="78" y="456"/>
              </a:lnTo>
              <a:lnTo>
                <a:pt x="90" y="456"/>
              </a:lnTo>
              <a:lnTo>
                <a:pt x="90" y="450"/>
              </a:lnTo>
              <a:lnTo>
                <a:pt x="102" y="456"/>
              </a:lnTo>
              <a:lnTo>
                <a:pt x="102" y="444"/>
              </a:lnTo>
              <a:lnTo>
                <a:pt x="96" y="444"/>
              </a:lnTo>
              <a:lnTo>
                <a:pt x="96" y="438"/>
              </a:lnTo>
              <a:lnTo>
                <a:pt x="102" y="438"/>
              </a:lnTo>
              <a:lnTo>
                <a:pt x="108" y="432"/>
              </a:lnTo>
              <a:lnTo>
                <a:pt x="114" y="432"/>
              </a:lnTo>
              <a:lnTo>
                <a:pt x="108" y="438"/>
              </a:lnTo>
              <a:lnTo>
                <a:pt x="114" y="444"/>
              </a:lnTo>
              <a:lnTo>
                <a:pt x="120" y="438"/>
              </a:lnTo>
              <a:lnTo>
                <a:pt x="114" y="426"/>
              </a:lnTo>
              <a:lnTo>
                <a:pt x="120" y="420"/>
              </a:lnTo>
              <a:lnTo>
                <a:pt x="126" y="414"/>
              </a:lnTo>
              <a:lnTo>
                <a:pt x="126" y="420"/>
              </a:lnTo>
              <a:lnTo>
                <a:pt x="132" y="426"/>
              </a:lnTo>
              <a:lnTo>
                <a:pt x="132" y="432"/>
              </a:lnTo>
              <a:lnTo>
                <a:pt x="144" y="432"/>
              </a:lnTo>
              <a:lnTo>
                <a:pt x="150" y="420"/>
              </a:lnTo>
              <a:lnTo>
                <a:pt x="156" y="414"/>
              </a:lnTo>
              <a:lnTo>
                <a:pt x="162" y="408"/>
              </a:lnTo>
              <a:lnTo>
                <a:pt x="162" y="414"/>
              </a:lnTo>
              <a:lnTo>
                <a:pt x="156" y="426"/>
              </a:lnTo>
              <a:lnTo>
                <a:pt x="150" y="432"/>
              </a:lnTo>
              <a:lnTo>
                <a:pt x="144" y="438"/>
              </a:lnTo>
              <a:lnTo>
                <a:pt x="138" y="444"/>
              </a:lnTo>
              <a:lnTo>
                <a:pt x="144" y="450"/>
              </a:lnTo>
              <a:lnTo>
                <a:pt x="132" y="456"/>
              </a:lnTo>
              <a:lnTo>
                <a:pt x="126" y="462"/>
              </a:lnTo>
              <a:lnTo>
                <a:pt x="126" y="468"/>
              </a:lnTo>
              <a:lnTo>
                <a:pt x="126" y="474"/>
              </a:lnTo>
              <a:lnTo>
                <a:pt x="132" y="474"/>
              </a:lnTo>
              <a:lnTo>
                <a:pt x="126" y="480"/>
              </a:lnTo>
              <a:lnTo>
                <a:pt x="132" y="480"/>
              </a:lnTo>
              <a:lnTo>
                <a:pt x="138" y="480"/>
              </a:lnTo>
              <a:lnTo>
                <a:pt x="138" y="486"/>
              </a:lnTo>
              <a:lnTo>
                <a:pt x="132" y="486"/>
              </a:lnTo>
              <a:lnTo>
                <a:pt x="126" y="486"/>
              </a:lnTo>
              <a:lnTo>
                <a:pt x="120" y="492"/>
              </a:lnTo>
              <a:lnTo>
                <a:pt x="120" y="498"/>
              </a:lnTo>
              <a:lnTo>
                <a:pt x="126" y="498"/>
              </a:lnTo>
              <a:lnTo>
                <a:pt x="126" y="504"/>
              </a:lnTo>
              <a:lnTo>
                <a:pt x="120" y="498"/>
              </a:lnTo>
              <a:lnTo>
                <a:pt x="114" y="504"/>
              </a:lnTo>
              <a:lnTo>
                <a:pt x="114" y="498"/>
              </a:lnTo>
              <a:lnTo>
                <a:pt x="114" y="492"/>
              </a:lnTo>
              <a:lnTo>
                <a:pt x="114" y="486"/>
              </a:lnTo>
              <a:lnTo>
                <a:pt x="108" y="486"/>
              </a:lnTo>
              <a:lnTo>
                <a:pt x="102" y="492"/>
              </a:lnTo>
              <a:lnTo>
                <a:pt x="96" y="492"/>
              </a:lnTo>
              <a:lnTo>
                <a:pt x="90" y="492"/>
              </a:lnTo>
              <a:lnTo>
                <a:pt x="90" y="498"/>
              </a:lnTo>
              <a:lnTo>
                <a:pt x="96" y="504"/>
              </a:lnTo>
              <a:lnTo>
                <a:pt x="102" y="498"/>
              </a:lnTo>
              <a:lnTo>
                <a:pt x="108" y="504"/>
              </a:lnTo>
              <a:lnTo>
                <a:pt x="108" y="510"/>
              </a:lnTo>
              <a:lnTo>
                <a:pt x="114" y="516"/>
              </a:lnTo>
              <a:lnTo>
                <a:pt x="120" y="528"/>
              </a:lnTo>
              <a:lnTo>
                <a:pt x="126" y="522"/>
              </a:lnTo>
              <a:lnTo>
                <a:pt x="132" y="522"/>
              </a:lnTo>
              <a:lnTo>
                <a:pt x="138" y="528"/>
              </a:lnTo>
              <a:lnTo>
                <a:pt x="150" y="522"/>
              </a:lnTo>
              <a:lnTo>
                <a:pt x="162" y="510"/>
              </a:lnTo>
              <a:lnTo>
                <a:pt x="168" y="516"/>
              </a:lnTo>
              <a:lnTo>
                <a:pt x="174" y="510"/>
              </a:lnTo>
              <a:lnTo>
                <a:pt x="174" y="516"/>
              </a:lnTo>
              <a:lnTo>
                <a:pt x="168" y="522"/>
              </a:lnTo>
              <a:lnTo>
                <a:pt x="156" y="528"/>
              </a:lnTo>
              <a:lnTo>
                <a:pt x="150" y="540"/>
              </a:lnTo>
              <a:lnTo>
                <a:pt x="144" y="546"/>
              </a:lnTo>
              <a:lnTo>
                <a:pt x="132" y="552"/>
              </a:lnTo>
              <a:lnTo>
                <a:pt x="132" y="546"/>
              </a:lnTo>
              <a:lnTo>
                <a:pt x="126" y="546"/>
              </a:lnTo>
              <a:lnTo>
                <a:pt x="120" y="552"/>
              </a:lnTo>
              <a:lnTo>
                <a:pt x="120" y="570"/>
              </a:lnTo>
              <a:lnTo>
                <a:pt x="114" y="564"/>
              </a:lnTo>
              <a:lnTo>
                <a:pt x="114" y="558"/>
              </a:lnTo>
              <a:lnTo>
                <a:pt x="108" y="570"/>
              </a:lnTo>
              <a:lnTo>
                <a:pt x="108" y="582"/>
              </a:lnTo>
              <a:lnTo>
                <a:pt x="120" y="582"/>
              </a:lnTo>
              <a:lnTo>
                <a:pt x="126" y="582"/>
              </a:lnTo>
              <a:lnTo>
                <a:pt x="132" y="582"/>
              </a:lnTo>
              <a:lnTo>
                <a:pt x="150" y="570"/>
              </a:lnTo>
              <a:lnTo>
                <a:pt x="150" y="576"/>
              </a:lnTo>
              <a:lnTo>
                <a:pt x="156" y="576"/>
              </a:lnTo>
              <a:lnTo>
                <a:pt x="162" y="576"/>
              </a:lnTo>
              <a:lnTo>
                <a:pt x="162" y="570"/>
              </a:lnTo>
              <a:lnTo>
                <a:pt x="168" y="564"/>
              </a:lnTo>
              <a:lnTo>
                <a:pt x="174" y="552"/>
              </a:lnTo>
              <a:lnTo>
                <a:pt x="180" y="552"/>
              </a:lnTo>
              <a:lnTo>
                <a:pt x="180" y="558"/>
              </a:lnTo>
              <a:lnTo>
                <a:pt x="180" y="564"/>
              </a:lnTo>
              <a:lnTo>
                <a:pt x="186" y="570"/>
              </a:lnTo>
              <a:lnTo>
                <a:pt x="180" y="576"/>
              </a:lnTo>
              <a:lnTo>
                <a:pt x="174" y="570"/>
              </a:lnTo>
              <a:lnTo>
                <a:pt x="162" y="576"/>
              </a:lnTo>
              <a:lnTo>
                <a:pt x="150" y="588"/>
              </a:lnTo>
              <a:lnTo>
                <a:pt x="144" y="588"/>
              </a:lnTo>
              <a:lnTo>
                <a:pt x="138" y="594"/>
              </a:lnTo>
              <a:lnTo>
                <a:pt x="126" y="600"/>
              </a:lnTo>
              <a:lnTo>
                <a:pt x="120" y="612"/>
              </a:lnTo>
              <a:lnTo>
                <a:pt x="120" y="618"/>
              </a:lnTo>
              <a:lnTo>
                <a:pt x="108" y="618"/>
              </a:lnTo>
              <a:lnTo>
                <a:pt x="108" y="624"/>
              </a:lnTo>
              <a:lnTo>
                <a:pt x="114" y="624"/>
              </a:lnTo>
              <a:lnTo>
                <a:pt x="120" y="630"/>
              </a:lnTo>
              <a:lnTo>
                <a:pt x="114" y="636"/>
              </a:lnTo>
              <a:lnTo>
                <a:pt x="108" y="630"/>
              </a:lnTo>
              <a:lnTo>
                <a:pt x="96" y="642"/>
              </a:lnTo>
              <a:lnTo>
                <a:pt x="96" y="648"/>
              </a:lnTo>
              <a:lnTo>
                <a:pt x="96" y="654"/>
              </a:lnTo>
              <a:lnTo>
                <a:pt x="96" y="702"/>
              </a:lnTo>
              <a:lnTo>
                <a:pt x="102" y="708"/>
              </a:lnTo>
              <a:lnTo>
                <a:pt x="108" y="708"/>
              </a:lnTo>
              <a:lnTo>
                <a:pt x="120" y="708"/>
              </a:lnTo>
              <a:lnTo>
                <a:pt x="132" y="696"/>
              </a:lnTo>
              <a:lnTo>
                <a:pt x="144" y="690"/>
              </a:lnTo>
              <a:lnTo>
                <a:pt x="156" y="684"/>
              </a:lnTo>
              <a:close/>
            </a:path>
          </a:pathLst>
        </a:custGeom>
        <a:solidFill>
          <a:srgbClr val="31869B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25908</xdr:colOff>
      <xdr:row>4</xdr:row>
      <xdr:rowOff>85270</xdr:rowOff>
    </xdr:from>
    <xdr:to>
      <xdr:col>5</xdr:col>
      <xdr:colOff>631810</xdr:colOff>
      <xdr:row>4</xdr:row>
      <xdr:rowOff>533394</xdr:rowOff>
    </xdr:to>
    <xdr:sp macro="" textlink="">
      <xdr:nvSpPr>
        <xdr:cNvPr id="9" name="Asturias"/>
        <xdr:cNvSpPr>
          <a:spLocks/>
        </xdr:cNvSpPr>
      </xdr:nvSpPr>
      <xdr:spPr bwMode="auto">
        <a:xfrm>
          <a:off x="2906268" y="1075870"/>
          <a:ext cx="1162162" cy="448124"/>
        </a:xfrm>
        <a:custGeom>
          <a:avLst/>
          <a:gdLst/>
          <a:ahLst/>
          <a:cxnLst>
            <a:cxn ang="0">
              <a:pos x="48" y="48"/>
            </a:cxn>
            <a:cxn ang="0">
              <a:pos x="60" y="30"/>
            </a:cxn>
            <a:cxn ang="0">
              <a:pos x="78" y="24"/>
            </a:cxn>
            <a:cxn ang="0">
              <a:pos x="102" y="30"/>
            </a:cxn>
            <a:cxn ang="0">
              <a:pos x="156" y="30"/>
            </a:cxn>
            <a:cxn ang="0">
              <a:pos x="186" y="36"/>
            </a:cxn>
            <a:cxn ang="0">
              <a:pos x="210" y="36"/>
            </a:cxn>
            <a:cxn ang="0">
              <a:pos x="222" y="36"/>
            </a:cxn>
            <a:cxn ang="0">
              <a:pos x="258" y="30"/>
            </a:cxn>
            <a:cxn ang="0">
              <a:pos x="288" y="24"/>
            </a:cxn>
            <a:cxn ang="0">
              <a:pos x="318" y="36"/>
            </a:cxn>
            <a:cxn ang="0">
              <a:pos x="324" y="36"/>
            </a:cxn>
            <a:cxn ang="0">
              <a:pos x="342" y="30"/>
            </a:cxn>
            <a:cxn ang="0">
              <a:pos x="372" y="12"/>
            </a:cxn>
            <a:cxn ang="0">
              <a:pos x="390" y="0"/>
            </a:cxn>
            <a:cxn ang="0">
              <a:pos x="408" y="18"/>
            </a:cxn>
            <a:cxn ang="0">
              <a:pos x="438" y="48"/>
            </a:cxn>
            <a:cxn ang="0">
              <a:pos x="462" y="42"/>
            </a:cxn>
            <a:cxn ang="0">
              <a:pos x="522" y="48"/>
            </a:cxn>
            <a:cxn ang="0">
              <a:pos x="504" y="72"/>
            </a:cxn>
            <a:cxn ang="0">
              <a:pos x="516" y="60"/>
            </a:cxn>
            <a:cxn ang="0">
              <a:pos x="546" y="54"/>
            </a:cxn>
            <a:cxn ang="0">
              <a:pos x="570" y="78"/>
            </a:cxn>
            <a:cxn ang="0">
              <a:pos x="606" y="78"/>
            </a:cxn>
            <a:cxn ang="0">
              <a:pos x="666" y="84"/>
            </a:cxn>
            <a:cxn ang="0">
              <a:pos x="720" y="108"/>
            </a:cxn>
            <a:cxn ang="0">
              <a:pos x="768" y="126"/>
            </a:cxn>
            <a:cxn ang="0">
              <a:pos x="744" y="156"/>
            </a:cxn>
            <a:cxn ang="0">
              <a:pos x="690" y="162"/>
            </a:cxn>
            <a:cxn ang="0">
              <a:pos x="672" y="186"/>
            </a:cxn>
            <a:cxn ang="0">
              <a:pos x="636" y="168"/>
            </a:cxn>
            <a:cxn ang="0">
              <a:pos x="594" y="192"/>
            </a:cxn>
            <a:cxn ang="0">
              <a:pos x="558" y="222"/>
            </a:cxn>
            <a:cxn ang="0">
              <a:pos x="516" y="234"/>
            </a:cxn>
            <a:cxn ang="0">
              <a:pos x="498" y="228"/>
            </a:cxn>
            <a:cxn ang="0">
              <a:pos x="462" y="252"/>
            </a:cxn>
            <a:cxn ang="0">
              <a:pos x="432" y="252"/>
            </a:cxn>
            <a:cxn ang="0">
              <a:pos x="390" y="252"/>
            </a:cxn>
            <a:cxn ang="0">
              <a:pos x="354" y="276"/>
            </a:cxn>
            <a:cxn ang="0">
              <a:pos x="312" y="234"/>
            </a:cxn>
            <a:cxn ang="0">
              <a:pos x="282" y="258"/>
            </a:cxn>
            <a:cxn ang="0">
              <a:pos x="252" y="252"/>
            </a:cxn>
            <a:cxn ang="0">
              <a:pos x="234" y="252"/>
            </a:cxn>
            <a:cxn ang="0">
              <a:pos x="204" y="258"/>
            </a:cxn>
            <a:cxn ang="0">
              <a:pos x="174" y="288"/>
            </a:cxn>
            <a:cxn ang="0">
              <a:pos x="96" y="312"/>
            </a:cxn>
            <a:cxn ang="0">
              <a:pos x="78" y="288"/>
            </a:cxn>
            <a:cxn ang="0">
              <a:pos x="54" y="252"/>
            </a:cxn>
            <a:cxn ang="0">
              <a:pos x="42" y="258"/>
            </a:cxn>
            <a:cxn ang="0">
              <a:pos x="48" y="228"/>
            </a:cxn>
            <a:cxn ang="0">
              <a:pos x="84" y="198"/>
            </a:cxn>
            <a:cxn ang="0">
              <a:pos x="54" y="204"/>
            </a:cxn>
            <a:cxn ang="0">
              <a:pos x="30" y="168"/>
            </a:cxn>
            <a:cxn ang="0">
              <a:pos x="12" y="126"/>
            </a:cxn>
            <a:cxn ang="0">
              <a:pos x="6" y="114"/>
            </a:cxn>
            <a:cxn ang="0">
              <a:pos x="12" y="96"/>
            </a:cxn>
            <a:cxn ang="0">
              <a:pos x="42" y="66"/>
            </a:cxn>
          </a:cxnLst>
          <a:rect l="0" t="0" r="r" b="b"/>
          <a:pathLst>
            <a:path w="768" h="312">
              <a:moveTo>
                <a:pt x="42" y="66"/>
              </a:moveTo>
              <a:lnTo>
                <a:pt x="48" y="60"/>
              </a:lnTo>
              <a:lnTo>
                <a:pt x="48" y="48"/>
              </a:lnTo>
              <a:lnTo>
                <a:pt x="54" y="42"/>
              </a:lnTo>
              <a:lnTo>
                <a:pt x="54" y="36"/>
              </a:lnTo>
              <a:lnTo>
                <a:pt x="60" y="30"/>
              </a:lnTo>
              <a:lnTo>
                <a:pt x="66" y="30"/>
              </a:lnTo>
              <a:lnTo>
                <a:pt x="72" y="24"/>
              </a:lnTo>
              <a:lnTo>
                <a:pt x="78" y="24"/>
              </a:lnTo>
              <a:lnTo>
                <a:pt x="90" y="30"/>
              </a:lnTo>
              <a:lnTo>
                <a:pt x="96" y="30"/>
              </a:lnTo>
              <a:lnTo>
                <a:pt x="102" y="30"/>
              </a:lnTo>
              <a:lnTo>
                <a:pt x="120" y="36"/>
              </a:lnTo>
              <a:lnTo>
                <a:pt x="132" y="30"/>
              </a:lnTo>
              <a:lnTo>
                <a:pt x="156" y="30"/>
              </a:lnTo>
              <a:lnTo>
                <a:pt x="168" y="30"/>
              </a:lnTo>
              <a:lnTo>
                <a:pt x="174" y="30"/>
              </a:lnTo>
              <a:lnTo>
                <a:pt x="186" y="36"/>
              </a:lnTo>
              <a:lnTo>
                <a:pt x="192" y="36"/>
              </a:lnTo>
              <a:lnTo>
                <a:pt x="204" y="36"/>
              </a:lnTo>
              <a:lnTo>
                <a:pt x="210" y="36"/>
              </a:lnTo>
              <a:lnTo>
                <a:pt x="210" y="30"/>
              </a:lnTo>
              <a:lnTo>
                <a:pt x="216" y="36"/>
              </a:lnTo>
              <a:lnTo>
                <a:pt x="222" y="36"/>
              </a:lnTo>
              <a:lnTo>
                <a:pt x="240" y="36"/>
              </a:lnTo>
              <a:lnTo>
                <a:pt x="252" y="36"/>
              </a:lnTo>
              <a:lnTo>
                <a:pt x="258" y="30"/>
              </a:lnTo>
              <a:lnTo>
                <a:pt x="270" y="24"/>
              </a:lnTo>
              <a:lnTo>
                <a:pt x="282" y="24"/>
              </a:lnTo>
              <a:lnTo>
                <a:pt x="288" y="24"/>
              </a:lnTo>
              <a:lnTo>
                <a:pt x="300" y="30"/>
              </a:lnTo>
              <a:lnTo>
                <a:pt x="306" y="36"/>
              </a:lnTo>
              <a:lnTo>
                <a:pt x="318" y="36"/>
              </a:lnTo>
              <a:lnTo>
                <a:pt x="318" y="42"/>
              </a:lnTo>
              <a:lnTo>
                <a:pt x="318" y="54"/>
              </a:lnTo>
              <a:lnTo>
                <a:pt x="324" y="36"/>
              </a:lnTo>
              <a:lnTo>
                <a:pt x="330" y="30"/>
              </a:lnTo>
              <a:lnTo>
                <a:pt x="336" y="30"/>
              </a:lnTo>
              <a:lnTo>
                <a:pt x="342" y="30"/>
              </a:lnTo>
              <a:lnTo>
                <a:pt x="360" y="24"/>
              </a:lnTo>
              <a:lnTo>
                <a:pt x="372" y="18"/>
              </a:lnTo>
              <a:lnTo>
                <a:pt x="372" y="12"/>
              </a:lnTo>
              <a:lnTo>
                <a:pt x="384" y="12"/>
              </a:lnTo>
              <a:lnTo>
                <a:pt x="384" y="6"/>
              </a:lnTo>
              <a:lnTo>
                <a:pt x="390" y="0"/>
              </a:lnTo>
              <a:lnTo>
                <a:pt x="396" y="6"/>
              </a:lnTo>
              <a:lnTo>
                <a:pt x="402" y="6"/>
              </a:lnTo>
              <a:lnTo>
                <a:pt x="408" y="18"/>
              </a:lnTo>
              <a:lnTo>
                <a:pt x="420" y="36"/>
              </a:lnTo>
              <a:lnTo>
                <a:pt x="432" y="48"/>
              </a:lnTo>
              <a:lnTo>
                <a:pt x="438" y="48"/>
              </a:lnTo>
              <a:lnTo>
                <a:pt x="444" y="48"/>
              </a:lnTo>
              <a:lnTo>
                <a:pt x="450" y="48"/>
              </a:lnTo>
              <a:lnTo>
                <a:pt x="462" y="42"/>
              </a:lnTo>
              <a:lnTo>
                <a:pt x="492" y="48"/>
              </a:lnTo>
              <a:lnTo>
                <a:pt x="510" y="42"/>
              </a:lnTo>
              <a:lnTo>
                <a:pt x="522" y="48"/>
              </a:lnTo>
              <a:lnTo>
                <a:pt x="510" y="60"/>
              </a:lnTo>
              <a:lnTo>
                <a:pt x="504" y="66"/>
              </a:lnTo>
              <a:lnTo>
                <a:pt x="504" y="72"/>
              </a:lnTo>
              <a:lnTo>
                <a:pt x="504" y="66"/>
              </a:lnTo>
              <a:lnTo>
                <a:pt x="510" y="60"/>
              </a:lnTo>
              <a:lnTo>
                <a:pt x="516" y="60"/>
              </a:lnTo>
              <a:lnTo>
                <a:pt x="528" y="48"/>
              </a:lnTo>
              <a:lnTo>
                <a:pt x="540" y="54"/>
              </a:lnTo>
              <a:lnTo>
                <a:pt x="546" y="54"/>
              </a:lnTo>
              <a:lnTo>
                <a:pt x="558" y="66"/>
              </a:lnTo>
              <a:lnTo>
                <a:pt x="564" y="72"/>
              </a:lnTo>
              <a:lnTo>
                <a:pt x="570" y="78"/>
              </a:lnTo>
              <a:lnTo>
                <a:pt x="582" y="72"/>
              </a:lnTo>
              <a:lnTo>
                <a:pt x="588" y="72"/>
              </a:lnTo>
              <a:lnTo>
                <a:pt x="606" y="78"/>
              </a:lnTo>
              <a:lnTo>
                <a:pt x="618" y="78"/>
              </a:lnTo>
              <a:lnTo>
                <a:pt x="642" y="78"/>
              </a:lnTo>
              <a:lnTo>
                <a:pt x="666" y="84"/>
              </a:lnTo>
              <a:lnTo>
                <a:pt x="696" y="96"/>
              </a:lnTo>
              <a:lnTo>
                <a:pt x="714" y="102"/>
              </a:lnTo>
              <a:lnTo>
                <a:pt x="720" y="108"/>
              </a:lnTo>
              <a:lnTo>
                <a:pt x="732" y="108"/>
              </a:lnTo>
              <a:lnTo>
                <a:pt x="768" y="108"/>
              </a:lnTo>
              <a:lnTo>
                <a:pt x="768" y="126"/>
              </a:lnTo>
              <a:lnTo>
                <a:pt x="768" y="138"/>
              </a:lnTo>
              <a:lnTo>
                <a:pt x="762" y="156"/>
              </a:lnTo>
              <a:lnTo>
                <a:pt x="744" y="156"/>
              </a:lnTo>
              <a:lnTo>
                <a:pt x="732" y="144"/>
              </a:lnTo>
              <a:lnTo>
                <a:pt x="726" y="162"/>
              </a:lnTo>
              <a:lnTo>
                <a:pt x="690" y="162"/>
              </a:lnTo>
              <a:lnTo>
                <a:pt x="690" y="168"/>
              </a:lnTo>
              <a:lnTo>
                <a:pt x="678" y="192"/>
              </a:lnTo>
              <a:lnTo>
                <a:pt x="672" y="186"/>
              </a:lnTo>
              <a:lnTo>
                <a:pt x="660" y="192"/>
              </a:lnTo>
              <a:lnTo>
                <a:pt x="654" y="174"/>
              </a:lnTo>
              <a:lnTo>
                <a:pt x="636" y="168"/>
              </a:lnTo>
              <a:lnTo>
                <a:pt x="624" y="174"/>
              </a:lnTo>
              <a:lnTo>
                <a:pt x="612" y="192"/>
              </a:lnTo>
              <a:lnTo>
                <a:pt x="594" y="192"/>
              </a:lnTo>
              <a:lnTo>
                <a:pt x="582" y="204"/>
              </a:lnTo>
              <a:lnTo>
                <a:pt x="582" y="222"/>
              </a:lnTo>
              <a:lnTo>
                <a:pt x="558" y="222"/>
              </a:lnTo>
              <a:lnTo>
                <a:pt x="546" y="228"/>
              </a:lnTo>
              <a:lnTo>
                <a:pt x="522" y="228"/>
              </a:lnTo>
              <a:lnTo>
                <a:pt x="516" y="234"/>
              </a:lnTo>
              <a:lnTo>
                <a:pt x="510" y="222"/>
              </a:lnTo>
              <a:lnTo>
                <a:pt x="498" y="222"/>
              </a:lnTo>
              <a:lnTo>
                <a:pt x="498" y="228"/>
              </a:lnTo>
              <a:lnTo>
                <a:pt x="492" y="252"/>
              </a:lnTo>
              <a:lnTo>
                <a:pt x="468" y="234"/>
              </a:lnTo>
              <a:lnTo>
                <a:pt x="462" y="252"/>
              </a:lnTo>
              <a:lnTo>
                <a:pt x="456" y="252"/>
              </a:lnTo>
              <a:lnTo>
                <a:pt x="438" y="246"/>
              </a:lnTo>
              <a:lnTo>
                <a:pt x="432" y="252"/>
              </a:lnTo>
              <a:lnTo>
                <a:pt x="408" y="234"/>
              </a:lnTo>
              <a:lnTo>
                <a:pt x="396" y="246"/>
              </a:lnTo>
              <a:lnTo>
                <a:pt x="390" y="252"/>
              </a:lnTo>
              <a:lnTo>
                <a:pt x="396" y="270"/>
              </a:lnTo>
              <a:lnTo>
                <a:pt x="402" y="276"/>
              </a:lnTo>
              <a:lnTo>
                <a:pt x="354" y="276"/>
              </a:lnTo>
              <a:lnTo>
                <a:pt x="330" y="252"/>
              </a:lnTo>
              <a:lnTo>
                <a:pt x="324" y="234"/>
              </a:lnTo>
              <a:lnTo>
                <a:pt x="312" y="234"/>
              </a:lnTo>
              <a:lnTo>
                <a:pt x="300" y="228"/>
              </a:lnTo>
              <a:lnTo>
                <a:pt x="288" y="246"/>
              </a:lnTo>
              <a:lnTo>
                <a:pt x="282" y="258"/>
              </a:lnTo>
              <a:lnTo>
                <a:pt x="276" y="252"/>
              </a:lnTo>
              <a:lnTo>
                <a:pt x="264" y="246"/>
              </a:lnTo>
              <a:lnTo>
                <a:pt x="252" y="252"/>
              </a:lnTo>
              <a:lnTo>
                <a:pt x="252" y="258"/>
              </a:lnTo>
              <a:lnTo>
                <a:pt x="240" y="252"/>
              </a:lnTo>
              <a:lnTo>
                <a:pt x="234" y="252"/>
              </a:lnTo>
              <a:lnTo>
                <a:pt x="222" y="246"/>
              </a:lnTo>
              <a:lnTo>
                <a:pt x="204" y="246"/>
              </a:lnTo>
              <a:lnTo>
                <a:pt x="204" y="258"/>
              </a:lnTo>
              <a:lnTo>
                <a:pt x="198" y="270"/>
              </a:lnTo>
              <a:lnTo>
                <a:pt x="198" y="282"/>
              </a:lnTo>
              <a:lnTo>
                <a:pt x="174" y="288"/>
              </a:lnTo>
              <a:lnTo>
                <a:pt x="120" y="288"/>
              </a:lnTo>
              <a:lnTo>
                <a:pt x="96" y="306"/>
              </a:lnTo>
              <a:lnTo>
                <a:pt x="96" y="312"/>
              </a:lnTo>
              <a:lnTo>
                <a:pt x="90" y="306"/>
              </a:lnTo>
              <a:lnTo>
                <a:pt x="90" y="288"/>
              </a:lnTo>
              <a:lnTo>
                <a:pt x="78" y="288"/>
              </a:lnTo>
              <a:lnTo>
                <a:pt x="84" y="276"/>
              </a:lnTo>
              <a:lnTo>
                <a:pt x="72" y="270"/>
              </a:lnTo>
              <a:lnTo>
                <a:pt x="54" y="252"/>
              </a:lnTo>
              <a:lnTo>
                <a:pt x="48" y="252"/>
              </a:lnTo>
              <a:lnTo>
                <a:pt x="48" y="258"/>
              </a:lnTo>
              <a:lnTo>
                <a:pt x="42" y="258"/>
              </a:lnTo>
              <a:lnTo>
                <a:pt x="36" y="252"/>
              </a:lnTo>
              <a:lnTo>
                <a:pt x="48" y="246"/>
              </a:lnTo>
              <a:lnTo>
                <a:pt x="48" y="228"/>
              </a:lnTo>
              <a:lnTo>
                <a:pt x="60" y="222"/>
              </a:lnTo>
              <a:lnTo>
                <a:pt x="78" y="216"/>
              </a:lnTo>
              <a:lnTo>
                <a:pt x="84" y="198"/>
              </a:lnTo>
              <a:lnTo>
                <a:pt x="78" y="186"/>
              </a:lnTo>
              <a:lnTo>
                <a:pt x="60" y="198"/>
              </a:lnTo>
              <a:lnTo>
                <a:pt x="54" y="204"/>
              </a:lnTo>
              <a:lnTo>
                <a:pt x="42" y="186"/>
              </a:lnTo>
              <a:lnTo>
                <a:pt x="42" y="174"/>
              </a:lnTo>
              <a:lnTo>
                <a:pt x="30" y="168"/>
              </a:lnTo>
              <a:lnTo>
                <a:pt x="30" y="138"/>
              </a:lnTo>
              <a:lnTo>
                <a:pt x="18" y="138"/>
              </a:lnTo>
              <a:lnTo>
                <a:pt x="12" y="126"/>
              </a:lnTo>
              <a:lnTo>
                <a:pt x="18" y="114"/>
              </a:lnTo>
              <a:lnTo>
                <a:pt x="12" y="108"/>
              </a:lnTo>
              <a:lnTo>
                <a:pt x="6" y="114"/>
              </a:lnTo>
              <a:lnTo>
                <a:pt x="0" y="108"/>
              </a:lnTo>
              <a:lnTo>
                <a:pt x="0" y="96"/>
              </a:lnTo>
              <a:lnTo>
                <a:pt x="12" y="96"/>
              </a:lnTo>
              <a:lnTo>
                <a:pt x="30" y="78"/>
              </a:lnTo>
              <a:lnTo>
                <a:pt x="36" y="78"/>
              </a:lnTo>
              <a:lnTo>
                <a:pt x="42" y="66"/>
              </a:lnTo>
              <a:close/>
            </a:path>
          </a:pathLst>
        </a:custGeom>
        <a:solidFill>
          <a:srgbClr val="31869B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5</xdr:col>
      <xdr:colOff>482876</xdr:colOff>
      <xdr:row>4</xdr:row>
      <xdr:rowOff>180972</xdr:rowOff>
    </xdr:from>
    <xdr:to>
      <xdr:col>6</xdr:col>
      <xdr:colOff>578526</xdr:colOff>
      <xdr:row>5</xdr:row>
      <xdr:rowOff>11786</xdr:rowOff>
    </xdr:to>
    <xdr:sp macro="" textlink="">
      <xdr:nvSpPr>
        <xdr:cNvPr id="10" name="Cantabria"/>
        <xdr:cNvSpPr>
          <a:spLocks/>
        </xdr:cNvSpPr>
      </xdr:nvSpPr>
      <xdr:spPr bwMode="auto">
        <a:xfrm>
          <a:off x="3919496" y="1171572"/>
          <a:ext cx="750970" cy="425174"/>
        </a:xfrm>
        <a:custGeom>
          <a:avLst/>
          <a:gdLst/>
          <a:ahLst/>
          <a:cxnLst>
            <a:cxn ang="0">
              <a:pos x="486" y="84"/>
            </a:cxn>
            <a:cxn ang="0">
              <a:pos x="408" y="102"/>
            </a:cxn>
            <a:cxn ang="0">
              <a:pos x="408" y="144"/>
            </a:cxn>
            <a:cxn ang="0">
              <a:pos x="360" y="138"/>
            </a:cxn>
            <a:cxn ang="0">
              <a:pos x="342" y="138"/>
            </a:cxn>
            <a:cxn ang="0">
              <a:pos x="312" y="168"/>
            </a:cxn>
            <a:cxn ang="0">
              <a:pos x="264" y="198"/>
            </a:cxn>
            <a:cxn ang="0">
              <a:pos x="264" y="228"/>
            </a:cxn>
            <a:cxn ang="0">
              <a:pos x="282" y="240"/>
            </a:cxn>
            <a:cxn ang="0">
              <a:pos x="282" y="258"/>
            </a:cxn>
            <a:cxn ang="0">
              <a:pos x="288" y="258"/>
            </a:cxn>
            <a:cxn ang="0">
              <a:pos x="288" y="276"/>
            </a:cxn>
            <a:cxn ang="0">
              <a:pos x="264" y="300"/>
            </a:cxn>
            <a:cxn ang="0">
              <a:pos x="228" y="288"/>
            </a:cxn>
            <a:cxn ang="0">
              <a:pos x="210" y="270"/>
            </a:cxn>
            <a:cxn ang="0">
              <a:pos x="186" y="222"/>
            </a:cxn>
            <a:cxn ang="0">
              <a:pos x="138" y="198"/>
            </a:cxn>
            <a:cxn ang="0">
              <a:pos x="90" y="192"/>
            </a:cxn>
            <a:cxn ang="0">
              <a:pos x="6" y="162"/>
            </a:cxn>
            <a:cxn ang="0">
              <a:pos x="18" y="126"/>
            </a:cxn>
            <a:cxn ang="0">
              <a:pos x="36" y="102"/>
            </a:cxn>
            <a:cxn ang="0">
              <a:pos x="90" y="96"/>
            </a:cxn>
            <a:cxn ang="0">
              <a:pos x="114" y="66"/>
            </a:cxn>
            <a:cxn ang="0">
              <a:pos x="126" y="54"/>
            </a:cxn>
            <a:cxn ang="0">
              <a:pos x="126" y="54"/>
            </a:cxn>
            <a:cxn ang="0">
              <a:pos x="150" y="48"/>
            </a:cxn>
            <a:cxn ang="0">
              <a:pos x="156" y="48"/>
            </a:cxn>
            <a:cxn ang="0">
              <a:pos x="174" y="60"/>
            </a:cxn>
            <a:cxn ang="0">
              <a:pos x="204" y="48"/>
            </a:cxn>
            <a:cxn ang="0">
              <a:pos x="252" y="30"/>
            </a:cxn>
            <a:cxn ang="0">
              <a:pos x="252" y="48"/>
            </a:cxn>
            <a:cxn ang="0">
              <a:pos x="258" y="30"/>
            </a:cxn>
            <a:cxn ang="0">
              <a:pos x="270" y="24"/>
            </a:cxn>
            <a:cxn ang="0">
              <a:pos x="306" y="12"/>
            </a:cxn>
            <a:cxn ang="0">
              <a:pos x="306" y="36"/>
            </a:cxn>
            <a:cxn ang="0">
              <a:pos x="318" y="42"/>
            </a:cxn>
            <a:cxn ang="0">
              <a:pos x="324" y="30"/>
            </a:cxn>
            <a:cxn ang="0">
              <a:pos x="330" y="24"/>
            </a:cxn>
            <a:cxn ang="0">
              <a:pos x="348" y="12"/>
            </a:cxn>
            <a:cxn ang="0">
              <a:pos x="366" y="6"/>
            </a:cxn>
            <a:cxn ang="0">
              <a:pos x="378" y="6"/>
            </a:cxn>
            <a:cxn ang="0">
              <a:pos x="390" y="12"/>
            </a:cxn>
            <a:cxn ang="0">
              <a:pos x="414" y="18"/>
            </a:cxn>
            <a:cxn ang="0">
              <a:pos x="420" y="30"/>
            </a:cxn>
            <a:cxn ang="0">
              <a:pos x="402" y="36"/>
            </a:cxn>
            <a:cxn ang="0">
              <a:pos x="414" y="36"/>
            </a:cxn>
            <a:cxn ang="0">
              <a:pos x="450" y="42"/>
            </a:cxn>
            <a:cxn ang="0">
              <a:pos x="480" y="54"/>
            </a:cxn>
          </a:cxnLst>
          <a:rect l="0" t="0" r="r" b="b"/>
          <a:pathLst>
            <a:path w="498" h="300">
              <a:moveTo>
                <a:pt x="498" y="66"/>
              </a:moveTo>
              <a:lnTo>
                <a:pt x="498" y="78"/>
              </a:lnTo>
              <a:lnTo>
                <a:pt x="486" y="84"/>
              </a:lnTo>
              <a:lnTo>
                <a:pt x="432" y="84"/>
              </a:lnTo>
              <a:lnTo>
                <a:pt x="426" y="102"/>
              </a:lnTo>
              <a:lnTo>
                <a:pt x="408" y="102"/>
              </a:lnTo>
              <a:lnTo>
                <a:pt x="402" y="108"/>
              </a:lnTo>
              <a:lnTo>
                <a:pt x="408" y="114"/>
              </a:lnTo>
              <a:lnTo>
                <a:pt x="408" y="144"/>
              </a:lnTo>
              <a:lnTo>
                <a:pt x="384" y="144"/>
              </a:lnTo>
              <a:lnTo>
                <a:pt x="378" y="138"/>
              </a:lnTo>
              <a:lnTo>
                <a:pt x="360" y="138"/>
              </a:lnTo>
              <a:lnTo>
                <a:pt x="354" y="132"/>
              </a:lnTo>
              <a:lnTo>
                <a:pt x="348" y="132"/>
              </a:lnTo>
              <a:lnTo>
                <a:pt x="342" y="138"/>
              </a:lnTo>
              <a:lnTo>
                <a:pt x="330" y="156"/>
              </a:lnTo>
              <a:lnTo>
                <a:pt x="324" y="162"/>
              </a:lnTo>
              <a:lnTo>
                <a:pt x="312" y="168"/>
              </a:lnTo>
              <a:lnTo>
                <a:pt x="282" y="168"/>
              </a:lnTo>
              <a:lnTo>
                <a:pt x="282" y="186"/>
              </a:lnTo>
              <a:lnTo>
                <a:pt x="264" y="198"/>
              </a:lnTo>
              <a:lnTo>
                <a:pt x="252" y="216"/>
              </a:lnTo>
              <a:lnTo>
                <a:pt x="252" y="228"/>
              </a:lnTo>
              <a:lnTo>
                <a:pt x="264" y="228"/>
              </a:lnTo>
              <a:lnTo>
                <a:pt x="282" y="222"/>
              </a:lnTo>
              <a:lnTo>
                <a:pt x="288" y="222"/>
              </a:lnTo>
              <a:lnTo>
                <a:pt x="282" y="240"/>
              </a:lnTo>
              <a:lnTo>
                <a:pt x="270" y="240"/>
              </a:lnTo>
              <a:lnTo>
                <a:pt x="270" y="258"/>
              </a:lnTo>
              <a:lnTo>
                <a:pt x="282" y="258"/>
              </a:lnTo>
              <a:lnTo>
                <a:pt x="282" y="246"/>
              </a:lnTo>
              <a:lnTo>
                <a:pt x="288" y="246"/>
              </a:lnTo>
              <a:lnTo>
                <a:pt x="288" y="258"/>
              </a:lnTo>
              <a:lnTo>
                <a:pt x="294" y="258"/>
              </a:lnTo>
              <a:lnTo>
                <a:pt x="294" y="276"/>
              </a:lnTo>
              <a:lnTo>
                <a:pt x="288" y="276"/>
              </a:lnTo>
              <a:lnTo>
                <a:pt x="270" y="288"/>
              </a:lnTo>
              <a:lnTo>
                <a:pt x="264" y="288"/>
              </a:lnTo>
              <a:lnTo>
                <a:pt x="264" y="300"/>
              </a:lnTo>
              <a:lnTo>
                <a:pt x="252" y="300"/>
              </a:lnTo>
              <a:lnTo>
                <a:pt x="252" y="288"/>
              </a:lnTo>
              <a:lnTo>
                <a:pt x="228" y="288"/>
              </a:lnTo>
              <a:lnTo>
                <a:pt x="216" y="300"/>
              </a:lnTo>
              <a:lnTo>
                <a:pt x="210" y="300"/>
              </a:lnTo>
              <a:lnTo>
                <a:pt x="210" y="270"/>
              </a:lnTo>
              <a:lnTo>
                <a:pt x="192" y="258"/>
              </a:lnTo>
              <a:lnTo>
                <a:pt x="186" y="252"/>
              </a:lnTo>
              <a:lnTo>
                <a:pt x="186" y="222"/>
              </a:lnTo>
              <a:lnTo>
                <a:pt x="168" y="222"/>
              </a:lnTo>
              <a:lnTo>
                <a:pt x="150" y="216"/>
              </a:lnTo>
              <a:lnTo>
                <a:pt x="138" y="198"/>
              </a:lnTo>
              <a:lnTo>
                <a:pt x="138" y="186"/>
              </a:lnTo>
              <a:lnTo>
                <a:pt x="96" y="186"/>
              </a:lnTo>
              <a:lnTo>
                <a:pt x="90" y="192"/>
              </a:lnTo>
              <a:lnTo>
                <a:pt x="36" y="192"/>
              </a:lnTo>
              <a:lnTo>
                <a:pt x="24" y="174"/>
              </a:lnTo>
              <a:lnTo>
                <a:pt x="6" y="162"/>
              </a:lnTo>
              <a:lnTo>
                <a:pt x="0" y="144"/>
              </a:lnTo>
              <a:lnTo>
                <a:pt x="6" y="132"/>
              </a:lnTo>
              <a:lnTo>
                <a:pt x="18" y="126"/>
              </a:lnTo>
              <a:lnTo>
                <a:pt x="24" y="132"/>
              </a:lnTo>
              <a:lnTo>
                <a:pt x="36" y="108"/>
              </a:lnTo>
              <a:lnTo>
                <a:pt x="36" y="102"/>
              </a:lnTo>
              <a:lnTo>
                <a:pt x="72" y="102"/>
              </a:lnTo>
              <a:lnTo>
                <a:pt x="78" y="84"/>
              </a:lnTo>
              <a:lnTo>
                <a:pt x="90" y="96"/>
              </a:lnTo>
              <a:lnTo>
                <a:pt x="108" y="96"/>
              </a:lnTo>
              <a:lnTo>
                <a:pt x="114" y="78"/>
              </a:lnTo>
              <a:lnTo>
                <a:pt x="114" y="66"/>
              </a:lnTo>
              <a:lnTo>
                <a:pt x="114" y="48"/>
              </a:lnTo>
              <a:lnTo>
                <a:pt x="126" y="48"/>
              </a:lnTo>
              <a:lnTo>
                <a:pt x="126" y="54"/>
              </a:lnTo>
              <a:lnTo>
                <a:pt x="120" y="60"/>
              </a:lnTo>
              <a:lnTo>
                <a:pt x="120" y="66"/>
              </a:lnTo>
              <a:lnTo>
                <a:pt x="126" y="54"/>
              </a:lnTo>
              <a:lnTo>
                <a:pt x="132" y="48"/>
              </a:lnTo>
              <a:lnTo>
                <a:pt x="138" y="42"/>
              </a:lnTo>
              <a:lnTo>
                <a:pt x="150" y="48"/>
              </a:lnTo>
              <a:lnTo>
                <a:pt x="150" y="54"/>
              </a:lnTo>
              <a:lnTo>
                <a:pt x="156" y="60"/>
              </a:lnTo>
              <a:lnTo>
                <a:pt x="156" y="48"/>
              </a:lnTo>
              <a:lnTo>
                <a:pt x="162" y="48"/>
              </a:lnTo>
              <a:lnTo>
                <a:pt x="168" y="48"/>
              </a:lnTo>
              <a:lnTo>
                <a:pt x="174" y="60"/>
              </a:lnTo>
              <a:lnTo>
                <a:pt x="174" y="54"/>
              </a:lnTo>
              <a:lnTo>
                <a:pt x="180" y="48"/>
              </a:lnTo>
              <a:lnTo>
                <a:pt x="204" y="48"/>
              </a:lnTo>
              <a:lnTo>
                <a:pt x="222" y="36"/>
              </a:lnTo>
              <a:lnTo>
                <a:pt x="240" y="30"/>
              </a:lnTo>
              <a:lnTo>
                <a:pt x="252" y="30"/>
              </a:lnTo>
              <a:lnTo>
                <a:pt x="252" y="36"/>
              </a:lnTo>
              <a:lnTo>
                <a:pt x="246" y="54"/>
              </a:lnTo>
              <a:lnTo>
                <a:pt x="252" y="48"/>
              </a:lnTo>
              <a:lnTo>
                <a:pt x="252" y="42"/>
              </a:lnTo>
              <a:lnTo>
                <a:pt x="252" y="30"/>
              </a:lnTo>
              <a:lnTo>
                <a:pt x="258" y="30"/>
              </a:lnTo>
              <a:lnTo>
                <a:pt x="264" y="30"/>
              </a:lnTo>
              <a:lnTo>
                <a:pt x="264" y="36"/>
              </a:lnTo>
              <a:lnTo>
                <a:pt x="270" y="24"/>
              </a:lnTo>
              <a:lnTo>
                <a:pt x="282" y="18"/>
              </a:lnTo>
              <a:lnTo>
                <a:pt x="294" y="12"/>
              </a:lnTo>
              <a:lnTo>
                <a:pt x="306" y="12"/>
              </a:lnTo>
              <a:lnTo>
                <a:pt x="318" y="12"/>
              </a:lnTo>
              <a:lnTo>
                <a:pt x="324" y="18"/>
              </a:lnTo>
              <a:lnTo>
                <a:pt x="306" y="36"/>
              </a:lnTo>
              <a:lnTo>
                <a:pt x="312" y="42"/>
              </a:lnTo>
              <a:lnTo>
                <a:pt x="318" y="36"/>
              </a:lnTo>
              <a:lnTo>
                <a:pt x="318" y="42"/>
              </a:lnTo>
              <a:lnTo>
                <a:pt x="324" y="42"/>
              </a:lnTo>
              <a:lnTo>
                <a:pt x="324" y="36"/>
              </a:lnTo>
              <a:lnTo>
                <a:pt x="324" y="30"/>
              </a:lnTo>
              <a:lnTo>
                <a:pt x="336" y="36"/>
              </a:lnTo>
              <a:lnTo>
                <a:pt x="330" y="30"/>
              </a:lnTo>
              <a:lnTo>
                <a:pt x="330" y="24"/>
              </a:lnTo>
              <a:lnTo>
                <a:pt x="336" y="24"/>
              </a:lnTo>
              <a:lnTo>
                <a:pt x="342" y="18"/>
              </a:lnTo>
              <a:lnTo>
                <a:pt x="348" y="12"/>
              </a:lnTo>
              <a:lnTo>
                <a:pt x="354" y="18"/>
              </a:lnTo>
              <a:lnTo>
                <a:pt x="360" y="12"/>
              </a:lnTo>
              <a:lnTo>
                <a:pt x="366" y="6"/>
              </a:lnTo>
              <a:lnTo>
                <a:pt x="378" y="0"/>
              </a:lnTo>
              <a:lnTo>
                <a:pt x="378" y="12"/>
              </a:lnTo>
              <a:lnTo>
                <a:pt x="378" y="6"/>
              </a:lnTo>
              <a:lnTo>
                <a:pt x="384" y="0"/>
              </a:lnTo>
              <a:lnTo>
                <a:pt x="390" y="0"/>
              </a:lnTo>
              <a:lnTo>
                <a:pt x="390" y="12"/>
              </a:lnTo>
              <a:lnTo>
                <a:pt x="390" y="6"/>
              </a:lnTo>
              <a:lnTo>
                <a:pt x="396" y="12"/>
              </a:lnTo>
              <a:lnTo>
                <a:pt x="414" y="18"/>
              </a:lnTo>
              <a:lnTo>
                <a:pt x="420" y="24"/>
              </a:lnTo>
              <a:lnTo>
                <a:pt x="426" y="24"/>
              </a:lnTo>
              <a:lnTo>
                <a:pt x="420" y="30"/>
              </a:lnTo>
              <a:lnTo>
                <a:pt x="414" y="30"/>
              </a:lnTo>
              <a:lnTo>
                <a:pt x="408" y="30"/>
              </a:lnTo>
              <a:lnTo>
                <a:pt x="402" y="36"/>
              </a:lnTo>
              <a:lnTo>
                <a:pt x="408" y="36"/>
              </a:lnTo>
              <a:lnTo>
                <a:pt x="408" y="48"/>
              </a:lnTo>
              <a:lnTo>
                <a:pt x="414" y="36"/>
              </a:lnTo>
              <a:lnTo>
                <a:pt x="420" y="36"/>
              </a:lnTo>
              <a:lnTo>
                <a:pt x="420" y="42"/>
              </a:lnTo>
              <a:lnTo>
                <a:pt x="450" y="42"/>
              </a:lnTo>
              <a:lnTo>
                <a:pt x="456" y="42"/>
              </a:lnTo>
              <a:lnTo>
                <a:pt x="468" y="48"/>
              </a:lnTo>
              <a:lnTo>
                <a:pt x="480" y="54"/>
              </a:lnTo>
              <a:lnTo>
                <a:pt x="498" y="66"/>
              </a:lnTo>
              <a:close/>
            </a:path>
          </a:pathLst>
        </a:custGeom>
        <a:solidFill>
          <a:srgbClr val="DAEEF5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3</xdr:col>
      <xdr:colOff>358694</xdr:colOff>
      <xdr:row>16</xdr:row>
      <xdr:rowOff>147810</xdr:rowOff>
    </xdr:from>
    <xdr:to>
      <xdr:col>8</xdr:col>
      <xdr:colOff>141998</xdr:colOff>
      <xdr:row>24</xdr:row>
      <xdr:rowOff>166392</xdr:rowOff>
    </xdr:to>
    <xdr:sp macro="" textlink="">
      <xdr:nvSpPr>
        <xdr:cNvPr id="11" name="Andalucía"/>
        <xdr:cNvSpPr>
          <a:spLocks/>
        </xdr:cNvSpPr>
      </xdr:nvSpPr>
      <xdr:spPr bwMode="auto">
        <a:xfrm>
          <a:off x="2644694" y="3736830"/>
          <a:ext cx="2755104" cy="1489242"/>
        </a:xfrm>
        <a:custGeom>
          <a:avLst/>
          <a:gdLst/>
          <a:ahLst/>
          <a:cxnLst>
            <a:cxn ang="0">
              <a:pos x="18" y="366"/>
            </a:cxn>
            <a:cxn ang="0">
              <a:pos x="204" y="216"/>
            </a:cxn>
            <a:cxn ang="0">
              <a:pos x="252" y="246"/>
            </a:cxn>
            <a:cxn ang="0">
              <a:pos x="348" y="264"/>
            </a:cxn>
            <a:cxn ang="0">
              <a:pos x="444" y="294"/>
            </a:cxn>
            <a:cxn ang="0">
              <a:pos x="522" y="216"/>
            </a:cxn>
            <a:cxn ang="0">
              <a:pos x="540" y="252"/>
            </a:cxn>
            <a:cxn ang="0">
              <a:pos x="606" y="204"/>
            </a:cxn>
            <a:cxn ang="0">
              <a:pos x="606" y="102"/>
            </a:cxn>
            <a:cxn ang="0">
              <a:pos x="702" y="36"/>
            </a:cxn>
            <a:cxn ang="0">
              <a:pos x="786" y="24"/>
            </a:cxn>
            <a:cxn ang="0">
              <a:pos x="864" y="72"/>
            </a:cxn>
            <a:cxn ang="0">
              <a:pos x="936" y="120"/>
            </a:cxn>
            <a:cxn ang="0">
              <a:pos x="1014" y="132"/>
            </a:cxn>
            <a:cxn ang="0">
              <a:pos x="1092" y="144"/>
            </a:cxn>
            <a:cxn ang="0">
              <a:pos x="1170" y="126"/>
            </a:cxn>
            <a:cxn ang="0">
              <a:pos x="1218" y="126"/>
            </a:cxn>
            <a:cxn ang="0">
              <a:pos x="1278" y="96"/>
            </a:cxn>
            <a:cxn ang="0">
              <a:pos x="1350" y="102"/>
            </a:cxn>
            <a:cxn ang="0">
              <a:pos x="1404" y="96"/>
            </a:cxn>
            <a:cxn ang="0">
              <a:pos x="1476" y="84"/>
            </a:cxn>
            <a:cxn ang="0">
              <a:pos x="1524" y="120"/>
            </a:cxn>
            <a:cxn ang="0">
              <a:pos x="1554" y="204"/>
            </a:cxn>
            <a:cxn ang="0">
              <a:pos x="1530" y="246"/>
            </a:cxn>
            <a:cxn ang="0">
              <a:pos x="1596" y="276"/>
            </a:cxn>
            <a:cxn ang="0">
              <a:pos x="1668" y="324"/>
            </a:cxn>
            <a:cxn ang="0">
              <a:pos x="1728" y="456"/>
            </a:cxn>
            <a:cxn ang="0">
              <a:pos x="1788" y="570"/>
            </a:cxn>
            <a:cxn ang="0">
              <a:pos x="1746" y="660"/>
            </a:cxn>
            <a:cxn ang="0">
              <a:pos x="1716" y="720"/>
            </a:cxn>
            <a:cxn ang="0">
              <a:pos x="1680" y="768"/>
            </a:cxn>
            <a:cxn ang="0">
              <a:pos x="1608" y="756"/>
            </a:cxn>
            <a:cxn ang="0">
              <a:pos x="1554" y="750"/>
            </a:cxn>
            <a:cxn ang="0">
              <a:pos x="1452" y="804"/>
            </a:cxn>
            <a:cxn ang="0">
              <a:pos x="1344" y="792"/>
            </a:cxn>
            <a:cxn ang="0">
              <a:pos x="1260" y="810"/>
            </a:cxn>
            <a:cxn ang="0">
              <a:pos x="1194" y="792"/>
            </a:cxn>
            <a:cxn ang="0">
              <a:pos x="1098" y="798"/>
            </a:cxn>
            <a:cxn ang="0">
              <a:pos x="966" y="804"/>
            </a:cxn>
            <a:cxn ang="0">
              <a:pos x="882" y="870"/>
            </a:cxn>
            <a:cxn ang="0">
              <a:pos x="780" y="888"/>
            </a:cxn>
            <a:cxn ang="0">
              <a:pos x="666" y="972"/>
            </a:cxn>
            <a:cxn ang="0">
              <a:pos x="642" y="1032"/>
            </a:cxn>
            <a:cxn ang="0">
              <a:pos x="618" y="1050"/>
            </a:cxn>
            <a:cxn ang="0">
              <a:pos x="510" y="1044"/>
            </a:cxn>
            <a:cxn ang="0">
              <a:pos x="444" y="1008"/>
            </a:cxn>
            <a:cxn ang="0">
              <a:pos x="390" y="930"/>
            </a:cxn>
            <a:cxn ang="0">
              <a:pos x="360" y="864"/>
            </a:cxn>
            <a:cxn ang="0">
              <a:pos x="366" y="870"/>
            </a:cxn>
            <a:cxn ang="0">
              <a:pos x="342" y="828"/>
            </a:cxn>
            <a:cxn ang="0">
              <a:pos x="318" y="774"/>
            </a:cxn>
            <a:cxn ang="0">
              <a:pos x="336" y="726"/>
            </a:cxn>
            <a:cxn ang="0">
              <a:pos x="336" y="756"/>
            </a:cxn>
            <a:cxn ang="0">
              <a:pos x="264" y="672"/>
            </a:cxn>
            <a:cxn ang="0">
              <a:pos x="174" y="582"/>
            </a:cxn>
            <a:cxn ang="0">
              <a:pos x="150" y="564"/>
            </a:cxn>
            <a:cxn ang="0">
              <a:pos x="54" y="588"/>
            </a:cxn>
          </a:cxnLst>
          <a:rect l="0" t="0" r="r" b="b"/>
          <a:pathLst>
            <a:path w="1818" h="1074">
              <a:moveTo>
                <a:pt x="24" y="600"/>
              </a:moveTo>
              <a:lnTo>
                <a:pt x="18" y="576"/>
              </a:lnTo>
              <a:lnTo>
                <a:pt x="12" y="546"/>
              </a:lnTo>
              <a:lnTo>
                <a:pt x="12" y="534"/>
              </a:lnTo>
              <a:lnTo>
                <a:pt x="12" y="510"/>
              </a:lnTo>
              <a:lnTo>
                <a:pt x="12" y="486"/>
              </a:lnTo>
              <a:lnTo>
                <a:pt x="0" y="456"/>
              </a:lnTo>
              <a:lnTo>
                <a:pt x="0" y="420"/>
              </a:lnTo>
              <a:lnTo>
                <a:pt x="18" y="366"/>
              </a:lnTo>
              <a:lnTo>
                <a:pt x="42" y="354"/>
              </a:lnTo>
              <a:lnTo>
                <a:pt x="60" y="324"/>
              </a:lnTo>
              <a:lnTo>
                <a:pt x="78" y="294"/>
              </a:lnTo>
              <a:lnTo>
                <a:pt x="120" y="276"/>
              </a:lnTo>
              <a:lnTo>
                <a:pt x="138" y="282"/>
              </a:lnTo>
              <a:lnTo>
                <a:pt x="162" y="270"/>
              </a:lnTo>
              <a:lnTo>
                <a:pt x="174" y="240"/>
              </a:lnTo>
              <a:lnTo>
                <a:pt x="192" y="204"/>
              </a:lnTo>
              <a:lnTo>
                <a:pt x="204" y="216"/>
              </a:lnTo>
              <a:lnTo>
                <a:pt x="210" y="216"/>
              </a:lnTo>
              <a:lnTo>
                <a:pt x="216" y="216"/>
              </a:lnTo>
              <a:lnTo>
                <a:pt x="216" y="222"/>
              </a:lnTo>
              <a:lnTo>
                <a:pt x="216" y="234"/>
              </a:lnTo>
              <a:lnTo>
                <a:pt x="216" y="240"/>
              </a:lnTo>
              <a:lnTo>
                <a:pt x="222" y="240"/>
              </a:lnTo>
              <a:lnTo>
                <a:pt x="234" y="246"/>
              </a:lnTo>
              <a:lnTo>
                <a:pt x="240" y="246"/>
              </a:lnTo>
              <a:lnTo>
                <a:pt x="252" y="246"/>
              </a:lnTo>
              <a:lnTo>
                <a:pt x="258" y="252"/>
              </a:lnTo>
              <a:lnTo>
                <a:pt x="270" y="252"/>
              </a:lnTo>
              <a:lnTo>
                <a:pt x="282" y="252"/>
              </a:lnTo>
              <a:lnTo>
                <a:pt x="282" y="264"/>
              </a:lnTo>
              <a:lnTo>
                <a:pt x="288" y="270"/>
              </a:lnTo>
              <a:lnTo>
                <a:pt x="312" y="276"/>
              </a:lnTo>
              <a:lnTo>
                <a:pt x="312" y="282"/>
              </a:lnTo>
              <a:lnTo>
                <a:pt x="324" y="270"/>
              </a:lnTo>
              <a:lnTo>
                <a:pt x="348" y="264"/>
              </a:lnTo>
              <a:lnTo>
                <a:pt x="360" y="276"/>
              </a:lnTo>
              <a:lnTo>
                <a:pt x="360" y="282"/>
              </a:lnTo>
              <a:lnTo>
                <a:pt x="372" y="294"/>
              </a:lnTo>
              <a:lnTo>
                <a:pt x="390" y="300"/>
              </a:lnTo>
              <a:lnTo>
                <a:pt x="402" y="300"/>
              </a:lnTo>
              <a:lnTo>
                <a:pt x="408" y="306"/>
              </a:lnTo>
              <a:lnTo>
                <a:pt x="426" y="300"/>
              </a:lnTo>
              <a:lnTo>
                <a:pt x="432" y="294"/>
              </a:lnTo>
              <a:lnTo>
                <a:pt x="444" y="294"/>
              </a:lnTo>
              <a:lnTo>
                <a:pt x="462" y="282"/>
              </a:lnTo>
              <a:lnTo>
                <a:pt x="468" y="276"/>
              </a:lnTo>
              <a:lnTo>
                <a:pt x="480" y="270"/>
              </a:lnTo>
              <a:lnTo>
                <a:pt x="486" y="264"/>
              </a:lnTo>
              <a:lnTo>
                <a:pt x="486" y="246"/>
              </a:lnTo>
              <a:lnTo>
                <a:pt x="504" y="240"/>
              </a:lnTo>
              <a:lnTo>
                <a:pt x="504" y="222"/>
              </a:lnTo>
              <a:lnTo>
                <a:pt x="516" y="216"/>
              </a:lnTo>
              <a:lnTo>
                <a:pt x="522" y="216"/>
              </a:lnTo>
              <a:lnTo>
                <a:pt x="528" y="216"/>
              </a:lnTo>
              <a:lnTo>
                <a:pt x="540" y="216"/>
              </a:lnTo>
              <a:lnTo>
                <a:pt x="540" y="210"/>
              </a:lnTo>
              <a:lnTo>
                <a:pt x="546" y="210"/>
              </a:lnTo>
              <a:lnTo>
                <a:pt x="558" y="216"/>
              </a:lnTo>
              <a:lnTo>
                <a:pt x="552" y="222"/>
              </a:lnTo>
              <a:lnTo>
                <a:pt x="546" y="234"/>
              </a:lnTo>
              <a:lnTo>
                <a:pt x="540" y="246"/>
              </a:lnTo>
              <a:lnTo>
                <a:pt x="540" y="252"/>
              </a:lnTo>
              <a:lnTo>
                <a:pt x="546" y="252"/>
              </a:lnTo>
              <a:lnTo>
                <a:pt x="558" y="252"/>
              </a:lnTo>
              <a:lnTo>
                <a:pt x="564" y="240"/>
              </a:lnTo>
              <a:lnTo>
                <a:pt x="582" y="234"/>
              </a:lnTo>
              <a:lnTo>
                <a:pt x="588" y="234"/>
              </a:lnTo>
              <a:lnTo>
                <a:pt x="594" y="222"/>
              </a:lnTo>
              <a:lnTo>
                <a:pt x="600" y="216"/>
              </a:lnTo>
              <a:lnTo>
                <a:pt x="600" y="210"/>
              </a:lnTo>
              <a:lnTo>
                <a:pt x="606" y="204"/>
              </a:lnTo>
              <a:lnTo>
                <a:pt x="606" y="186"/>
              </a:lnTo>
              <a:lnTo>
                <a:pt x="600" y="180"/>
              </a:lnTo>
              <a:lnTo>
                <a:pt x="594" y="162"/>
              </a:lnTo>
              <a:lnTo>
                <a:pt x="588" y="156"/>
              </a:lnTo>
              <a:lnTo>
                <a:pt x="594" y="144"/>
              </a:lnTo>
              <a:lnTo>
                <a:pt x="594" y="132"/>
              </a:lnTo>
              <a:lnTo>
                <a:pt x="588" y="120"/>
              </a:lnTo>
              <a:lnTo>
                <a:pt x="600" y="114"/>
              </a:lnTo>
              <a:lnTo>
                <a:pt x="606" y="102"/>
              </a:lnTo>
              <a:lnTo>
                <a:pt x="624" y="96"/>
              </a:lnTo>
              <a:lnTo>
                <a:pt x="630" y="90"/>
              </a:lnTo>
              <a:lnTo>
                <a:pt x="642" y="84"/>
              </a:lnTo>
              <a:lnTo>
                <a:pt x="654" y="66"/>
              </a:lnTo>
              <a:lnTo>
                <a:pt x="666" y="60"/>
              </a:lnTo>
              <a:lnTo>
                <a:pt x="672" y="60"/>
              </a:lnTo>
              <a:lnTo>
                <a:pt x="684" y="42"/>
              </a:lnTo>
              <a:lnTo>
                <a:pt x="696" y="36"/>
              </a:lnTo>
              <a:lnTo>
                <a:pt x="702" y="36"/>
              </a:lnTo>
              <a:lnTo>
                <a:pt x="708" y="30"/>
              </a:lnTo>
              <a:lnTo>
                <a:pt x="714" y="24"/>
              </a:lnTo>
              <a:lnTo>
                <a:pt x="714" y="12"/>
              </a:lnTo>
              <a:lnTo>
                <a:pt x="720" y="6"/>
              </a:lnTo>
              <a:lnTo>
                <a:pt x="744" y="6"/>
              </a:lnTo>
              <a:lnTo>
                <a:pt x="762" y="0"/>
              </a:lnTo>
              <a:lnTo>
                <a:pt x="762" y="6"/>
              </a:lnTo>
              <a:lnTo>
                <a:pt x="780" y="24"/>
              </a:lnTo>
              <a:lnTo>
                <a:pt x="786" y="24"/>
              </a:lnTo>
              <a:lnTo>
                <a:pt x="798" y="24"/>
              </a:lnTo>
              <a:lnTo>
                <a:pt x="810" y="24"/>
              </a:lnTo>
              <a:lnTo>
                <a:pt x="810" y="36"/>
              </a:lnTo>
              <a:lnTo>
                <a:pt x="822" y="54"/>
              </a:lnTo>
              <a:lnTo>
                <a:pt x="828" y="54"/>
              </a:lnTo>
              <a:lnTo>
                <a:pt x="840" y="60"/>
              </a:lnTo>
              <a:lnTo>
                <a:pt x="852" y="66"/>
              </a:lnTo>
              <a:lnTo>
                <a:pt x="858" y="66"/>
              </a:lnTo>
              <a:lnTo>
                <a:pt x="864" y="72"/>
              </a:lnTo>
              <a:lnTo>
                <a:pt x="870" y="72"/>
              </a:lnTo>
              <a:lnTo>
                <a:pt x="876" y="84"/>
              </a:lnTo>
              <a:lnTo>
                <a:pt x="888" y="90"/>
              </a:lnTo>
              <a:lnTo>
                <a:pt x="894" y="96"/>
              </a:lnTo>
              <a:lnTo>
                <a:pt x="900" y="96"/>
              </a:lnTo>
              <a:lnTo>
                <a:pt x="906" y="102"/>
              </a:lnTo>
              <a:lnTo>
                <a:pt x="912" y="102"/>
              </a:lnTo>
              <a:lnTo>
                <a:pt x="924" y="114"/>
              </a:lnTo>
              <a:lnTo>
                <a:pt x="936" y="120"/>
              </a:lnTo>
              <a:lnTo>
                <a:pt x="936" y="126"/>
              </a:lnTo>
              <a:lnTo>
                <a:pt x="942" y="132"/>
              </a:lnTo>
              <a:lnTo>
                <a:pt x="954" y="144"/>
              </a:lnTo>
              <a:lnTo>
                <a:pt x="966" y="144"/>
              </a:lnTo>
              <a:lnTo>
                <a:pt x="978" y="150"/>
              </a:lnTo>
              <a:lnTo>
                <a:pt x="990" y="150"/>
              </a:lnTo>
              <a:lnTo>
                <a:pt x="990" y="132"/>
              </a:lnTo>
              <a:lnTo>
                <a:pt x="1002" y="132"/>
              </a:lnTo>
              <a:lnTo>
                <a:pt x="1014" y="132"/>
              </a:lnTo>
              <a:lnTo>
                <a:pt x="1020" y="132"/>
              </a:lnTo>
              <a:lnTo>
                <a:pt x="1026" y="132"/>
              </a:lnTo>
              <a:lnTo>
                <a:pt x="1032" y="132"/>
              </a:lnTo>
              <a:lnTo>
                <a:pt x="1044" y="132"/>
              </a:lnTo>
              <a:lnTo>
                <a:pt x="1050" y="132"/>
              </a:lnTo>
              <a:lnTo>
                <a:pt x="1062" y="144"/>
              </a:lnTo>
              <a:lnTo>
                <a:pt x="1068" y="144"/>
              </a:lnTo>
              <a:lnTo>
                <a:pt x="1086" y="144"/>
              </a:lnTo>
              <a:lnTo>
                <a:pt x="1092" y="144"/>
              </a:lnTo>
              <a:lnTo>
                <a:pt x="1104" y="144"/>
              </a:lnTo>
              <a:lnTo>
                <a:pt x="1110" y="132"/>
              </a:lnTo>
              <a:lnTo>
                <a:pt x="1128" y="132"/>
              </a:lnTo>
              <a:lnTo>
                <a:pt x="1128" y="120"/>
              </a:lnTo>
              <a:lnTo>
                <a:pt x="1134" y="120"/>
              </a:lnTo>
              <a:lnTo>
                <a:pt x="1146" y="120"/>
              </a:lnTo>
              <a:lnTo>
                <a:pt x="1158" y="120"/>
              </a:lnTo>
              <a:lnTo>
                <a:pt x="1164" y="120"/>
              </a:lnTo>
              <a:lnTo>
                <a:pt x="1170" y="126"/>
              </a:lnTo>
              <a:lnTo>
                <a:pt x="1176" y="126"/>
              </a:lnTo>
              <a:lnTo>
                <a:pt x="1194" y="132"/>
              </a:lnTo>
              <a:lnTo>
                <a:pt x="1200" y="132"/>
              </a:lnTo>
              <a:lnTo>
                <a:pt x="1200" y="126"/>
              </a:lnTo>
              <a:lnTo>
                <a:pt x="1206" y="114"/>
              </a:lnTo>
              <a:lnTo>
                <a:pt x="1206" y="102"/>
              </a:lnTo>
              <a:lnTo>
                <a:pt x="1212" y="114"/>
              </a:lnTo>
              <a:lnTo>
                <a:pt x="1218" y="120"/>
              </a:lnTo>
              <a:lnTo>
                <a:pt x="1218" y="126"/>
              </a:lnTo>
              <a:lnTo>
                <a:pt x="1224" y="132"/>
              </a:lnTo>
              <a:lnTo>
                <a:pt x="1236" y="126"/>
              </a:lnTo>
              <a:lnTo>
                <a:pt x="1248" y="126"/>
              </a:lnTo>
              <a:lnTo>
                <a:pt x="1254" y="120"/>
              </a:lnTo>
              <a:lnTo>
                <a:pt x="1260" y="120"/>
              </a:lnTo>
              <a:lnTo>
                <a:pt x="1260" y="114"/>
              </a:lnTo>
              <a:lnTo>
                <a:pt x="1260" y="96"/>
              </a:lnTo>
              <a:lnTo>
                <a:pt x="1272" y="96"/>
              </a:lnTo>
              <a:lnTo>
                <a:pt x="1278" y="96"/>
              </a:lnTo>
              <a:lnTo>
                <a:pt x="1284" y="96"/>
              </a:lnTo>
              <a:lnTo>
                <a:pt x="1290" y="102"/>
              </a:lnTo>
              <a:lnTo>
                <a:pt x="1296" y="102"/>
              </a:lnTo>
              <a:lnTo>
                <a:pt x="1302" y="102"/>
              </a:lnTo>
              <a:lnTo>
                <a:pt x="1320" y="102"/>
              </a:lnTo>
              <a:lnTo>
                <a:pt x="1326" y="102"/>
              </a:lnTo>
              <a:lnTo>
                <a:pt x="1332" y="102"/>
              </a:lnTo>
              <a:lnTo>
                <a:pt x="1338" y="114"/>
              </a:lnTo>
              <a:lnTo>
                <a:pt x="1350" y="102"/>
              </a:lnTo>
              <a:lnTo>
                <a:pt x="1356" y="96"/>
              </a:lnTo>
              <a:lnTo>
                <a:pt x="1362" y="96"/>
              </a:lnTo>
              <a:lnTo>
                <a:pt x="1362" y="102"/>
              </a:lnTo>
              <a:lnTo>
                <a:pt x="1374" y="114"/>
              </a:lnTo>
              <a:lnTo>
                <a:pt x="1374" y="120"/>
              </a:lnTo>
              <a:lnTo>
                <a:pt x="1380" y="120"/>
              </a:lnTo>
              <a:lnTo>
                <a:pt x="1392" y="96"/>
              </a:lnTo>
              <a:lnTo>
                <a:pt x="1398" y="96"/>
              </a:lnTo>
              <a:lnTo>
                <a:pt x="1404" y="96"/>
              </a:lnTo>
              <a:lnTo>
                <a:pt x="1410" y="102"/>
              </a:lnTo>
              <a:lnTo>
                <a:pt x="1416" y="102"/>
              </a:lnTo>
              <a:lnTo>
                <a:pt x="1428" y="96"/>
              </a:lnTo>
              <a:lnTo>
                <a:pt x="1434" y="90"/>
              </a:lnTo>
              <a:lnTo>
                <a:pt x="1446" y="84"/>
              </a:lnTo>
              <a:lnTo>
                <a:pt x="1452" y="72"/>
              </a:lnTo>
              <a:lnTo>
                <a:pt x="1458" y="72"/>
              </a:lnTo>
              <a:lnTo>
                <a:pt x="1470" y="84"/>
              </a:lnTo>
              <a:lnTo>
                <a:pt x="1476" y="84"/>
              </a:lnTo>
              <a:lnTo>
                <a:pt x="1482" y="84"/>
              </a:lnTo>
              <a:lnTo>
                <a:pt x="1494" y="84"/>
              </a:lnTo>
              <a:lnTo>
                <a:pt x="1506" y="84"/>
              </a:lnTo>
              <a:lnTo>
                <a:pt x="1512" y="90"/>
              </a:lnTo>
              <a:lnTo>
                <a:pt x="1518" y="96"/>
              </a:lnTo>
              <a:lnTo>
                <a:pt x="1518" y="102"/>
              </a:lnTo>
              <a:lnTo>
                <a:pt x="1512" y="114"/>
              </a:lnTo>
              <a:lnTo>
                <a:pt x="1518" y="120"/>
              </a:lnTo>
              <a:lnTo>
                <a:pt x="1524" y="120"/>
              </a:lnTo>
              <a:lnTo>
                <a:pt x="1530" y="120"/>
              </a:lnTo>
              <a:lnTo>
                <a:pt x="1542" y="126"/>
              </a:lnTo>
              <a:lnTo>
                <a:pt x="1542" y="132"/>
              </a:lnTo>
              <a:lnTo>
                <a:pt x="1548" y="156"/>
              </a:lnTo>
              <a:lnTo>
                <a:pt x="1548" y="162"/>
              </a:lnTo>
              <a:lnTo>
                <a:pt x="1554" y="174"/>
              </a:lnTo>
              <a:lnTo>
                <a:pt x="1554" y="186"/>
              </a:lnTo>
              <a:lnTo>
                <a:pt x="1554" y="192"/>
              </a:lnTo>
              <a:lnTo>
                <a:pt x="1554" y="204"/>
              </a:lnTo>
              <a:lnTo>
                <a:pt x="1548" y="216"/>
              </a:lnTo>
              <a:lnTo>
                <a:pt x="1542" y="216"/>
              </a:lnTo>
              <a:lnTo>
                <a:pt x="1530" y="222"/>
              </a:lnTo>
              <a:lnTo>
                <a:pt x="1524" y="234"/>
              </a:lnTo>
              <a:lnTo>
                <a:pt x="1524" y="240"/>
              </a:lnTo>
              <a:lnTo>
                <a:pt x="1524" y="234"/>
              </a:lnTo>
              <a:lnTo>
                <a:pt x="1524" y="240"/>
              </a:lnTo>
              <a:lnTo>
                <a:pt x="1524" y="246"/>
              </a:lnTo>
              <a:lnTo>
                <a:pt x="1530" y="246"/>
              </a:lnTo>
              <a:lnTo>
                <a:pt x="1542" y="246"/>
              </a:lnTo>
              <a:lnTo>
                <a:pt x="1548" y="246"/>
              </a:lnTo>
              <a:lnTo>
                <a:pt x="1554" y="264"/>
              </a:lnTo>
              <a:lnTo>
                <a:pt x="1560" y="264"/>
              </a:lnTo>
              <a:lnTo>
                <a:pt x="1572" y="264"/>
              </a:lnTo>
              <a:lnTo>
                <a:pt x="1584" y="270"/>
              </a:lnTo>
              <a:lnTo>
                <a:pt x="1590" y="270"/>
              </a:lnTo>
              <a:lnTo>
                <a:pt x="1596" y="270"/>
              </a:lnTo>
              <a:lnTo>
                <a:pt x="1596" y="276"/>
              </a:lnTo>
              <a:lnTo>
                <a:pt x="1602" y="282"/>
              </a:lnTo>
              <a:lnTo>
                <a:pt x="1608" y="294"/>
              </a:lnTo>
              <a:lnTo>
                <a:pt x="1620" y="300"/>
              </a:lnTo>
              <a:lnTo>
                <a:pt x="1626" y="306"/>
              </a:lnTo>
              <a:lnTo>
                <a:pt x="1632" y="306"/>
              </a:lnTo>
              <a:lnTo>
                <a:pt x="1638" y="312"/>
              </a:lnTo>
              <a:lnTo>
                <a:pt x="1644" y="312"/>
              </a:lnTo>
              <a:lnTo>
                <a:pt x="1662" y="312"/>
              </a:lnTo>
              <a:lnTo>
                <a:pt x="1668" y="324"/>
              </a:lnTo>
              <a:lnTo>
                <a:pt x="1704" y="324"/>
              </a:lnTo>
              <a:lnTo>
                <a:pt x="1704" y="366"/>
              </a:lnTo>
              <a:lnTo>
                <a:pt x="1698" y="384"/>
              </a:lnTo>
              <a:lnTo>
                <a:pt x="1698" y="396"/>
              </a:lnTo>
              <a:lnTo>
                <a:pt x="1704" y="414"/>
              </a:lnTo>
              <a:lnTo>
                <a:pt x="1704" y="420"/>
              </a:lnTo>
              <a:lnTo>
                <a:pt x="1716" y="426"/>
              </a:lnTo>
              <a:lnTo>
                <a:pt x="1722" y="444"/>
              </a:lnTo>
              <a:lnTo>
                <a:pt x="1728" y="456"/>
              </a:lnTo>
              <a:lnTo>
                <a:pt x="1740" y="468"/>
              </a:lnTo>
              <a:lnTo>
                <a:pt x="1746" y="480"/>
              </a:lnTo>
              <a:lnTo>
                <a:pt x="1752" y="486"/>
              </a:lnTo>
              <a:lnTo>
                <a:pt x="1776" y="486"/>
              </a:lnTo>
              <a:lnTo>
                <a:pt x="1818" y="522"/>
              </a:lnTo>
              <a:lnTo>
                <a:pt x="1806" y="534"/>
              </a:lnTo>
              <a:lnTo>
                <a:pt x="1794" y="546"/>
              </a:lnTo>
              <a:lnTo>
                <a:pt x="1788" y="564"/>
              </a:lnTo>
              <a:lnTo>
                <a:pt x="1788" y="570"/>
              </a:lnTo>
              <a:lnTo>
                <a:pt x="1788" y="576"/>
              </a:lnTo>
              <a:lnTo>
                <a:pt x="1776" y="582"/>
              </a:lnTo>
              <a:lnTo>
                <a:pt x="1770" y="588"/>
              </a:lnTo>
              <a:lnTo>
                <a:pt x="1764" y="594"/>
              </a:lnTo>
              <a:lnTo>
                <a:pt x="1764" y="600"/>
              </a:lnTo>
              <a:lnTo>
                <a:pt x="1758" y="612"/>
              </a:lnTo>
              <a:lnTo>
                <a:pt x="1752" y="636"/>
              </a:lnTo>
              <a:lnTo>
                <a:pt x="1752" y="648"/>
              </a:lnTo>
              <a:lnTo>
                <a:pt x="1746" y="660"/>
              </a:lnTo>
              <a:lnTo>
                <a:pt x="1746" y="666"/>
              </a:lnTo>
              <a:lnTo>
                <a:pt x="1740" y="678"/>
              </a:lnTo>
              <a:lnTo>
                <a:pt x="1734" y="684"/>
              </a:lnTo>
              <a:lnTo>
                <a:pt x="1734" y="702"/>
              </a:lnTo>
              <a:lnTo>
                <a:pt x="1734" y="708"/>
              </a:lnTo>
              <a:lnTo>
                <a:pt x="1728" y="708"/>
              </a:lnTo>
              <a:lnTo>
                <a:pt x="1722" y="708"/>
              </a:lnTo>
              <a:lnTo>
                <a:pt x="1716" y="714"/>
              </a:lnTo>
              <a:lnTo>
                <a:pt x="1716" y="720"/>
              </a:lnTo>
              <a:lnTo>
                <a:pt x="1710" y="726"/>
              </a:lnTo>
              <a:lnTo>
                <a:pt x="1704" y="726"/>
              </a:lnTo>
              <a:lnTo>
                <a:pt x="1698" y="726"/>
              </a:lnTo>
              <a:lnTo>
                <a:pt x="1698" y="732"/>
              </a:lnTo>
              <a:lnTo>
                <a:pt x="1698" y="750"/>
              </a:lnTo>
              <a:lnTo>
                <a:pt x="1692" y="750"/>
              </a:lnTo>
              <a:lnTo>
                <a:pt x="1686" y="756"/>
              </a:lnTo>
              <a:lnTo>
                <a:pt x="1680" y="762"/>
              </a:lnTo>
              <a:lnTo>
                <a:pt x="1680" y="768"/>
              </a:lnTo>
              <a:lnTo>
                <a:pt x="1680" y="774"/>
              </a:lnTo>
              <a:lnTo>
                <a:pt x="1674" y="780"/>
              </a:lnTo>
              <a:lnTo>
                <a:pt x="1668" y="780"/>
              </a:lnTo>
              <a:lnTo>
                <a:pt x="1662" y="792"/>
              </a:lnTo>
              <a:lnTo>
                <a:pt x="1644" y="792"/>
              </a:lnTo>
              <a:lnTo>
                <a:pt x="1638" y="786"/>
              </a:lnTo>
              <a:lnTo>
                <a:pt x="1626" y="774"/>
              </a:lnTo>
              <a:lnTo>
                <a:pt x="1620" y="762"/>
              </a:lnTo>
              <a:lnTo>
                <a:pt x="1608" y="756"/>
              </a:lnTo>
              <a:lnTo>
                <a:pt x="1602" y="750"/>
              </a:lnTo>
              <a:lnTo>
                <a:pt x="1584" y="750"/>
              </a:lnTo>
              <a:lnTo>
                <a:pt x="1578" y="750"/>
              </a:lnTo>
              <a:lnTo>
                <a:pt x="1578" y="756"/>
              </a:lnTo>
              <a:lnTo>
                <a:pt x="1572" y="756"/>
              </a:lnTo>
              <a:lnTo>
                <a:pt x="1566" y="762"/>
              </a:lnTo>
              <a:lnTo>
                <a:pt x="1560" y="756"/>
              </a:lnTo>
              <a:lnTo>
                <a:pt x="1560" y="750"/>
              </a:lnTo>
              <a:lnTo>
                <a:pt x="1554" y="750"/>
              </a:lnTo>
              <a:lnTo>
                <a:pt x="1530" y="756"/>
              </a:lnTo>
              <a:lnTo>
                <a:pt x="1518" y="762"/>
              </a:lnTo>
              <a:lnTo>
                <a:pt x="1512" y="768"/>
              </a:lnTo>
              <a:lnTo>
                <a:pt x="1506" y="792"/>
              </a:lnTo>
              <a:lnTo>
                <a:pt x="1500" y="798"/>
              </a:lnTo>
              <a:lnTo>
                <a:pt x="1494" y="804"/>
              </a:lnTo>
              <a:lnTo>
                <a:pt x="1482" y="810"/>
              </a:lnTo>
              <a:lnTo>
                <a:pt x="1458" y="810"/>
              </a:lnTo>
              <a:lnTo>
                <a:pt x="1452" y="804"/>
              </a:lnTo>
              <a:lnTo>
                <a:pt x="1440" y="810"/>
              </a:lnTo>
              <a:lnTo>
                <a:pt x="1434" y="810"/>
              </a:lnTo>
              <a:lnTo>
                <a:pt x="1434" y="804"/>
              </a:lnTo>
              <a:lnTo>
                <a:pt x="1428" y="798"/>
              </a:lnTo>
              <a:lnTo>
                <a:pt x="1422" y="792"/>
              </a:lnTo>
              <a:lnTo>
                <a:pt x="1416" y="792"/>
              </a:lnTo>
              <a:lnTo>
                <a:pt x="1374" y="792"/>
              </a:lnTo>
              <a:lnTo>
                <a:pt x="1362" y="786"/>
              </a:lnTo>
              <a:lnTo>
                <a:pt x="1344" y="792"/>
              </a:lnTo>
              <a:lnTo>
                <a:pt x="1326" y="792"/>
              </a:lnTo>
              <a:lnTo>
                <a:pt x="1308" y="786"/>
              </a:lnTo>
              <a:lnTo>
                <a:pt x="1290" y="792"/>
              </a:lnTo>
              <a:lnTo>
                <a:pt x="1284" y="792"/>
              </a:lnTo>
              <a:lnTo>
                <a:pt x="1278" y="792"/>
              </a:lnTo>
              <a:lnTo>
                <a:pt x="1278" y="798"/>
              </a:lnTo>
              <a:lnTo>
                <a:pt x="1272" y="804"/>
              </a:lnTo>
              <a:lnTo>
                <a:pt x="1266" y="804"/>
              </a:lnTo>
              <a:lnTo>
                <a:pt x="1260" y="810"/>
              </a:lnTo>
              <a:lnTo>
                <a:pt x="1254" y="810"/>
              </a:lnTo>
              <a:lnTo>
                <a:pt x="1242" y="810"/>
              </a:lnTo>
              <a:lnTo>
                <a:pt x="1236" y="804"/>
              </a:lnTo>
              <a:lnTo>
                <a:pt x="1230" y="804"/>
              </a:lnTo>
              <a:lnTo>
                <a:pt x="1224" y="804"/>
              </a:lnTo>
              <a:lnTo>
                <a:pt x="1212" y="804"/>
              </a:lnTo>
              <a:lnTo>
                <a:pt x="1206" y="798"/>
              </a:lnTo>
              <a:lnTo>
                <a:pt x="1200" y="792"/>
              </a:lnTo>
              <a:lnTo>
                <a:pt x="1194" y="792"/>
              </a:lnTo>
              <a:lnTo>
                <a:pt x="1182" y="798"/>
              </a:lnTo>
              <a:lnTo>
                <a:pt x="1176" y="798"/>
              </a:lnTo>
              <a:lnTo>
                <a:pt x="1152" y="798"/>
              </a:lnTo>
              <a:lnTo>
                <a:pt x="1146" y="798"/>
              </a:lnTo>
              <a:lnTo>
                <a:pt x="1140" y="792"/>
              </a:lnTo>
              <a:lnTo>
                <a:pt x="1134" y="786"/>
              </a:lnTo>
              <a:lnTo>
                <a:pt x="1122" y="792"/>
              </a:lnTo>
              <a:lnTo>
                <a:pt x="1110" y="792"/>
              </a:lnTo>
              <a:lnTo>
                <a:pt x="1098" y="798"/>
              </a:lnTo>
              <a:lnTo>
                <a:pt x="1086" y="798"/>
              </a:lnTo>
              <a:lnTo>
                <a:pt x="1068" y="798"/>
              </a:lnTo>
              <a:lnTo>
                <a:pt x="1056" y="792"/>
              </a:lnTo>
              <a:lnTo>
                <a:pt x="1044" y="798"/>
              </a:lnTo>
              <a:lnTo>
                <a:pt x="1038" y="798"/>
              </a:lnTo>
              <a:lnTo>
                <a:pt x="1020" y="804"/>
              </a:lnTo>
              <a:lnTo>
                <a:pt x="996" y="804"/>
              </a:lnTo>
              <a:lnTo>
                <a:pt x="990" y="804"/>
              </a:lnTo>
              <a:lnTo>
                <a:pt x="966" y="804"/>
              </a:lnTo>
              <a:lnTo>
                <a:pt x="942" y="804"/>
              </a:lnTo>
              <a:lnTo>
                <a:pt x="936" y="810"/>
              </a:lnTo>
              <a:lnTo>
                <a:pt x="930" y="810"/>
              </a:lnTo>
              <a:lnTo>
                <a:pt x="930" y="816"/>
              </a:lnTo>
              <a:lnTo>
                <a:pt x="930" y="828"/>
              </a:lnTo>
              <a:lnTo>
                <a:pt x="924" y="840"/>
              </a:lnTo>
              <a:lnTo>
                <a:pt x="900" y="852"/>
              </a:lnTo>
              <a:lnTo>
                <a:pt x="894" y="864"/>
              </a:lnTo>
              <a:lnTo>
                <a:pt x="882" y="870"/>
              </a:lnTo>
              <a:lnTo>
                <a:pt x="870" y="882"/>
              </a:lnTo>
              <a:lnTo>
                <a:pt x="858" y="888"/>
              </a:lnTo>
              <a:lnTo>
                <a:pt x="846" y="888"/>
              </a:lnTo>
              <a:lnTo>
                <a:pt x="834" y="888"/>
              </a:lnTo>
              <a:lnTo>
                <a:pt x="822" y="882"/>
              </a:lnTo>
              <a:lnTo>
                <a:pt x="810" y="882"/>
              </a:lnTo>
              <a:lnTo>
                <a:pt x="798" y="882"/>
              </a:lnTo>
              <a:lnTo>
                <a:pt x="786" y="882"/>
              </a:lnTo>
              <a:lnTo>
                <a:pt x="780" y="888"/>
              </a:lnTo>
              <a:lnTo>
                <a:pt x="762" y="900"/>
              </a:lnTo>
              <a:lnTo>
                <a:pt x="738" y="906"/>
              </a:lnTo>
              <a:lnTo>
                <a:pt x="720" y="912"/>
              </a:lnTo>
              <a:lnTo>
                <a:pt x="702" y="924"/>
              </a:lnTo>
              <a:lnTo>
                <a:pt x="690" y="930"/>
              </a:lnTo>
              <a:lnTo>
                <a:pt x="684" y="936"/>
              </a:lnTo>
              <a:lnTo>
                <a:pt x="678" y="960"/>
              </a:lnTo>
              <a:lnTo>
                <a:pt x="672" y="966"/>
              </a:lnTo>
              <a:lnTo>
                <a:pt x="666" y="972"/>
              </a:lnTo>
              <a:lnTo>
                <a:pt x="666" y="966"/>
              </a:lnTo>
              <a:lnTo>
                <a:pt x="660" y="978"/>
              </a:lnTo>
              <a:lnTo>
                <a:pt x="654" y="984"/>
              </a:lnTo>
              <a:lnTo>
                <a:pt x="654" y="990"/>
              </a:lnTo>
              <a:lnTo>
                <a:pt x="648" y="1002"/>
              </a:lnTo>
              <a:lnTo>
                <a:pt x="648" y="1020"/>
              </a:lnTo>
              <a:lnTo>
                <a:pt x="648" y="1032"/>
              </a:lnTo>
              <a:lnTo>
                <a:pt x="642" y="1038"/>
              </a:lnTo>
              <a:lnTo>
                <a:pt x="642" y="1032"/>
              </a:lnTo>
              <a:lnTo>
                <a:pt x="642" y="1014"/>
              </a:lnTo>
              <a:lnTo>
                <a:pt x="642" y="1008"/>
              </a:lnTo>
              <a:lnTo>
                <a:pt x="630" y="1008"/>
              </a:lnTo>
              <a:lnTo>
                <a:pt x="624" y="1008"/>
              </a:lnTo>
              <a:lnTo>
                <a:pt x="618" y="1014"/>
              </a:lnTo>
              <a:lnTo>
                <a:pt x="618" y="1020"/>
              </a:lnTo>
              <a:lnTo>
                <a:pt x="618" y="1026"/>
              </a:lnTo>
              <a:lnTo>
                <a:pt x="618" y="1032"/>
              </a:lnTo>
              <a:lnTo>
                <a:pt x="618" y="1050"/>
              </a:lnTo>
              <a:lnTo>
                <a:pt x="606" y="1056"/>
              </a:lnTo>
              <a:lnTo>
                <a:pt x="600" y="1056"/>
              </a:lnTo>
              <a:lnTo>
                <a:pt x="588" y="1068"/>
              </a:lnTo>
              <a:lnTo>
                <a:pt x="576" y="1068"/>
              </a:lnTo>
              <a:lnTo>
                <a:pt x="570" y="1074"/>
              </a:lnTo>
              <a:lnTo>
                <a:pt x="558" y="1062"/>
              </a:lnTo>
              <a:lnTo>
                <a:pt x="540" y="1050"/>
              </a:lnTo>
              <a:lnTo>
                <a:pt x="522" y="1050"/>
              </a:lnTo>
              <a:lnTo>
                <a:pt x="510" y="1044"/>
              </a:lnTo>
              <a:lnTo>
                <a:pt x="504" y="1044"/>
              </a:lnTo>
              <a:lnTo>
                <a:pt x="498" y="1038"/>
              </a:lnTo>
              <a:lnTo>
                <a:pt x="486" y="1020"/>
              </a:lnTo>
              <a:lnTo>
                <a:pt x="486" y="1014"/>
              </a:lnTo>
              <a:lnTo>
                <a:pt x="480" y="1008"/>
              </a:lnTo>
              <a:lnTo>
                <a:pt x="474" y="1002"/>
              </a:lnTo>
              <a:lnTo>
                <a:pt x="462" y="1002"/>
              </a:lnTo>
              <a:lnTo>
                <a:pt x="456" y="1002"/>
              </a:lnTo>
              <a:lnTo>
                <a:pt x="444" y="1008"/>
              </a:lnTo>
              <a:lnTo>
                <a:pt x="432" y="1002"/>
              </a:lnTo>
              <a:lnTo>
                <a:pt x="426" y="996"/>
              </a:lnTo>
              <a:lnTo>
                <a:pt x="420" y="984"/>
              </a:lnTo>
              <a:lnTo>
                <a:pt x="414" y="972"/>
              </a:lnTo>
              <a:lnTo>
                <a:pt x="408" y="966"/>
              </a:lnTo>
              <a:lnTo>
                <a:pt x="396" y="954"/>
              </a:lnTo>
              <a:lnTo>
                <a:pt x="390" y="948"/>
              </a:lnTo>
              <a:lnTo>
                <a:pt x="390" y="936"/>
              </a:lnTo>
              <a:lnTo>
                <a:pt x="390" y="930"/>
              </a:lnTo>
              <a:lnTo>
                <a:pt x="384" y="930"/>
              </a:lnTo>
              <a:lnTo>
                <a:pt x="378" y="924"/>
              </a:lnTo>
              <a:lnTo>
                <a:pt x="372" y="906"/>
              </a:lnTo>
              <a:lnTo>
                <a:pt x="360" y="888"/>
              </a:lnTo>
              <a:lnTo>
                <a:pt x="360" y="876"/>
              </a:lnTo>
              <a:lnTo>
                <a:pt x="354" y="870"/>
              </a:lnTo>
              <a:lnTo>
                <a:pt x="348" y="864"/>
              </a:lnTo>
              <a:lnTo>
                <a:pt x="354" y="858"/>
              </a:lnTo>
              <a:lnTo>
                <a:pt x="360" y="864"/>
              </a:lnTo>
              <a:lnTo>
                <a:pt x="360" y="870"/>
              </a:lnTo>
              <a:lnTo>
                <a:pt x="366" y="882"/>
              </a:lnTo>
              <a:lnTo>
                <a:pt x="372" y="888"/>
              </a:lnTo>
              <a:lnTo>
                <a:pt x="378" y="882"/>
              </a:lnTo>
              <a:lnTo>
                <a:pt x="384" y="876"/>
              </a:lnTo>
              <a:lnTo>
                <a:pt x="384" y="870"/>
              </a:lnTo>
              <a:lnTo>
                <a:pt x="378" y="876"/>
              </a:lnTo>
              <a:lnTo>
                <a:pt x="372" y="870"/>
              </a:lnTo>
              <a:lnTo>
                <a:pt x="366" y="870"/>
              </a:lnTo>
              <a:lnTo>
                <a:pt x="366" y="864"/>
              </a:lnTo>
              <a:lnTo>
                <a:pt x="372" y="858"/>
              </a:lnTo>
              <a:lnTo>
                <a:pt x="372" y="852"/>
              </a:lnTo>
              <a:lnTo>
                <a:pt x="372" y="846"/>
              </a:lnTo>
              <a:lnTo>
                <a:pt x="366" y="846"/>
              </a:lnTo>
              <a:lnTo>
                <a:pt x="360" y="840"/>
              </a:lnTo>
              <a:lnTo>
                <a:pt x="360" y="834"/>
              </a:lnTo>
              <a:lnTo>
                <a:pt x="354" y="834"/>
              </a:lnTo>
              <a:lnTo>
                <a:pt x="342" y="828"/>
              </a:lnTo>
              <a:lnTo>
                <a:pt x="324" y="828"/>
              </a:lnTo>
              <a:lnTo>
                <a:pt x="318" y="822"/>
              </a:lnTo>
              <a:lnTo>
                <a:pt x="318" y="816"/>
              </a:lnTo>
              <a:lnTo>
                <a:pt x="318" y="810"/>
              </a:lnTo>
              <a:lnTo>
                <a:pt x="312" y="804"/>
              </a:lnTo>
              <a:lnTo>
                <a:pt x="312" y="792"/>
              </a:lnTo>
              <a:lnTo>
                <a:pt x="312" y="786"/>
              </a:lnTo>
              <a:lnTo>
                <a:pt x="312" y="780"/>
              </a:lnTo>
              <a:lnTo>
                <a:pt x="318" y="774"/>
              </a:lnTo>
              <a:lnTo>
                <a:pt x="330" y="762"/>
              </a:lnTo>
              <a:lnTo>
                <a:pt x="336" y="762"/>
              </a:lnTo>
              <a:lnTo>
                <a:pt x="342" y="762"/>
              </a:lnTo>
              <a:lnTo>
                <a:pt x="342" y="756"/>
              </a:lnTo>
              <a:lnTo>
                <a:pt x="342" y="750"/>
              </a:lnTo>
              <a:lnTo>
                <a:pt x="342" y="744"/>
              </a:lnTo>
              <a:lnTo>
                <a:pt x="336" y="744"/>
              </a:lnTo>
              <a:lnTo>
                <a:pt x="336" y="738"/>
              </a:lnTo>
              <a:lnTo>
                <a:pt x="336" y="726"/>
              </a:lnTo>
              <a:lnTo>
                <a:pt x="348" y="720"/>
              </a:lnTo>
              <a:lnTo>
                <a:pt x="354" y="720"/>
              </a:lnTo>
              <a:lnTo>
                <a:pt x="360" y="714"/>
              </a:lnTo>
              <a:lnTo>
                <a:pt x="354" y="714"/>
              </a:lnTo>
              <a:lnTo>
                <a:pt x="342" y="720"/>
              </a:lnTo>
              <a:lnTo>
                <a:pt x="336" y="726"/>
              </a:lnTo>
              <a:lnTo>
                <a:pt x="336" y="732"/>
              </a:lnTo>
              <a:lnTo>
                <a:pt x="336" y="744"/>
              </a:lnTo>
              <a:lnTo>
                <a:pt x="336" y="756"/>
              </a:lnTo>
              <a:lnTo>
                <a:pt x="336" y="762"/>
              </a:lnTo>
              <a:lnTo>
                <a:pt x="324" y="756"/>
              </a:lnTo>
              <a:lnTo>
                <a:pt x="318" y="750"/>
              </a:lnTo>
              <a:lnTo>
                <a:pt x="318" y="732"/>
              </a:lnTo>
              <a:lnTo>
                <a:pt x="312" y="720"/>
              </a:lnTo>
              <a:lnTo>
                <a:pt x="300" y="708"/>
              </a:lnTo>
              <a:lnTo>
                <a:pt x="288" y="696"/>
              </a:lnTo>
              <a:lnTo>
                <a:pt x="270" y="678"/>
              </a:lnTo>
              <a:lnTo>
                <a:pt x="264" y="672"/>
              </a:lnTo>
              <a:lnTo>
                <a:pt x="258" y="666"/>
              </a:lnTo>
              <a:lnTo>
                <a:pt x="252" y="660"/>
              </a:lnTo>
              <a:lnTo>
                <a:pt x="240" y="654"/>
              </a:lnTo>
              <a:lnTo>
                <a:pt x="216" y="636"/>
              </a:lnTo>
              <a:lnTo>
                <a:pt x="186" y="624"/>
              </a:lnTo>
              <a:lnTo>
                <a:pt x="174" y="612"/>
              </a:lnTo>
              <a:lnTo>
                <a:pt x="156" y="594"/>
              </a:lnTo>
              <a:lnTo>
                <a:pt x="168" y="588"/>
              </a:lnTo>
              <a:lnTo>
                <a:pt x="174" y="582"/>
              </a:lnTo>
              <a:lnTo>
                <a:pt x="174" y="570"/>
              </a:lnTo>
              <a:lnTo>
                <a:pt x="156" y="594"/>
              </a:lnTo>
              <a:lnTo>
                <a:pt x="156" y="588"/>
              </a:lnTo>
              <a:lnTo>
                <a:pt x="150" y="576"/>
              </a:lnTo>
              <a:lnTo>
                <a:pt x="156" y="564"/>
              </a:lnTo>
              <a:lnTo>
                <a:pt x="156" y="558"/>
              </a:lnTo>
              <a:lnTo>
                <a:pt x="156" y="552"/>
              </a:lnTo>
              <a:lnTo>
                <a:pt x="156" y="546"/>
              </a:lnTo>
              <a:lnTo>
                <a:pt x="150" y="564"/>
              </a:lnTo>
              <a:lnTo>
                <a:pt x="150" y="576"/>
              </a:lnTo>
              <a:lnTo>
                <a:pt x="156" y="600"/>
              </a:lnTo>
              <a:lnTo>
                <a:pt x="162" y="606"/>
              </a:lnTo>
              <a:lnTo>
                <a:pt x="168" y="612"/>
              </a:lnTo>
              <a:lnTo>
                <a:pt x="150" y="606"/>
              </a:lnTo>
              <a:lnTo>
                <a:pt x="138" y="600"/>
              </a:lnTo>
              <a:lnTo>
                <a:pt x="114" y="594"/>
              </a:lnTo>
              <a:lnTo>
                <a:pt x="96" y="588"/>
              </a:lnTo>
              <a:lnTo>
                <a:pt x="54" y="588"/>
              </a:lnTo>
              <a:lnTo>
                <a:pt x="42" y="594"/>
              </a:lnTo>
              <a:lnTo>
                <a:pt x="24" y="600"/>
              </a:lnTo>
              <a:close/>
            </a:path>
          </a:pathLst>
        </a:custGeom>
        <a:solidFill>
          <a:srgbClr val="92CDDC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3</xdr:col>
      <xdr:colOff>359378</xdr:colOff>
      <xdr:row>11</xdr:row>
      <xdr:rowOff>108839</xdr:rowOff>
    </xdr:from>
    <xdr:to>
      <xdr:col>5</xdr:col>
      <xdr:colOff>552239</xdr:colOff>
      <xdr:row>19</xdr:row>
      <xdr:rowOff>7680</xdr:rowOff>
    </xdr:to>
    <xdr:sp macro="" textlink="">
      <xdr:nvSpPr>
        <xdr:cNvPr id="12" name="Extremadura"/>
        <xdr:cNvSpPr>
          <a:spLocks/>
        </xdr:cNvSpPr>
      </xdr:nvSpPr>
      <xdr:spPr bwMode="auto">
        <a:xfrm>
          <a:off x="2645378" y="2791079"/>
          <a:ext cx="1343481" cy="1361881"/>
        </a:xfrm>
        <a:custGeom>
          <a:avLst/>
          <a:gdLst/>
          <a:ahLst/>
          <a:cxnLst>
            <a:cxn ang="0">
              <a:pos x="186" y="144"/>
            </a:cxn>
            <a:cxn ang="0">
              <a:pos x="192" y="252"/>
            </a:cxn>
            <a:cxn ang="0">
              <a:pos x="36" y="300"/>
            </a:cxn>
            <a:cxn ang="0">
              <a:pos x="90" y="408"/>
            </a:cxn>
            <a:cxn ang="0">
              <a:pos x="144" y="504"/>
            </a:cxn>
            <a:cxn ang="0">
              <a:pos x="192" y="540"/>
            </a:cxn>
            <a:cxn ang="0">
              <a:pos x="114" y="654"/>
            </a:cxn>
            <a:cxn ang="0">
              <a:pos x="60" y="768"/>
            </a:cxn>
            <a:cxn ang="0">
              <a:pos x="132" y="888"/>
            </a:cxn>
            <a:cxn ang="0">
              <a:pos x="192" y="882"/>
            </a:cxn>
            <a:cxn ang="0">
              <a:pos x="222" y="900"/>
            </a:cxn>
            <a:cxn ang="0">
              <a:pos x="240" y="924"/>
            </a:cxn>
            <a:cxn ang="0">
              <a:pos x="270" y="930"/>
            </a:cxn>
            <a:cxn ang="0">
              <a:pos x="318" y="954"/>
            </a:cxn>
            <a:cxn ang="0">
              <a:pos x="366" y="954"/>
            </a:cxn>
            <a:cxn ang="0">
              <a:pos x="408" y="978"/>
            </a:cxn>
            <a:cxn ang="0">
              <a:pos x="450" y="972"/>
            </a:cxn>
            <a:cxn ang="0">
              <a:pos x="492" y="942"/>
            </a:cxn>
            <a:cxn ang="0">
              <a:pos x="522" y="894"/>
            </a:cxn>
            <a:cxn ang="0">
              <a:pos x="540" y="888"/>
            </a:cxn>
            <a:cxn ang="0">
              <a:pos x="552" y="912"/>
            </a:cxn>
            <a:cxn ang="0">
              <a:pos x="564" y="930"/>
            </a:cxn>
            <a:cxn ang="0">
              <a:pos x="600" y="900"/>
            </a:cxn>
            <a:cxn ang="0">
              <a:pos x="612" y="864"/>
            </a:cxn>
            <a:cxn ang="0">
              <a:pos x="600" y="822"/>
            </a:cxn>
            <a:cxn ang="0">
              <a:pos x="612" y="780"/>
            </a:cxn>
            <a:cxn ang="0">
              <a:pos x="654" y="744"/>
            </a:cxn>
            <a:cxn ang="0">
              <a:pos x="696" y="714"/>
            </a:cxn>
            <a:cxn ang="0">
              <a:pos x="720" y="690"/>
            </a:cxn>
            <a:cxn ang="0">
              <a:pos x="780" y="678"/>
            </a:cxn>
            <a:cxn ang="0">
              <a:pos x="792" y="636"/>
            </a:cxn>
            <a:cxn ang="0">
              <a:pos x="828" y="600"/>
            </a:cxn>
            <a:cxn ang="0">
              <a:pos x="798" y="588"/>
            </a:cxn>
            <a:cxn ang="0">
              <a:pos x="804" y="564"/>
            </a:cxn>
            <a:cxn ang="0">
              <a:pos x="822" y="528"/>
            </a:cxn>
            <a:cxn ang="0">
              <a:pos x="876" y="516"/>
            </a:cxn>
            <a:cxn ang="0">
              <a:pos x="864" y="486"/>
            </a:cxn>
            <a:cxn ang="0">
              <a:pos x="870" y="438"/>
            </a:cxn>
            <a:cxn ang="0">
              <a:pos x="870" y="396"/>
            </a:cxn>
            <a:cxn ang="0">
              <a:pos x="858" y="414"/>
            </a:cxn>
            <a:cxn ang="0">
              <a:pos x="804" y="426"/>
            </a:cxn>
            <a:cxn ang="0">
              <a:pos x="762" y="390"/>
            </a:cxn>
            <a:cxn ang="0">
              <a:pos x="726" y="318"/>
            </a:cxn>
            <a:cxn ang="0">
              <a:pos x="720" y="264"/>
            </a:cxn>
            <a:cxn ang="0">
              <a:pos x="678" y="252"/>
            </a:cxn>
            <a:cxn ang="0">
              <a:pos x="654" y="234"/>
            </a:cxn>
            <a:cxn ang="0">
              <a:pos x="678" y="144"/>
            </a:cxn>
            <a:cxn ang="0">
              <a:pos x="666" y="102"/>
            </a:cxn>
            <a:cxn ang="0">
              <a:pos x="642" y="96"/>
            </a:cxn>
            <a:cxn ang="0">
              <a:pos x="588" y="102"/>
            </a:cxn>
            <a:cxn ang="0">
              <a:pos x="570" y="84"/>
            </a:cxn>
            <a:cxn ang="0">
              <a:pos x="540" y="84"/>
            </a:cxn>
            <a:cxn ang="0">
              <a:pos x="522" y="54"/>
            </a:cxn>
            <a:cxn ang="0">
              <a:pos x="492" y="84"/>
            </a:cxn>
            <a:cxn ang="0">
              <a:pos x="474" y="60"/>
            </a:cxn>
            <a:cxn ang="0">
              <a:pos x="420" y="6"/>
            </a:cxn>
            <a:cxn ang="0">
              <a:pos x="396" y="12"/>
            </a:cxn>
            <a:cxn ang="0">
              <a:pos x="348" y="30"/>
            </a:cxn>
            <a:cxn ang="0">
              <a:pos x="318" y="42"/>
            </a:cxn>
            <a:cxn ang="0">
              <a:pos x="300" y="84"/>
            </a:cxn>
            <a:cxn ang="0">
              <a:pos x="258" y="84"/>
            </a:cxn>
          </a:cxnLst>
          <a:rect l="0" t="0" r="r" b="b"/>
          <a:pathLst>
            <a:path w="882" h="984">
              <a:moveTo>
                <a:pt x="240" y="84"/>
              </a:moveTo>
              <a:lnTo>
                <a:pt x="204" y="90"/>
              </a:lnTo>
              <a:lnTo>
                <a:pt x="174" y="120"/>
              </a:lnTo>
              <a:lnTo>
                <a:pt x="186" y="144"/>
              </a:lnTo>
              <a:lnTo>
                <a:pt x="210" y="144"/>
              </a:lnTo>
              <a:lnTo>
                <a:pt x="228" y="180"/>
              </a:lnTo>
              <a:lnTo>
                <a:pt x="222" y="222"/>
              </a:lnTo>
              <a:lnTo>
                <a:pt x="192" y="252"/>
              </a:lnTo>
              <a:lnTo>
                <a:pt x="180" y="306"/>
              </a:lnTo>
              <a:lnTo>
                <a:pt x="132" y="318"/>
              </a:lnTo>
              <a:lnTo>
                <a:pt x="78" y="318"/>
              </a:lnTo>
              <a:lnTo>
                <a:pt x="36" y="300"/>
              </a:lnTo>
              <a:lnTo>
                <a:pt x="0" y="300"/>
              </a:lnTo>
              <a:lnTo>
                <a:pt x="30" y="354"/>
              </a:lnTo>
              <a:lnTo>
                <a:pt x="78" y="378"/>
              </a:lnTo>
              <a:lnTo>
                <a:pt x="90" y="408"/>
              </a:lnTo>
              <a:lnTo>
                <a:pt x="78" y="444"/>
              </a:lnTo>
              <a:lnTo>
                <a:pt x="108" y="468"/>
              </a:lnTo>
              <a:lnTo>
                <a:pt x="102" y="498"/>
              </a:lnTo>
              <a:lnTo>
                <a:pt x="144" y="504"/>
              </a:lnTo>
              <a:lnTo>
                <a:pt x="132" y="528"/>
              </a:lnTo>
              <a:lnTo>
                <a:pt x="144" y="540"/>
              </a:lnTo>
              <a:lnTo>
                <a:pt x="180" y="516"/>
              </a:lnTo>
              <a:lnTo>
                <a:pt x="192" y="540"/>
              </a:lnTo>
              <a:lnTo>
                <a:pt x="192" y="564"/>
              </a:lnTo>
              <a:lnTo>
                <a:pt x="168" y="600"/>
              </a:lnTo>
              <a:lnTo>
                <a:pt x="174" y="624"/>
              </a:lnTo>
              <a:lnTo>
                <a:pt x="114" y="654"/>
              </a:lnTo>
              <a:lnTo>
                <a:pt x="90" y="678"/>
              </a:lnTo>
              <a:lnTo>
                <a:pt x="72" y="708"/>
              </a:lnTo>
              <a:lnTo>
                <a:pt x="96" y="714"/>
              </a:lnTo>
              <a:lnTo>
                <a:pt x="60" y="768"/>
              </a:lnTo>
              <a:lnTo>
                <a:pt x="72" y="804"/>
              </a:lnTo>
              <a:lnTo>
                <a:pt x="96" y="828"/>
              </a:lnTo>
              <a:lnTo>
                <a:pt x="126" y="858"/>
              </a:lnTo>
              <a:lnTo>
                <a:pt x="132" y="888"/>
              </a:lnTo>
              <a:lnTo>
                <a:pt x="138" y="900"/>
              </a:lnTo>
              <a:lnTo>
                <a:pt x="168" y="888"/>
              </a:lnTo>
              <a:lnTo>
                <a:pt x="180" y="870"/>
              </a:lnTo>
              <a:lnTo>
                <a:pt x="192" y="882"/>
              </a:lnTo>
              <a:lnTo>
                <a:pt x="210" y="894"/>
              </a:lnTo>
              <a:lnTo>
                <a:pt x="216" y="894"/>
              </a:lnTo>
              <a:lnTo>
                <a:pt x="222" y="894"/>
              </a:lnTo>
              <a:lnTo>
                <a:pt x="222" y="900"/>
              </a:lnTo>
              <a:lnTo>
                <a:pt x="222" y="912"/>
              </a:lnTo>
              <a:lnTo>
                <a:pt x="222" y="918"/>
              </a:lnTo>
              <a:lnTo>
                <a:pt x="228" y="918"/>
              </a:lnTo>
              <a:lnTo>
                <a:pt x="240" y="924"/>
              </a:lnTo>
              <a:lnTo>
                <a:pt x="246" y="924"/>
              </a:lnTo>
              <a:lnTo>
                <a:pt x="258" y="924"/>
              </a:lnTo>
              <a:lnTo>
                <a:pt x="264" y="930"/>
              </a:lnTo>
              <a:lnTo>
                <a:pt x="270" y="930"/>
              </a:lnTo>
              <a:lnTo>
                <a:pt x="288" y="930"/>
              </a:lnTo>
              <a:lnTo>
                <a:pt x="288" y="942"/>
              </a:lnTo>
              <a:lnTo>
                <a:pt x="294" y="948"/>
              </a:lnTo>
              <a:lnTo>
                <a:pt x="318" y="954"/>
              </a:lnTo>
              <a:lnTo>
                <a:pt x="318" y="960"/>
              </a:lnTo>
              <a:lnTo>
                <a:pt x="330" y="948"/>
              </a:lnTo>
              <a:lnTo>
                <a:pt x="348" y="942"/>
              </a:lnTo>
              <a:lnTo>
                <a:pt x="366" y="954"/>
              </a:lnTo>
              <a:lnTo>
                <a:pt x="366" y="960"/>
              </a:lnTo>
              <a:lnTo>
                <a:pt x="378" y="972"/>
              </a:lnTo>
              <a:lnTo>
                <a:pt x="396" y="978"/>
              </a:lnTo>
              <a:lnTo>
                <a:pt x="408" y="978"/>
              </a:lnTo>
              <a:lnTo>
                <a:pt x="414" y="984"/>
              </a:lnTo>
              <a:lnTo>
                <a:pt x="432" y="978"/>
              </a:lnTo>
              <a:lnTo>
                <a:pt x="438" y="972"/>
              </a:lnTo>
              <a:lnTo>
                <a:pt x="450" y="972"/>
              </a:lnTo>
              <a:lnTo>
                <a:pt x="462" y="960"/>
              </a:lnTo>
              <a:lnTo>
                <a:pt x="474" y="954"/>
              </a:lnTo>
              <a:lnTo>
                <a:pt x="486" y="948"/>
              </a:lnTo>
              <a:lnTo>
                <a:pt x="492" y="942"/>
              </a:lnTo>
              <a:lnTo>
                <a:pt x="492" y="924"/>
              </a:lnTo>
              <a:lnTo>
                <a:pt x="510" y="918"/>
              </a:lnTo>
              <a:lnTo>
                <a:pt x="510" y="900"/>
              </a:lnTo>
              <a:lnTo>
                <a:pt x="522" y="894"/>
              </a:lnTo>
              <a:lnTo>
                <a:pt x="528" y="894"/>
              </a:lnTo>
              <a:lnTo>
                <a:pt x="534" y="894"/>
              </a:lnTo>
              <a:lnTo>
                <a:pt x="540" y="894"/>
              </a:lnTo>
              <a:lnTo>
                <a:pt x="540" y="888"/>
              </a:lnTo>
              <a:lnTo>
                <a:pt x="552" y="888"/>
              </a:lnTo>
              <a:lnTo>
                <a:pt x="564" y="894"/>
              </a:lnTo>
              <a:lnTo>
                <a:pt x="558" y="900"/>
              </a:lnTo>
              <a:lnTo>
                <a:pt x="552" y="912"/>
              </a:lnTo>
              <a:lnTo>
                <a:pt x="540" y="924"/>
              </a:lnTo>
              <a:lnTo>
                <a:pt x="540" y="930"/>
              </a:lnTo>
              <a:lnTo>
                <a:pt x="552" y="930"/>
              </a:lnTo>
              <a:lnTo>
                <a:pt x="564" y="930"/>
              </a:lnTo>
              <a:lnTo>
                <a:pt x="570" y="918"/>
              </a:lnTo>
              <a:lnTo>
                <a:pt x="588" y="912"/>
              </a:lnTo>
              <a:lnTo>
                <a:pt x="594" y="912"/>
              </a:lnTo>
              <a:lnTo>
                <a:pt x="600" y="900"/>
              </a:lnTo>
              <a:lnTo>
                <a:pt x="606" y="894"/>
              </a:lnTo>
              <a:lnTo>
                <a:pt x="606" y="888"/>
              </a:lnTo>
              <a:lnTo>
                <a:pt x="612" y="882"/>
              </a:lnTo>
              <a:lnTo>
                <a:pt x="612" y="864"/>
              </a:lnTo>
              <a:lnTo>
                <a:pt x="606" y="858"/>
              </a:lnTo>
              <a:lnTo>
                <a:pt x="600" y="840"/>
              </a:lnTo>
              <a:lnTo>
                <a:pt x="594" y="834"/>
              </a:lnTo>
              <a:lnTo>
                <a:pt x="600" y="822"/>
              </a:lnTo>
              <a:lnTo>
                <a:pt x="600" y="810"/>
              </a:lnTo>
              <a:lnTo>
                <a:pt x="594" y="798"/>
              </a:lnTo>
              <a:lnTo>
                <a:pt x="606" y="792"/>
              </a:lnTo>
              <a:lnTo>
                <a:pt x="612" y="780"/>
              </a:lnTo>
              <a:lnTo>
                <a:pt x="630" y="774"/>
              </a:lnTo>
              <a:lnTo>
                <a:pt x="636" y="768"/>
              </a:lnTo>
              <a:lnTo>
                <a:pt x="648" y="756"/>
              </a:lnTo>
              <a:lnTo>
                <a:pt x="654" y="744"/>
              </a:lnTo>
              <a:lnTo>
                <a:pt x="672" y="738"/>
              </a:lnTo>
              <a:lnTo>
                <a:pt x="678" y="738"/>
              </a:lnTo>
              <a:lnTo>
                <a:pt x="690" y="720"/>
              </a:lnTo>
              <a:lnTo>
                <a:pt x="696" y="714"/>
              </a:lnTo>
              <a:lnTo>
                <a:pt x="708" y="714"/>
              </a:lnTo>
              <a:lnTo>
                <a:pt x="714" y="708"/>
              </a:lnTo>
              <a:lnTo>
                <a:pt x="720" y="696"/>
              </a:lnTo>
              <a:lnTo>
                <a:pt x="720" y="690"/>
              </a:lnTo>
              <a:lnTo>
                <a:pt x="726" y="684"/>
              </a:lnTo>
              <a:lnTo>
                <a:pt x="750" y="684"/>
              </a:lnTo>
              <a:lnTo>
                <a:pt x="768" y="678"/>
              </a:lnTo>
              <a:lnTo>
                <a:pt x="780" y="678"/>
              </a:lnTo>
              <a:lnTo>
                <a:pt x="786" y="666"/>
              </a:lnTo>
              <a:lnTo>
                <a:pt x="786" y="660"/>
              </a:lnTo>
              <a:lnTo>
                <a:pt x="792" y="654"/>
              </a:lnTo>
              <a:lnTo>
                <a:pt x="792" y="636"/>
              </a:lnTo>
              <a:lnTo>
                <a:pt x="792" y="624"/>
              </a:lnTo>
              <a:lnTo>
                <a:pt x="822" y="624"/>
              </a:lnTo>
              <a:lnTo>
                <a:pt x="828" y="606"/>
              </a:lnTo>
              <a:lnTo>
                <a:pt x="828" y="600"/>
              </a:lnTo>
              <a:lnTo>
                <a:pt x="822" y="600"/>
              </a:lnTo>
              <a:lnTo>
                <a:pt x="810" y="594"/>
              </a:lnTo>
              <a:lnTo>
                <a:pt x="798" y="594"/>
              </a:lnTo>
              <a:lnTo>
                <a:pt x="798" y="588"/>
              </a:lnTo>
              <a:lnTo>
                <a:pt x="792" y="570"/>
              </a:lnTo>
              <a:lnTo>
                <a:pt x="792" y="558"/>
              </a:lnTo>
              <a:lnTo>
                <a:pt x="798" y="558"/>
              </a:lnTo>
              <a:lnTo>
                <a:pt x="804" y="564"/>
              </a:lnTo>
              <a:lnTo>
                <a:pt x="822" y="564"/>
              </a:lnTo>
              <a:lnTo>
                <a:pt x="822" y="546"/>
              </a:lnTo>
              <a:lnTo>
                <a:pt x="810" y="540"/>
              </a:lnTo>
              <a:lnTo>
                <a:pt x="822" y="528"/>
              </a:lnTo>
              <a:lnTo>
                <a:pt x="822" y="516"/>
              </a:lnTo>
              <a:lnTo>
                <a:pt x="834" y="504"/>
              </a:lnTo>
              <a:lnTo>
                <a:pt x="846" y="504"/>
              </a:lnTo>
              <a:lnTo>
                <a:pt x="876" y="516"/>
              </a:lnTo>
              <a:lnTo>
                <a:pt x="882" y="510"/>
              </a:lnTo>
              <a:lnTo>
                <a:pt x="882" y="504"/>
              </a:lnTo>
              <a:lnTo>
                <a:pt x="876" y="504"/>
              </a:lnTo>
              <a:lnTo>
                <a:pt x="864" y="486"/>
              </a:lnTo>
              <a:lnTo>
                <a:pt x="858" y="474"/>
              </a:lnTo>
              <a:lnTo>
                <a:pt x="858" y="456"/>
              </a:lnTo>
              <a:lnTo>
                <a:pt x="864" y="450"/>
              </a:lnTo>
              <a:lnTo>
                <a:pt x="870" y="438"/>
              </a:lnTo>
              <a:lnTo>
                <a:pt x="876" y="426"/>
              </a:lnTo>
              <a:lnTo>
                <a:pt x="876" y="414"/>
              </a:lnTo>
              <a:lnTo>
                <a:pt x="876" y="408"/>
              </a:lnTo>
              <a:lnTo>
                <a:pt x="870" y="396"/>
              </a:lnTo>
              <a:lnTo>
                <a:pt x="876" y="408"/>
              </a:lnTo>
              <a:lnTo>
                <a:pt x="870" y="396"/>
              </a:lnTo>
              <a:lnTo>
                <a:pt x="858" y="408"/>
              </a:lnTo>
              <a:lnTo>
                <a:pt x="858" y="414"/>
              </a:lnTo>
              <a:lnTo>
                <a:pt x="840" y="414"/>
              </a:lnTo>
              <a:lnTo>
                <a:pt x="834" y="420"/>
              </a:lnTo>
              <a:lnTo>
                <a:pt x="822" y="426"/>
              </a:lnTo>
              <a:lnTo>
                <a:pt x="804" y="426"/>
              </a:lnTo>
              <a:lnTo>
                <a:pt x="798" y="420"/>
              </a:lnTo>
              <a:lnTo>
                <a:pt x="792" y="426"/>
              </a:lnTo>
              <a:lnTo>
                <a:pt x="792" y="414"/>
              </a:lnTo>
              <a:lnTo>
                <a:pt x="762" y="390"/>
              </a:lnTo>
              <a:lnTo>
                <a:pt x="756" y="390"/>
              </a:lnTo>
              <a:lnTo>
                <a:pt x="714" y="348"/>
              </a:lnTo>
              <a:lnTo>
                <a:pt x="726" y="330"/>
              </a:lnTo>
              <a:lnTo>
                <a:pt x="726" y="318"/>
              </a:lnTo>
              <a:lnTo>
                <a:pt x="732" y="300"/>
              </a:lnTo>
              <a:lnTo>
                <a:pt x="726" y="294"/>
              </a:lnTo>
              <a:lnTo>
                <a:pt x="726" y="276"/>
              </a:lnTo>
              <a:lnTo>
                <a:pt x="720" y="264"/>
              </a:lnTo>
              <a:lnTo>
                <a:pt x="690" y="276"/>
              </a:lnTo>
              <a:lnTo>
                <a:pt x="684" y="276"/>
              </a:lnTo>
              <a:lnTo>
                <a:pt x="678" y="270"/>
              </a:lnTo>
              <a:lnTo>
                <a:pt x="678" y="252"/>
              </a:lnTo>
              <a:lnTo>
                <a:pt x="684" y="246"/>
              </a:lnTo>
              <a:lnTo>
                <a:pt x="684" y="240"/>
              </a:lnTo>
              <a:lnTo>
                <a:pt x="678" y="234"/>
              </a:lnTo>
              <a:lnTo>
                <a:pt x="654" y="234"/>
              </a:lnTo>
              <a:lnTo>
                <a:pt x="648" y="222"/>
              </a:lnTo>
              <a:lnTo>
                <a:pt x="666" y="210"/>
              </a:lnTo>
              <a:lnTo>
                <a:pt x="666" y="156"/>
              </a:lnTo>
              <a:lnTo>
                <a:pt x="678" y="144"/>
              </a:lnTo>
              <a:lnTo>
                <a:pt x="672" y="144"/>
              </a:lnTo>
              <a:lnTo>
                <a:pt x="672" y="126"/>
              </a:lnTo>
              <a:lnTo>
                <a:pt x="666" y="126"/>
              </a:lnTo>
              <a:lnTo>
                <a:pt x="666" y="102"/>
              </a:lnTo>
              <a:lnTo>
                <a:pt x="672" y="96"/>
              </a:lnTo>
              <a:lnTo>
                <a:pt x="672" y="90"/>
              </a:lnTo>
              <a:lnTo>
                <a:pt x="648" y="90"/>
              </a:lnTo>
              <a:lnTo>
                <a:pt x="642" y="96"/>
              </a:lnTo>
              <a:lnTo>
                <a:pt x="618" y="114"/>
              </a:lnTo>
              <a:lnTo>
                <a:pt x="606" y="114"/>
              </a:lnTo>
              <a:lnTo>
                <a:pt x="594" y="102"/>
              </a:lnTo>
              <a:lnTo>
                <a:pt x="588" y="102"/>
              </a:lnTo>
              <a:lnTo>
                <a:pt x="576" y="96"/>
              </a:lnTo>
              <a:lnTo>
                <a:pt x="576" y="90"/>
              </a:lnTo>
              <a:lnTo>
                <a:pt x="570" y="90"/>
              </a:lnTo>
              <a:lnTo>
                <a:pt x="570" y="84"/>
              </a:lnTo>
              <a:lnTo>
                <a:pt x="564" y="72"/>
              </a:lnTo>
              <a:lnTo>
                <a:pt x="558" y="72"/>
              </a:lnTo>
              <a:lnTo>
                <a:pt x="552" y="72"/>
              </a:lnTo>
              <a:lnTo>
                <a:pt x="540" y="84"/>
              </a:lnTo>
              <a:lnTo>
                <a:pt x="540" y="60"/>
              </a:lnTo>
              <a:lnTo>
                <a:pt x="534" y="60"/>
              </a:lnTo>
              <a:lnTo>
                <a:pt x="534" y="54"/>
              </a:lnTo>
              <a:lnTo>
                <a:pt x="522" y="54"/>
              </a:lnTo>
              <a:lnTo>
                <a:pt x="510" y="66"/>
              </a:lnTo>
              <a:lnTo>
                <a:pt x="510" y="72"/>
              </a:lnTo>
              <a:lnTo>
                <a:pt x="498" y="84"/>
              </a:lnTo>
              <a:lnTo>
                <a:pt x="492" y="84"/>
              </a:lnTo>
              <a:lnTo>
                <a:pt x="486" y="72"/>
              </a:lnTo>
              <a:lnTo>
                <a:pt x="480" y="72"/>
              </a:lnTo>
              <a:lnTo>
                <a:pt x="474" y="66"/>
              </a:lnTo>
              <a:lnTo>
                <a:pt x="474" y="60"/>
              </a:lnTo>
              <a:lnTo>
                <a:pt x="450" y="36"/>
              </a:lnTo>
              <a:lnTo>
                <a:pt x="450" y="30"/>
              </a:lnTo>
              <a:lnTo>
                <a:pt x="432" y="6"/>
              </a:lnTo>
              <a:lnTo>
                <a:pt x="420" y="6"/>
              </a:lnTo>
              <a:lnTo>
                <a:pt x="420" y="0"/>
              </a:lnTo>
              <a:lnTo>
                <a:pt x="402" y="0"/>
              </a:lnTo>
              <a:lnTo>
                <a:pt x="396" y="6"/>
              </a:lnTo>
              <a:lnTo>
                <a:pt x="396" y="12"/>
              </a:lnTo>
              <a:lnTo>
                <a:pt x="372" y="12"/>
              </a:lnTo>
              <a:lnTo>
                <a:pt x="366" y="24"/>
              </a:lnTo>
              <a:lnTo>
                <a:pt x="360" y="30"/>
              </a:lnTo>
              <a:lnTo>
                <a:pt x="348" y="30"/>
              </a:lnTo>
              <a:lnTo>
                <a:pt x="342" y="36"/>
              </a:lnTo>
              <a:lnTo>
                <a:pt x="336" y="36"/>
              </a:lnTo>
              <a:lnTo>
                <a:pt x="330" y="42"/>
              </a:lnTo>
              <a:lnTo>
                <a:pt x="318" y="42"/>
              </a:lnTo>
              <a:lnTo>
                <a:pt x="318" y="54"/>
              </a:lnTo>
              <a:lnTo>
                <a:pt x="306" y="60"/>
              </a:lnTo>
              <a:lnTo>
                <a:pt x="306" y="72"/>
              </a:lnTo>
              <a:lnTo>
                <a:pt x="300" y="84"/>
              </a:lnTo>
              <a:lnTo>
                <a:pt x="282" y="84"/>
              </a:lnTo>
              <a:lnTo>
                <a:pt x="270" y="90"/>
              </a:lnTo>
              <a:lnTo>
                <a:pt x="264" y="90"/>
              </a:lnTo>
              <a:lnTo>
                <a:pt x="258" y="84"/>
              </a:lnTo>
              <a:lnTo>
                <a:pt x="252" y="90"/>
              </a:lnTo>
              <a:lnTo>
                <a:pt x="234" y="84"/>
              </a:lnTo>
              <a:lnTo>
                <a:pt x="240" y="84"/>
              </a:lnTo>
              <a:close/>
            </a:path>
          </a:pathLst>
        </a:custGeom>
        <a:solidFill>
          <a:srgbClr val="215967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5</xdr:col>
      <xdr:colOff>587605</xdr:colOff>
      <xdr:row>9</xdr:row>
      <xdr:rowOff>110657</xdr:rowOff>
    </xdr:from>
    <xdr:to>
      <xdr:col>7</xdr:col>
      <xdr:colOff>24564</xdr:colOff>
      <xdr:row>13</xdr:row>
      <xdr:rowOff>63932</xdr:rowOff>
    </xdr:to>
    <xdr:sp macro="" textlink="">
      <xdr:nvSpPr>
        <xdr:cNvPr id="13" name="Madrid"/>
        <xdr:cNvSpPr>
          <a:spLocks/>
        </xdr:cNvSpPr>
      </xdr:nvSpPr>
      <xdr:spPr bwMode="auto">
        <a:xfrm>
          <a:off x="4024225" y="2427137"/>
          <a:ext cx="671399" cy="684795"/>
        </a:xfrm>
        <a:custGeom>
          <a:avLst/>
          <a:gdLst/>
          <a:ahLst/>
          <a:cxnLst>
            <a:cxn ang="0">
              <a:pos x="120" y="216"/>
            </a:cxn>
            <a:cxn ang="0">
              <a:pos x="132" y="174"/>
            </a:cxn>
            <a:cxn ang="0">
              <a:pos x="144" y="156"/>
            </a:cxn>
            <a:cxn ang="0">
              <a:pos x="162" y="150"/>
            </a:cxn>
            <a:cxn ang="0">
              <a:pos x="186" y="114"/>
            </a:cxn>
            <a:cxn ang="0">
              <a:pos x="222" y="66"/>
            </a:cxn>
            <a:cxn ang="0">
              <a:pos x="240" y="54"/>
            </a:cxn>
            <a:cxn ang="0">
              <a:pos x="270" y="24"/>
            </a:cxn>
            <a:cxn ang="0">
              <a:pos x="306" y="6"/>
            </a:cxn>
            <a:cxn ang="0">
              <a:pos x="318" y="30"/>
            </a:cxn>
            <a:cxn ang="0">
              <a:pos x="330" y="54"/>
            </a:cxn>
            <a:cxn ang="0">
              <a:pos x="342" y="78"/>
            </a:cxn>
            <a:cxn ang="0">
              <a:pos x="324" y="126"/>
            </a:cxn>
            <a:cxn ang="0">
              <a:pos x="330" y="150"/>
            </a:cxn>
            <a:cxn ang="0">
              <a:pos x="324" y="180"/>
            </a:cxn>
            <a:cxn ang="0">
              <a:pos x="342" y="180"/>
            </a:cxn>
            <a:cxn ang="0">
              <a:pos x="366" y="198"/>
            </a:cxn>
            <a:cxn ang="0">
              <a:pos x="378" y="234"/>
            </a:cxn>
            <a:cxn ang="0">
              <a:pos x="396" y="246"/>
            </a:cxn>
            <a:cxn ang="0">
              <a:pos x="420" y="276"/>
            </a:cxn>
            <a:cxn ang="0">
              <a:pos x="414" y="330"/>
            </a:cxn>
            <a:cxn ang="0">
              <a:pos x="420" y="354"/>
            </a:cxn>
            <a:cxn ang="0">
              <a:pos x="432" y="354"/>
            </a:cxn>
            <a:cxn ang="0">
              <a:pos x="444" y="384"/>
            </a:cxn>
            <a:cxn ang="0">
              <a:pos x="444" y="408"/>
            </a:cxn>
            <a:cxn ang="0">
              <a:pos x="420" y="420"/>
            </a:cxn>
            <a:cxn ang="0">
              <a:pos x="384" y="426"/>
            </a:cxn>
            <a:cxn ang="0">
              <a:pos x="348" y="438"/>
            </a:cxn>
            <a:cxn ang="0">
              <a:pos x="318" y="426"/>
            </a:cxn>
            <a:cxn ang="0">
              <a:pos x="288" y="444"/>
            </a:cxn>
            <a:cxn ang="0">
              <a:pos x="246" y="480"/>
            </a:cxn>
            <a:cxn ang="0">
              <a:pos x="204" y="486"/>
            </a:cxn>
            <a:cxn ang="0">
              <a:pos x="228" y="474"/>
            </a:cxn>
            <a:cxn ang="0">
              <a:pos x="246" y="450"/>
            </a:cxn>
            <a:cxn ang="0">
              <a:pos x="276" y="438"/>
            </a:cxn>
            <a:cxn ang="0">
              <a:pos x="282" y="408"/>
            </a:cxn>
            <a:cxn ang="0">
              <a:pos x="234" y="396"/>
            </a:cxn>
            <a:cxn ang="0">
              <a:pos x="204" y="384"/>
            </a:cxn>
            <a:cxn ang="0">
              <a:pos x="174" y="378"/>
            </a:cxn>
            <a:cxn ang="0">
              <a:pos x="156" y="354"/>
            </a:cxn>
            <a:cxn ang="0">
              <a:pos x="120" y="348"/>
            </a:cxn>
            <a:cxn ang="0">
              <a:pos x="114" y="348"/>
            </a:cxn>
            <a:cxn ang="0">
              <a:pos x="84" y="366"/>
            </a:cxn>
            <a:cxn ang="0">
              <a:pos x="72" y="348"/>
            </a:cxn>
            <a:cxn ang="0">
              <a:pos x="54" y="336"/>
            </a:cxn>
            <a:cxn ang="0">
              <a:pos x="42" y="360"/>
            </a:cxn>
            <a:cxn ang="0">
              <a:pos x="12" y="366"/>
            </a:cxn>
            <a:cxn ang="0">
              <a:pos x="0" y="366"/>
            </a:cxn>
            <a:cxn ang="0">
              <a:pos x="6" y="336"/>
            </a:cxn>
            <a:cxn ang="0">
              <a:pos x="36" y="330"/>
            </a:cxn>
            <a:cxn ang="0">
              <a:pos x="42" y="306"/>
            </a:cxn>
            <a:cxn ang="0">
              <a:pos x="54" y="288"/>
            </a:cxn>
            <a:cxn ang="0">
              <a:pos x="78" y="240"/>
            </a:cxn>
          </a:cxnLst>
          <a:rect l="0" t="0" r="r" b="b"/>
          <a:pathLst>
            <a:path w="444" h="498">
              <a:moveTo>
                <a:pt x="90" y="228"/>
              </a:moveTo>
              <a:lnTo>
                <a:pt x="96" y="216"/>
              </a:lnTo>
              <a:lnTo>
                <a:pt x="120" y="216"/>
              </a:lnTo>
              <a:lnTo>
                <a:pt x="120" y="198"/>
              </a:lnTo>
              <a:lnTo>
                <a:pt x="126" y="174"/>
              </a:lnTo>
              <a:lnTo>
                <a:pt x="132" y="174"/>
              </a:lnTo>
              <a:lnTo>
                <a:pt x="132" y="168"/>
              </a:lnTo>
              <a:lnTo>
                <a:pt x="144" y="168"/>
              </a:lnTo>
              <a:lnTo>
                <a:pt x="144" y="156"/>
              </a:lnTo>
              <a:lnTo>
                <a:pt x="150" y="144"/>
              </a:lnTo>
              <a:lnTo>
                <a:pt x="156" y="144"/>
              </a:lnTo>
              <a:lnTo>
                <a:pt x="162" y="150"/>
              </a:lnTo>
              <a:lnTo>
                <a:pt x="174" y="150"/>
              </a:lnTo>
              <a:lnTo>
                <a:pt x="174" y="126"/>
              </a:lnTo>
              <a:lnTo>
                <a:pt x="186" y="114"/>
              </a:lnTo>
              <a:lnTo>
                <a:pt x="186" y="96"/>
              </a:lnTo>
              <a:lnTo>
                <a:pt x="204" y="78"/>
              </a:lnTo>
              <a:lnTo>
                <a:pt x="222" y="66"/>
              </a:lnTo>
              <a:lnTo>
                <a:pt x="234" y="66"/>
              </a:lnTo>
              <a:lnTo>
                <a:pt x="240" y="60"/>
              </a:lnTo>
              <a:lnTo>
                <a:pt x="240" y="54"/>
              </a:lnTo>
              <a:lnTo>
                <a:pt x="252" y="36"/>
              </a:lnTo>
              <a:lnTo>
                <a:pt x="264" y="36"/>
              </a:lnTo>
              <a:lnTo>
                <a:pt x="270" y="24"/>
              </a:lnTo>
              <a:lnTo>
                <a:pt x="282" y="6"/>
              </a:lnTo>
              <a:lnTo>
                <a:pt x="300" y="0"/>
              </a:lnTo>
              <a:lnTo>
                <a:pt x="306" y="6"/>
              </a:lnTo>
              <a:lnTo>
                <a:pt x="312" y="12"/>
              </a:lnTo>
              <a:lnTo>
                <a:pt x="318" y="24"/>
              </a:lnTo>
              <a:lnTo>
                <a:pt x="318" y="30"/>
              </a:lnTo>
              <a:lnTo>
                <a:pt x="324" y="30"/>
              </a:lnTo>
              <a:lnTo>
                <a:pt x="330" y="42"/>
              </a:lnTo>
              <a:lnTo>
                <a:pt x="330" y="54"/>
              </a:lnTo>
              <a:lnTo>
                <a:pt x="342" y="60"/>
              </a:lnTo>
              <a:lnTo>
                <a:pt x="342" y="66"/>
              </a:lnTo>
              <a:lnTo>
                <a:pt x="342" y="78"/>
              </a:lnTo>
              <a:lnTo>
                <a:pt x="330" y="90"/>
              </a:lnTo>
              <a:lnTo>
                <a:pt x="324" y="96"/>
              </a:lnTo>
              <a:lnTo>
                <a:pt x="324" y="126"/>
              </a:lnTo>
              <a:lnTo>
                <a:pt x="312" y="144"/>
              </a:lnTo>
              <a:lnTo>
                <a:pt x="318" y="150"/>
              </a:lnTo>
              <a:lnTo>
                <a:pt x="330" y="150"/>
              </a:lnTo>
              <a:lnTo>
                <a:pt x="330" y="156"/>
              </a:lnTo>
              <a:lnTo>
                <a:pt x="330" y="174"/>
              </a:lnTo>
              <a:lnTo>
                <a:pt x="324" y="180"/>
              </a:lnTo>
              <a:lnTo>
                <a:pt x="324" y="186"/>
              </a:lnTo>
              <a:lnTo>
                <a:pt x="342" y="186"/>
              </a:lnTo>
              <a:lnTo>
                <a:pt x="342" y="180"/>
              </a:lnTo>
              <a:lnTo>
                <a:pt x="348" y="180"/>
              </a:lnTo>
              <a:lnTo>
                <a:pt x="360" y="198"/>
              </a:lnTo>
              <a:lnTo>
                <a:pt x="366" y="198"/>
              </a:lnTo>
              <a:lnTo>
                <a:pt x="366" y="216"/>
              </a:lnTo>
              <a:lnTo>
                <a:pt x="378" y="228"/>
              </a:lnTo>
              <a:lnTo>
                <a:pt x="378" y="234"/>
              </a:lnTo>
              <a:lnTo>
                <a:pt x="384" y="240"/>
              </a:lnTo>
              <a:lnTo>
                <a:pt x="390" y="240"/>
              </a:lnTo>
              <a:lnTo>
                <a:pt x="396" y="246"/>
              </a:lnTo>
              <a:lnTo>
                <a:pt x="402" y="258"/>
              </a:lnTo>
              <a:lnTo>
                <a:pt x="402" y="276"/>
              </a:lnTo>
              <a:lnTo>
                <a:pt x="420" y="276"/>
              </a:lnTo>
              <a:lnTo>
                <a:pt x="426" y="294"/>
              </a:lnTo>
              <a:lnTo>
                <a:pt x="426" y="318"/>
              </a:lnTo>
              <a:lnTo>
                <a:pt x="414" y="330"/>
              </a:lnTo>
              <a:lnTo>
                <a:pt x="402" y="348"/>
              </a:lnTo>
              <a:lnTo>
                <a:pt x="402" y="354"/>
              </a:lnTo>
              <a:lnTo>
                <a:pt x="420" y="354"/>
              </a:lnTo>
              <a:lnTo>
                <a:pt x="426" y="348"/>
              </a:lnTo>
              <a:lnTo>
                <a:pt x="432" y="348"/>
              </a:lnTo>
              <a:lnTo>
                <a:pt x="432" y="354"/>
              </a:lnTo>
              <a:lnTo>
                <a:pt x="438" y="360"/>
              </a:lnTo>
              <a:lnTo>
                <a:pt x="438" y="384"/>
              </a:lnTo>
              <a:lnTo>
                <a:pt x="444" y="384"/>
              </a:lnTo>
              <a:lnTo>
                <a:pt x="438" y="390"/>
              </a:lnTo>
              <a:lnTo>
                <a:pt x="432" y="390"/>
              </a:lnTo>
              <a:lnTo>
                <a:pt x="444" y="408"/>
              </a:lnTo>
              <a:lnTo>
                <a:pt x="444" y="414"/>
              </a:lnTo>
              <a:lnTo>
                <a:pt x="432" y="426"/>
              </a:lnTo>
              <a:lnTo>
                <a:pt x="420" y="420"/>
              </a:lnTo>
              <a:lnTo>
                <a:pt x="402" y="420"/>
              </a:lnTo>
              <a:lnTo>
                <a:pt x="390" y="426"/>
              </a:lnTo>
              <a:lnTo>
                <a:pt x="384" y="426"/>
              </a:lnTo>
              <a:lnTo>
                <a:pt x="366" y="420"/>
              </a:lnTo>
              <a:lnTo>
                <a:pt x="354" y="420"/>
              </a:lnTo>
              <a:lnTo>
                <a:pt x="348" y="438"/>
              </a:lnTo>
              <a:lnTo>
                <a:pt x="342" y="438"/>
              </a:lnTo>
              <a:lnTo>
                <a:pt x="330" y="426"/>
              </a:lnTo>
              <a:lnTo>
                <a:pt x="318" y="426"/>
              </a:lnTo>
              <a:lnTo>
                <a:pt x="312" y="438"/>
              </a:lnTo>
              <a:lnTo>
                <a:pt x="306" y="444"/>
              </a:lnTo>
              <a:lnTo>
                <a:pt x="288" y="444"/>
              </a:lnTo>
              <a:lnTo>
                <a:pt x="276" y="456"/>
              </a:lnTo>
              <a:lnTo>
                <a:pt x="264" y="474"/>
              </a:lnTo>
              <a:lnTo>
                <a:pt x="246" y="480"/>
              </a:lnTo>
              <a:lnTo>
                <a:pt x="234" y="498"/>
              </a:lnTo>
              <a:lnTo>
                <a:pt x="210" y="498"/>
              </a:lnTo>
              <a:lnTo>
                <a:pt x="204" y="486"/>
              </a:lnTo>
              <a:lnTo>
                <a:pt x="204" y="480"/>
              </a:lnTo>
              <a:lnTo>
                <a:pt x="210" y="474"/>
              </a:lnTo>
              <a:lnTo>
                <a:pt x="228" y="474"/>
              </a:lnTo>
              <a:lnTo>
                <a:pt x="234" y="468"/>
              </a:lnTo>
              <a:lnTo>
                <a:pt x="246" y="468"/>
              </a:lnTo>
              <a:lnTo>
                <a:pt x="246" y="450"/>
              </a:lnTo>
              <a:lnTo>
                <a:pt x="252" y="444"/>
              </a:lnTo>
              <a:lnTo>
                <a:pt x="270" y="444"/>
              </a:lnTo>
              <a:lnTo>
                <a:pt x="276" y="438"/>
              </a:lnTo>
              <a:lnTo>
                <a:pt x="276" y="426"/>
              </a:lnTo>
              <a:lnTo>
                <a:pt x="282" y="414"/>
              </a:lnTo>
              <a:lnTo>
                <a:pt x="282" y="408"/>
              </a:lnTo>
              <a:lnTo>
                <a:pt x="270" y="408"/>
              </a:lnTo>
              <a:lnTo>
                <a:pt x="270" y="396"/>
              </a:lnTo>
              <a:lnTo>
                <a:pt x="234" y="396"/>
              </a:lnTo>
              <a:lnTo>
                <a:pt x="228" y="390"/>
              </a:lnTo>
              <a:lnTo>
                <a:pt x="222" y="390"/>
              </a:lnTo>
              <a:lnTo>
                <a:pt x="204" y="384"/>
              </a:lnTo>
              <a:lnTo>
                <a:pt x="198" y="384"/>
              </a:lnTo>
              <a:lnTo>
                <a:pt x="192" y="378"/>
              </a:lnTo>
              <a:lnTo>
                <a:pt x="174" y="378"/>
              </a:lnTo>
              <a:lnTo>
                <a:pt x="168" y="366"/>
              </a:lnTo>
              <a:lnTo>
                <a:pt x="162" y="366"/>
              </a:lnTo>
              <a:lnTo>
                <a:pt x="156" y="354"/>
              </a:lnTo>
              <a:lnTo>
                <a:pt x="144" y="354"/>
              </a:lnTo>
              <a:lnTo>
                <a:pt x="132" y="360"/>
              </a:lnTo>
              <a:lnTo>
                <a:pt x="120" y="348"/>
              </a:lnTo>
              <a:lnTo>
                <a:pt x="120" y="336"/>
              </a:lnTo>
              <a:lnTo>
                <a:pt x="114" y="336"/>
              </a:lnTo>
              <a:lnTo>
                <a:pt x="114" y="348"/>
              </a:lnTo>
              <a:lnTo>
                <a:pt x="108" y="354"/>
              </a:lnTo>
              <a:lnTo>
                <a:pt x="96" y="354"/>
              </a:lnTo>
              <a:lnTo>
                <a:pt x="84" y="366"/>
              </a:lnTo>
              <a:lnTo>
                <a:pt x="78" y="360"/>
              </a:lnTo>
              <a:lnTo>
                <a:pt x="72" y="360"/>
              </a:lnTo>
              <a:lnTo>
                <a:pt x="72" y="348"/>
              </a:lnTo>
              <a:lnTo>
                <a:pt x="60" y="336"/>
              </a:lnTo>
              <a:lnTo>
                <a:pt x="60" y="330"/>
              </a:lnTo>
              <a:lnTo>
                <a:pt x="54" y="336"/>
              </a:lnTo>
              <a:lnTo>
                <a:pt x="54" y="348"/>
              </a:lnTo>
              <a:lnTo>
                <a:pt x="48" y="354"/>
              </a:lnTo>
              <a:lnTo>
                <a:pt x="42" y="360"/>
              </a:lnTo>
              <a:lnTo>
                <a:pt x="30" y="360"/>
              </a:lnTo>
              <a:lnTo>
                <a:pt x="18" y="366"/>
              </a:lnTo>
              <a:lnTo>
                <a:pt x="12" y="366"/>
              </a:lnTo>
              <a:lnTo>
                <a:pt x="6" y="378"/>
              </a:lnTo>
              <a:lnTo>
                <a:pt x="0" y="378"/>
              </a:lnTo>
              <a:lnTo>
                <a:pt x="0" y="366"/>
              </a:lnTo>
              <a:lnTo>
                <a:pt x="0" y="354"/>
              </a:lnTo>
              <a:lnTo>
                <a:pt x="6" y="348"/>
              </a:lnTo>
              <a:lnTo>
                <a:pt x="6" y="336"/>
              </a:lnTo>
              <a:lnTo>
                <a:pt x="12" y="336"/>
              </a:lnTo>
              <a:lnTo>
                <a:pt x="18" y="330"/>
              </a:lnTo>
              <a:lnTo>
                <a:pt x="36" y="330"/>
              </a:lnTo>
              <a:lnTo>
                <a:pt x="36" y="324"/>
              </a:lnTo>
              <a:lnTo>
                <a:pt x="42" y="318"/>
              </a:lnTo>
              <a:lnTo>
                <a:pt x="42" y="306"/>
              </a:lnTo>
              <a:lnTo>
                <a:pt x="48" y="300"/>
              </a:lnTo>
              <a:lnTo>
                <a:pt x="48" y="294"/>
              </a:lnTo>
              <a:lnTo>
                <a:pt x="54" y="288"/>
              </a:lnTo>
              <a:lnTo>
                <a:pt x="72" y="288"/>
              </a:lnTo>
              <a:lnTo>
                <a:pt x="78" y="276"/>
              </a:lnTo>
              <a:lnTo>
                <a:pt x="78" y="240"/>
              </a:lnTo>
              <a:lnTo>
                <a:pt x="90" y="228"/>
              </a:lnTo>
              <a:close/>
            </a:path>
          </a:pathLst>
        </a:custGeom>
        <a:solidFill>
          <a:srgbClr val="DAEEF5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7</xdr:col>
      <xdr:colOff>399000</xdr:colOff>
      <xdr:row>16</xdr:row>
      <xdr:rowOff>115634</xdr:rowOff>
    </xdr:from>
    <xdr:to>
      <xdr:col>9</xdr:col>
      <xdr:colOff>29685</xdr:colOff>
      <xdr:row>20</xdr:row>
      <xdr:rowOff>146470</xdr:rowOff>
    </xdr:to>
    <xdr:sp macro="" textlink="">
      <xdr:nvSpPr>
        <xdr:cNvPr id="14" name="Murcia"/>
        <xdr:cNvSpPr>
          <a:spLocks/>
        </xdr:cNvSpPr>
      </xdr:nvSpPr>
      <xdr:spPr bwMode="auto">
        <a:xfrm>
          <a:off x="5070060" y="3704654"/>
          <a:ext cx="773685" cy="769976"/>
        </a:xfrm>
        <a:custGeom>
          <a:avLst/>
          <a:gdLst/>
          <a:ahLst/>
          <a:cxnLst>
            <a:cxn ang="0">
              <a:pos x="498" y="384"/>
            </a:cxn>
            <a:cxn ang="0">
              <a:pos x="492" y="390"/>
            </a:cxn>
            <a:cxn ang="0">
              <a:pos x="468" y="414"/>
            </a:cxn>
            <a:cxn ang="0">
              <a:pos x="480" y="438"/>
            </a:cxn>
            <a:cxn ang="0">
              <a:pos x="510" y="456"/>
            </a:cxn>
            <a:cxn ang="0">
              <a:pos x="504" y="426"/>
            </a:cxn>
            <a:cxn ang="0">
              <a:pos x="504" y="402"/>
            </a:cxn>
            <a:cxn ang="0">
              <a:pos x="516" y="456"/>
            </a:cxn>
            <a:cxn ang="0">
              <a:pos x="462" y="480"/>
            </a:cxn>
            <a:cxn ang="0">
              <a:pos x="432" y="486"/>
            </a:cxn>
            <a:cxn ang="0">
              <a:pos x="420" y="486"/>
            </a:cxn>
            <a:cxn ang="0">
              <a:pos x="396" y="486"/>
            </a:cxn>
            <a:cxn ang="0">
              <a:pos x="384" y="498"/>
            </a:cxn>
            <a:cxn ang="0">
              <a:pos x="378" y="498"/>
            </a:cxn>
            <a:cxn ang="0">
              <a:pos x="360" y="486"/>
            </a:cxn>
            <a:cxn ang="0">
              <a:pos x="336" y="492"/>
            </a:cxn>
            <a:cxn ang="0">
              <a:pos x="306" y="504"/>
            </a:cxn>
            <a:cxn ang="0">
              <a:pos x="270" y="534"/>
            </a:cxn>
            <a:cxn ang="0">
              <a:pos x="234" y="552"/>
            </a:cxn>
            <a:cxn ang="0">
              <a:pos x="162" y="510"/>
            </a:cxn>
            <a:cxn ang="0">
              <a:pos x="138" y="474"/>
            </a:cxn>
            <a:cxn ang="0">
              <a:pos x="120" y="444"/>
            </a:cxn>
            <a:cxn ang="0">
              <a:pos x="120" y="396"/>
            </a:cxn>
            <a:cxn ang="0">
              <a:pos x="78" y="342"/>
            </a:cxn>
            <a:cxn ang="0">
              <a:pos x="48" y="336"/>
            </a:cxn>
            <a:cxn ang="0">
              <a:pos x="24" y="324"/>
            </a:cxn>
            <a:cxn ang="0">
              <a:pos x="12" y="300"/>
            </a:cxn>
            <a:cxn ang="0">
              <a:pos x="6" y="294"/>
            </a:cxn>
            <a:cxn ang="0">
              <a:pos x="36" y="252"/>
            </a:cxn>
            <a:cxn ang="0">
              <a:pos x="48" y="222"/>
            </a:cxn>
            <a:cxn ang="0">
              <a:pos x="78" y="210"/>
            </a:cxn>
            <a:cxn ang="0">
              <a:pos x="96" y="186"/>
            </a:cxn>
            <a:cxn ang="0">
              <a:pos x="126" y="186"/>
            </a:cxn>
            <a:cxn ang="0">
              <a:pos x="162" y="162"/>
            </a:cxn>
            <a:cxn ang="0">
              <a:pos x="192" y="150"/>
            </a:cxn>
            <a:cxn ang="0">
              <a:pos x="204" y="162"/>
            </a:cxn>
            <a:cxn ang="0">
              <a:pos x="216" y="180"/>
            </a:cxn>
            <a:cxn ang="0">
              <a:pos x="240" y="174"/>
            </a:cxn>
            <a:cxn ang="0">
              <a:pos x="258" y="156"/>
            </a:cxn>
            <a:cxn ang="0">
              <a:pos x="270" y="132"/>
            </a:cxn>
            <a:cxn ang="0">
              <a:pos x="258" y="102"/>
            </a:cxn>
            <a:cxn ang="0">
              <a:pos x="276" y="72"/>
            </a:cxn>
            <a:cxn ang="0">
              <a:pos x="282" y="42"/>
            </a:cxn>
            <a:cxn ang="0">
              <a:pos x="294" y="30"/>
            </a:cxn>
            <a:cxn ang="0">
              <a:pos x="318" y="30"/>
            </a:cxn>
            <a:cxn ang="0">
              <a:pos x="348" y="0"/>
            </a:cxn>
            <a:cxn ang="0">
              <a:pos x="390" y="36"/>
            </a:cxn>
            <a:cxn ang="0">
              <a:pos x="408" y="60"/>
            </a:cxn>
            <a:cxn ang="0">
              <a:pos x="408" y="90"/>
            </a:cxn>
            <a:cxn ang="0">
              <a:pos x="402" y="114"/>
            </a:cxn>
            <a:cxn ang="0">
              <a:pos x="390" y="132"/>
            </a:cxn>
            <a:cxn ang="0">
              <a:pos x="402" y="162"/>
            </a:cxn>
            <a:cxn ang="0">
              <a:pos x="426" y="186"/>
            </a:cxn>
            <a:cxn ang="0">
              <a:pos x="408" y="234"/>
            </a:cxn>
            <a:cxn ang="0">
              <a:pos x="408" y="264"/>
            </a:cxn>
            <a:cxn ang="0">
              <a:pos x="432" y="300"/>
            </a:cxn>
            <a:cxn ang="0">
              <a:pos x="462" y="336"/>
            </a:cxn>
            <a:cxn ang="0">
              <a:pos x="498" y="354"/>
            </a:cxn>
          </a:cxnLst>
          <a:rect l="0" t="0" r="r" b="b"/>
          <a:pathLst>
            <a:path w="516" h="552">
              <a:moveTo>
                <a:pt x="498" y="354"/>
              </a:moveTo>
              <a:lnTo>
                <a:pt x="492" y="366"/>
              </a:lnTo>
              <a:lnTo>
                <a:pt x="498" y="384"/>
              </a:lnTo>
              <a:lnTo>
                <a:pt x="504" y="396"/>
              </a:lnTo>
              <a:lnTo>
                <a:pt x="498" y="396"/>
              </a:lnTo>
              <a:lnTo>
                <a:pt x="492" y="390"/>
              </a:lnTo>
              <a:lnTo>
                <a:pt x="486" y="390"/>
              </a:lnTo>
              <a:lnTo>
                <a:pt x="474" y="402"/>
              </a:lnTo>
              <a:lnTo>
                <a:pt x="468" y="414"/>
              </a:lnTo>
              <a:lnTo>
                <a:pt x="468" y="426"/>
              </a:lnTo>
              <a:lnTo>
                <a:pt x="474" y="432"/>
              </a:lnTo>
              <a:lnTo>
                <a:pt x="480" y="438"/>
              </a:lnTo>
              <a:lnTo>
                <a:pt x="480" y="444"/>
              </a:lnTo>
              <a:lnTo>
                <a:pt x="504" y="456"/>
              </a:lnTo>
              <a:lnTo>
                <a:pt x="510" y="456"/>
              </a:lnTo>
              <a:lnTo>
                <a:pt x="504" y="450"/>
              </a:lnTo>
              <a:lnTo>
                <a:pt x="504" y="438"/>
              </a:lnTo>
              <a:lnTo>
                <a:pt x="504" y="426"/>
              </a:lnTo>
              <a:lnTo>
                <a:pt x="498" y="408"/>
              </a:lnTo>
              <a:lnTo>
                <a:pt x="498" y="402"/>
              </a:lnTo>
              <a:lnTo>
                <a:pt x="504" y="402"/>
              </a:lnTo>
              <a:lnTo>
                <a:pt x="504" y="414"/>
              </a:lnTo>
              <a:lnTo>
                <a:pt x="504" y="432"/>
              </a:lnTo>
              <a:lnTo>
                <a:pt x="516" y="456"/>
              </a:lnTo>
              <a:lnTo>
                <a:pt x="510" y="468"/>
              </a:lnTo>
              <a:lnTo>
                <a:pt x="480" y="480"/>
              </a:lnTo>
              <a:lnTo>
                <a:pt x="462" y="480"/>
              </a:lnTo>
              <a:lnTo>
                <a:pt x="462" y="486"/>
              </a:lnTo>
              <a:lnTo>
                <a:pt x="456" y="486"/>
              </a:lnTo>
              <a:lnTo>
                <a:pt x="432" y="486"/>
              </a:lnTo>
              <a:lnTo>
                <a:pt x="438" y="480"/>
              </a:lnTo>
              <a:lnTo>
                <a:pt x="426" y="480"/>
              </a:lnTo>
              <a:lnTo>
                <a:pt x="420" y="486"/>
              </a:lnTo>
              <a:lnTo>
                <a:pt x="420" y="480"/>
              </a:lnTo>
              <a:lnTo>
                <a:pt x="414" y="480"/>
              </a:lnTo>
              <a:lnTo>
                <a:pt x="396" y="486"/>
              </a:lnTo>
              <a:lnTo>
                <a:pt x="384" y="486"/>
              </a:lnTo>
              <a:lnTo>
                <a:pt x="384" y="492"/>
              </a:lnTo>
              <a:lnTo>
                <a:pt x="384" y="498"/>
              </a:lnTo>
              <a:lnTo>
                <a:pt x="390" y="498"/>
              </a:lnTo>
              <a:lnTo>
                <a:pt x="396" y="504"/>
              </a:lnTo>
              <a:lnTo>
                <a:pt x="378" y="498"/>
              </a:lnTo>
              <a:lnTo>
                <a:pt x="372" y="492"/>
              </a:lnTo>
              <a:lnTo>
                <a:pt x="372" y="486"/>
              </a:lnTo>
              <a:lnTo>
                <a:pt x="360" y="486"/>
              </a:lnTo>
              <a:lnTo>
                <a:pt x="354" y="486"/>
              </a:lnTo>
              <a:lnTo>
                <a:pt x="342" y="486"/>
              </a:lnTo>
              <a:lnTo>
                <a:pt x="336" y="492"/>
              </a:lnTo>
              <a:lnTo>
                <a:pt x="324" y="486"/>
              </a:lnTo>
              <a:lnTo>
                <a:pt x="318" y="492"/>
              </a:lnTo>
              <a:lnTo>
                <a:pt x="306" y="504"/>
              </a:lnTo>
              <a:lnTo>
                <a:pt x="294" y="516"/>
              </a:lnTo>
              <a:lnTo>
                <a:pt x="276" y="522"/>
              </a:lnTo>
              <a:lnTo>
                <a:pt x="270" y="534"/>
              </a:lnTo>
              <a:lnTo>
                <a:pt x="276" y="540"/>
              </a:lnTo>
              <a:lnTo>
                <a:pt x="258" y="546"/>
              </a:lnTo>
              <a:lnTo>
                <a:pt x="234" y="552"/>
              </a:lnTo>
              <a:lnTo>
                <a:pt x="192" y="516"/>
              </a:lnTo>
              <a:lnTo>
                <a:pt x="168" y="516"/>
              </a:lnTo>
              <a:lnTo>
                <a:pt x="162" y="510"/>
              </a:lnTo>
              <a:lnTo>
                <a:pt x="156" y="498"/>
              </a:lnTo>
              <a:lnTo>
                <a:pt x="144" y="486"/>
              </a:lnTo>
              <a:lnTo>
                <a:pt x="138" y="474"/>
              </a:lnTo>
              <a:lnTo>
                <a:pt x="132" y="456"/>
              </a:lnTo>
              <a:lnTo>
                <a:pt x="120" y="450"/>
              </a:lnTo>
              <a:lnTo>
                <a:pt x="120" y="444"/>
              </a:lnTo>
              <a:lnTo>
                <a:pt x="114" y="426"/>
              </a:lnTo>
              <a:lnTo>
                <a:pt x="114" y="414"/>
              </a:lnTo>
              <a:lnTo>
                <a:pt x="120" y="396"/>
              </a:lnTo>
              <a:lnTo>
                <a:pt x="120" y="354"/>
              </a:lnTo>
              <a:lnTo>
                <a:pt x="84" y="354"/>
              </a:lnTo>
              <a:lnTo>
                <a:pt x="78" y="342"/>
              </a:lnTo>
              <a:lnTo>
                <a:pt x="60" y="342"/>
              </a:lnTo>
              <a:lnTo>
                <a:pt x="54" y="342"/>
              </a:lnTo>
              <a:lnTo>
                <a:pt x="48" y="336"/>
              </a:lnTo>
              <a:lnTo>
                <a:pt x="42" y="336"/>
              </a:lnTo>
              <a:lnTo>
                <a:pt x="36" y="330"/>
              </a:lnTo>
              <a:lnTo>
                <a:pt x="24" y="324"/>
              </a:lnTo>
              <a:lnTo>
                <a:pt x="18" y="312"/>
              </a:lnTo>
              <a:lnTo>
                <a:pt x="12" y="306"/>
              </a:lnTo>
              <a:lnTo>
                <a:pt x="12" y="300"/>
              </a:lnTo>
              <a:lnTo>
                <a:pt x="6" y="300"/>
              </a:lnTo>
              <a:lnTo>
                <a:pt x="0" y="300"/>
              </a:lnTo>
              <a:lnTo>
                <a:pt x="6" y="294"/>
              </a:lnTo>
              <a:lnTo>
                <a:pt x="12" y="282"/>
              </a:lnTo>
              <a:lnTo>
                <a:pt x="18" y="270"/>
              </a:lnTo>
              <a:lnTo>
                <a:pt x="36" y="252"/>
              </a:lnTo>
              <a:lnTo>
                <a:pt x="36" y="246"/>
              </a:lnTo>
              <a:lnTo>
                <a:pt x="42" y="234"/>
              </a:lnTo>
              <a:lnTo>
                <a:pt x="48" y="222"/>
              </a:lnTo>
              <a:lnTo>
                <a:pt x="54" y="216"/>
              </a:lnTo>
              <a:lnTo>
                <a:pt x="66" y="210"/>
              </a:lnTo>
              <a:lnTo>
                <a:pt x="78" y="210"/>
              </a:lnTo>
              <a:lnTo>
                <a:pt x="90" y="192"/>
              </a:lnTo>
              <a:lnTo>
                <a:pt x="90" y="186"/>
              </a:lnTo>
              <a:lnTo>
                <a:pt x="96" y="186"/>
              </a:lnTo>
              <a:lnTo>
                <a:pt x="102" y="192"/>
              </a:lnTo>
              <a:lnTo>
                <a:pt x="120" y="192"/>
              </a:lnTo>
              <a:lnTo>
                <a:pt x="126" y="186"/>
              </a:lnTo>
              <a:lnTo>
                <a:pt x="138" y="180"/>
              </a:lnTo>
              <a:lnTo>
                <a:pt x="144" y="174"/>
              </a:lnTo>
              <a:lnTo>
                <a:pt x="162" y="162"/>
              </a:lnTo>
              <a:lnTo>
                <a:pt x="174" y="156"/>
              </a:lnTo>
              <a:lnTo>
                <a:pt x="180" y="150"/>
              </a:lnTo>
              <a:lnTo>
                <a:pt x="192" y="150"/>
              </a:lnTo>
              <a:lnTo>
                <a:pt x="198" y="150"/>
              </a:lnTo>
              <a:lnTo>
                <a:pt x="198" y="156"/>
              </a:lnTo>
              <a:lnTo>
                <a:pt x="204" y="162"/>
              </a:lnTo>
              <a:lnTo>
                <a:pt x="204" y="174"/>
              </a:lnTo>
              <a:lnTo>
                <a:pt x="210" y="180"/>
              </a:lnTo>
              <a:lnTo>
                <a:pt x="216" y="180"/>
              </a:lnTo>
              <a:lnTo>
                <a:pt x="228" y="180"/>
              </a:lnTo>
              <a:lnTo>
                <a:pt x="234" y="180"/>
              </a:lnTo>
              <a:lnTo>
                <a:pt x="240" y="174"/>
              </a:lnTo>
              <a:lnTo>
                <a:pt x="246" y="162"/>
              </a:lnTo>
              <a:lnTo>
                <a:pt x="252" y="156"/>
              </a:lnTo>
              <a:lnTo>
                <a:pt x="258" y="156"/>
              </a:lnTo>
              <a:lnTo>
                <a:pt x="270" y="156"/>
              </a:lnTo>
              <a:lnTo>
                <a:pt x="270" y="144"/>
              </a:lnTo>
              <a:lnTo>
                <a:pt x="270" y="132"/>
              </a:lnTo>
              <a:lnTo>
                <a:pt x="270" y="126"/>
              </a:lnTo>
              <a:lnTo>
                <a:pt x="270" y="114"/>
              </a:lnTo>
              <a:lnTo>
                <a:pt x="258" y="102"/>
              </a:lnTo>
              <a:lnTo>
                <a:pt x="258" y="90"/>
              </a:lnTo>
              <a:lnTo>
                <a:pt x="270" y="72"/>
              </a:lnTo>
              <a:lnTo>
                <a:pt x="276" y="72"/>
              </a:lnTo>
              <a:lnTo>
                <a:pt x="282" y="66"/>
              </a:lnTo>
              <a:lnTo>
                <a:pt x="282" y="54"/>
              </a:lnTo>
              <a:lnTo>
                <a:pt x="282" y="42"/>
              </a:lnTo>
              <a:lnTo>
                <a:pt x="282" y="36"/>
              </a:lnTo>
              <a:lnTo>
                <a:pt x="288" y="30"/>
              </a:lnTo>
              <a:lnTo>
                <a:pt x="294" y="30"/>
              </a:lnTo>
              <a:lnTo>
                <a:pt x="294" y="36"/>
              </a:lnTo>
              <a:lnTo>
                <a:pt x="306" y="36"/>
              </a:lnTo>
              <a:lnTo>
                <a:pt x="318" y="30"/>
              </a:lnTo>
              <a:lnTo>
                <a:pt x="324" y="24"/>
              </a:lnTo>
              <a:lnTo>
                <a:pt x="330" y="12"/>
              </a:lnTo>
              <a:lnTo>
                <a:pt x="348" y="0"/>
              </a:lnTo>
              <a:lnTo>
                <a:pt x="366" y="6"/>
              </a:lnTo>
              <a:lnTo>
                <a:pt x="372" y="24"/>
              </a:lnTo>
              <a:lnTo>
                <a:pt x="390" y="36"/>
              </a:lnTo>
              <a:lnTo>
                <a:pt x="402" y="36"/>
              </a:lnTo>
              <a:lnTo>
                <a:pt x="402" y="54"/>
              </a:lnTo>
              <a:lnTo>
                <a:pt x="408" y="60"/>
              </a:lnTo>
              <a:lnTo>
                <a:pt x="408" y="72"/>
              </a:lnTo>
              <a:lnTo>
                <a:pt x="408" y="84"/>
              </a:lnTo>
              <a:lnTo>
                <a:pt x="408" y="90"/>
              </a:lnTo>
              <a:lnTo>
                <a:pt x="402" y="96"/>
              </a:lnTo>
              <a:lnTo>
                <a:pt x="402" y="102"/>
              </a:lnTo>
              <a:lnTo>
                <a:pt x="402" y="114"/>
              </a:lnTo>
              <a:lnTo>
                <a:pt x="396" y="120"/>
              </a:lnTo>
              <a:lnTo>
                <a:pt x="390" y="126"/>
              </a:lnTo>
              <a:lnTo>
                <a:pt x="390" y="132"/>
              </a:lnTo>
              <a:lnTo>
                <a:pt x="390" y="156"/>
              </a:lnTo>
              <a:lnTo>
                <a:pt x="390" y="162"/>
              </a:lnTo>
              <a:lnTo>
                <a:pt x="402" y="162"/>
              </a:lnTo>
              <a:lnTo>
                <a:pt x="408" y="174"/>
              </a:lnTo>
              <a:lnTo>
                <a:pt x="414" y="180"/>
              </a:lnTo>
              <a:lnTo>
                <a:pt x="426" y="186"/>
              </a:lnTo>
              <a:lnTo>
                <a:pt x="426" y="204"/>
              </a:lnTo>
              <a:lnTo>
                <a:pt x="414" y="216"/>
              </a:lnTo>
              <a:lnTo>
                <a:pt x="408" y="234"/>
              </a:lnTo>
              <a:lnTo>
                <a:pt x="402" y="240"/>
              </a:lnTo>
              <a:lnTo>
                <a:pt x="402" y="252"/>
              </a:lnTo>
              <a:lnTo>
                <a:pt x="408" y="264"/>
              </a:lnTo>
              <a:lnTo>
                <a:pt x="408" y="276"/>
              </a:lnTo>
              <a:lnTo>
                <a:pt x="426" y="282"/>
              </a:lnTo>
              <a:lnTo>
                <a:pt x="432" y="300"/>
              </a:lnTo>
              <a:lnTo>
                <a:pt x="438" y="306"/>
              </a:lnTo>
              <a:lnTo>
                <a:pt x="450" y="330"/>
              </a:lnTo>
              <a:lnTo>
                <a:pt x="462" y="336"/>
              </a:lnTo>
              <a:lnTo>
                <a:pt x="474" y="342"/>
              </a:lnTo>
              <a:lnTo>
                <a:pt x="480" y="354"/>
              </a:lnTo>
              <a:lnTo>
                <a:pt x="498" y="354"/>
              </a:lnTo>
              <a:close/>
            </a:path>
          </a:pathLst>
        </a:custGeom>
        <a:solidFill>
          <a:srgbClr val="DAEEF5"/>
        </a:solidFill>
        <a:ln w="9525">
          <a:noFill/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8</xdr:col>
      <xdr:colOff>169889</xdr:colOff>
      <xdr:row>10</xdr:row>
      <xdr:rowOff>102037</xdr:rowOff>
    </xdr:from>
    <xdr:to>
      <xdr:col>9</xdr:col>
      <xdr:colOff>528236</xdr:colOff>
      <xdr:row>19</xdr:row>
      <xdr:rowOff>43057</xdr:rowOff>
    </xdr:to>
    <xdr:sp macro="" textlink="">
      <xdr:nvSpPr>
        <xdr:cNvPr id="15" name="Comunidad Valenciana"/>
        <xdr:cNvSpPr>
          <a:spLocks/>
        </xdr:cNvSpPr>
      </xdr:nvSpPr>
      <xdr:spPr bwMode="auto">
        <a:xfrm>
          <a:off x="5427689" y="2601397"/>
          <a:ext cx="914607" cy="1586940"/>
        </a:xfrm>
        <a:custGeom>
          <a:avLst/>
          <a:gdLst/>
          <a:ahLst/>
          <a:cxnLst>
            <a:cxn ang="0">
              <a:pos x="210" y="1122"/>
            </a:cxn>
            <a:cxn ang="0">
              <a:pos x="168" y="1056"/>
            </a:cxn>
            <a:cxn ang="0">
              <a:pos x="186" y="996"/>
            </a:cxn>
            <a:cxn ang="0">
              <a:pos x="150" y="954"/>
            </a:cxn>
            <a:cxn ang="0">
              <a:pos x="162" y="906"/>
            </a:cxn>
            <a:cxn ang="0">
              <a:pos x="168" y="864"/>
            </a:cxn>
            <a:cxn ang="0">
              <a:pos x="192" y="828"/>
            </a:cxn>
            <a:cxn ang="0">
              <a:pos x="192" y="774"/>
            </a:cxn>
            <a:cxn ang="0">
              <a:pos x="168" y="726"/>
            </a:cxn>
            <a:cxn ang="0">
              <a:pos x="78" y="684"/>
            </a:cxn>
            <a:cxn ang="0">
              <a:pos x="96" y="630"/>
            </a:cxn>
            <a:cxn ang="0">
              <a:pos x="72" y="570"/>
            </a:cxn>
            <a:cxn ang="0">
              <a:pos x="30" y="558"/>
            </a:cxn>
            <a:cxn ang="0">
              <a:pos x="6" y="540"/>
            </a:cxn>
            <a:cxn ang="0">
              <a:pos x="18" y="474"/>
            </a:cxn>
            <a:cxn ang="0">
              <a:pos x="42" y="444"/>
            </a:cxn>
            <a:cxn ang="0">
              <a:pos x="66" y="432"/>
            </a:cxn>
            <a:cxn ang="0">
              <a:pos x="84" y="354"/>
            </a:cxn>
            <a:cxn ang="0">
              <a:pos x="108" y="330"/>
            </a:cxn>
            <a:cxn ang="0">
              <a:pos x="192" y="372"/>
            </a:cxn>
            <a:cxn ang="0">
              <a:pos x="210" y="312"/>
            </a:cxn>
            <a:cxn ang="0">
              <a:pos x="258" y="282"/>
            </a:cxn>
            <a:cxn ang="0">
              <a:pos x="276" y="228"/>
            </a:cxn>
            <a:cxn ang="0">
              <a:pos x="318" y="210"/>
            </a:cxn>
            <a:cxn ang="0">
              <a:pos x="354" y="150"/>
            </a:cxn>
            <a:cxn ang="0">
              <a:pos x="348" y="120"/>
            </a:cxn>
            <a:cxn ang="0">
              <a:pos x="318" y="60"/>
            </a:cxn>
            <a:cxn ang="0">
              <a:pos x="360" y="24"/>
            </a:cxn>
            <a:cxn ang="0">
              <a:pos x="402" y="18"/>
            </a:cxn>
            <a:cxn ang="0">
              <a:pos x="456" y="30"/>
            </a:cxn>
            <a:cxn ang="0">
              <a:pos x="498" y="6"/>
            </a:cxn>
            <a:cxn ang="0">
              <a:pos x="510" y="48"/>
            </a:cxn>
            <a:cxn ang="0">
              <a:pos x="570" y="66"/>
            </a:cxn>
            <a:cxn ang="0">
              <a:pos x="600" y="102"/>
            </a:cxn>
            <a:cxn ang="0">
              <a:pos x="552" y="198"/>
            </a:cxn>
            <a:cxn ang="0">
              <a:pos x="528" y="234"/>
            </a:cxn>
            <a:cxn ang="0">
              <a:pos x="498" y="288"/>
            </a:cxn>
            <a:cxn ang="0">
              <a:pos x="456" y="342"/>
            </a:cxn>
            <a:cxn ang="0">
              <a:pos x="432" y="342"/>
            </a:cxn>
            <a:cxn ang="0">
              <a:pos x="444" y="378"/>
            </a:cxn>
            <a:cxn ang="0">
              <a:pos x="402" y="426"/>
            </a:cxn>
            <a:cxn ang="0">
              <a:pos x="378" y="492"/>
            </a:cxn>
            <a:cxn ang="0">
              <a:pos x="378" y="588"/>
            </a:cxn>
            <a:cxn ang="0">
              <a:pos x="354" y="582"/>
            </a:cxn>
            <a:cxn ang="0">
              <a:pos x="354" y="600"/>
            </a:cxn>
            <a:cxn ang="0">
              <a:pos x="384" y="612"/>
            </a:cxn>
            <a:cxn ang="0">
              <a:pos x="408" y="678"/>
            </a:cxn>
            <a:cxn ang="0">
              <a:pos x="456" y="750"/>
            </a:cxn>
            <a:cxn ang="0">
              <a:pos x="522" y="774"/>
            </a:cxn>
            <a:cxn ang="0">
              <a:pos x="546" y="798"/>
            </a:cxn>
            <a:cxn ang="0">
              <a:pos x="534" y="822"/>
            </a:cxn>
            <a:cxn ang="0">
              <a:pos x="504" y="840"/>
            </a:cxn>
            <a:cxn ang="0">
              <a:pos x="468" y="864"/>
            </a:cxn>
            <a:cxn ang="0">
              <a:pos x="456" y="888"/>
            </a:cxn>
            <a:cxn ang="0">
              <a:pos x="420" y="900"/>
            </a:cxn>
            <a:cxn ang="0">
              <a:pos x="372" y="936"/>
            </a:cxn>
            <a:cxn ang="0">
              <a:pos x="366" y="966"/>
            </a:cxn>
            <a:cxn ang="0">
              <a:pos x="330" y="978"/>
            </a:cxn>
            <a:cxn ang="0">
              <a:pos x="324" y="1032"/>
            </a:cxn>
            <a:cxn ang="0">
              <a:pos x="288" y="1062"/>
            </a:cxn>
            <a:cxn ang="0">
              <a:pos x="270" y="1122"/>
            </a:cxn>
          </a:cxnLst>
          <a:rect l="0" t="0" r="r" b="b"/>
          <a:pathLst>
            <a:path w="600" h="1146">
              <a:moveTo>
                <a:pt x="258" y="1146"/>
              </a:moveTo>
              <a:lnTo>
                <a:pt x="240" y="1146"/>
              </a:lnTo>
              <a:lnTo>
                <a:pt x="234" y="1134"/>
              </a:lnTo>
              <a:lnTo>
                <a:pt x="222" y="1128"/>
              </a:lnTo>
              <a:lnTo>
                <a:pt x="210" y="1122"/>
              </a:lnTo>
              <a:lnTo>
                <a:pt x="198" y="1098"/>
              </a:lnTo>
              <a:lnTo>
                <a:pt x="192" y="1092"/>
              </a:lnTo>
              <a:lnTo>
                <a:pt x="186" y="1074"/>
              </a:lnTo>
              <a:lnTo>
                <a:pt x="168" y="1068"/>
              </a:lnTo>
              <a:lnTo>
                <a:pt x="168" y="1056"/>
              </a:lnTo>
              <a:lnTo>
                <a:pt x="162" y="1044"/>
              </a:lnTo>
              <a:lnTo>
                <a:pt x="162" y="1032"/>
              </a:lnTo>
              <a:lnTo>
                <a:pt x="168" y="1026"/>
              </a:lnTo>
              <a:lnTo>
                <a:pt x="174" y="1008"/>
              </a:lnTo>
              <a:lnTo>
                <a:pt x="186" y="996"/>
              </a:lnTo>
              <a:lnTo>
                <a:pt x="186" y="978"/>
              </a:lnTo>
              <a:lnTo>
                <a:pt x="174" y="972"/>
              </a:lnTo>
              <a:lnTo>
                <a:pt x="168" y="966"/>
              </a:lnTo>
              <a:lnTo>
                <a:pt x="162" y="954"/>
              </a:lnTo>
              <a:lnTo>
                <a:pt x="150" y="954"/>
              </a:lnTo>
              <a:lnTo>
                <a:pt x="150" y="948"/>
              </a:lnTo>
              <a:lnTo>
                <a:pt x="150" y="924"/>
              </a:lnTo>
              <a:lnTo>
                <a:pt x="150" y="918"/>
              </a:lnTo>
              <a:lnTo>
                <a:pt x="156" y="912"/>
              </a:lnTo>
              <a:lnTo>
                <a:pt x="162" y="906"/>
              </a:lnTo>
              <a:lnTo>
                <a:pt x="162" y="894"/>
              </a:lnTo>
              <a:lnTo>
                <a:pt x="162" y="888"/>
              </a:lnTo>
              <a:lnTo>
                <a:pt x="168" y="882"/>
              </a:lnTo>
              <a:lnTo>
                <a:pt x="168" y="876"/>
              </a:lnTo>
              <a:lnTo>
                <a:pt x="168" y="864"/>
              </a:lnTo>
              <a:lnTo>
                <a:pt x="168" y="852"/>
              </a:lnTo>
              <a:lnTo>
                <a:pt x="162" y="846"/>
              </a:lnTo>
              <a:lnTo>
                <a:pt x="162" y="828"/>
              </a:lnTo>
              <a:lnTo>
                <a:pt x="174" y="834"/>
              </a:lnTo>
              <a:lnTo>
                <a:pt x="192" y="828"/>
              </a:lnTo>
              <a:lnTo>
                <a:pt x="192" y="816"/>
              </a:lnTo>
              <a:lnTo>
                <a:pt x="186" y="804"/>
              </a:lnTo>
              <a:lnTo>
                <a:pt x="174" y="798"/>
              </a:lnTo>
              <a:lnTo>
                <a:pt x="186" y="786"/>
              </a:lnTo>
              <a:lnTo>
                <a:pt x="192" y="774"/>
              </a:lnTo>
              <a:lnTo>
                <a:pt x="192" y="744"/>
              </a:lnTo>
              <a:lnTo>
                <a:pt x="186" y="738"/>
              </a:lnTo>
              <a:lnTo>
                <a:pt x="186" y="732"/>
              </a:lnTo>
              <a:lnTo>
                <a:pt x="174" y="726"/>
              </a:lnTo>
              <a:lnTo>
                <a:pt x="168" y="726"/>
              </a:lnTo>
              <a:lnTo>
                <a:pt x="156" y="732"/>
              </a:lnTo>
              <a:lnTo>
                <a:pt x="132" y="732"/>
              </a:lnTo>
              <a:lnTo>
                <a:pt x="120" y="726"/>
              </a:lnTo>
              <a:lnTo>
                <a:pt x="90" y="696"/>
              </a:lnTo>
              <a:lnTo>
                <a:pt x="78" y="684"/>
              </a:lnTo>
              <a:lnTo>
                <a:pt x="84" y="672"/>
              </a:lnTo>
              <a:lnTo>
                <a:pt x="84" y="660"/>
              </a:lnTo>
              <a:lnTo>
                <a:pt x="90" y="648"/>
              </a:lnTo>
              <a:lnTo>
                <a:pt x="96" y="642"/>
              </a:lnTo>
              <a:lnTo>
                <a:pt x="96" y="630"/>
              </a:lnTo>
              <a:lnTo>
                <a:pt x="114" y="612"/>
              </a:lnTo>
              <a:lnTo>
                <a:pt x="108" y="594"/>
              </a:lnTo>
              <a:lnTo>
                <a:pt x="108" y="582"/>
              </a:lnTo>
              <a:lnTo>
                <a:pt x="90" y="582"/>
              </a:lnTo>
              <a:lnTo>
                <a:pt x="72" y="570"/>
              </a:lnTo>
              <a:lnTo>
                <a:pt x="66" y="570"/>
              </a:lnTo>
              <a:lnTo>
                <a:pt x="48" y="564"/>
              </a:lnTo>
              <a:lnTo>
                <a:pt x="42" y="558"/>
              </a:lnTo>
              <a:lnTo>
                <a:pt x="30" y="564"/>
              </a:lnTo>
              <a:lnTo>
                <a:pt x="30" y="558"/>
              </a:lnTo>
              <a:lnTo>
                <a:pt x="18" y="558"/>
              </a:lnTo>
              <a:lnTo>
                <a:pt x="18" y="552"/>
              </a:lnTo>
              <a:lnTo>
                <a:pt x="12" y="552"/>
              </a:lnTo>
              <a:lnTo>
                <a:pt x="12" y="540"/>
              </a:lnTo>
              <a:lnTo>
                <a:pt x="6" y="540"/>
              </a:lnTo>
              <a:lnTo>
                <a:pt x="0" y="534"/>
              </a:lnTo>
              <a:lnTo>
                <a:pt x="0" y="510"/>
              </a:lnTo>
              <a:lnTo>
                <a:pt x="6" y="504"/>
              </a:lnTo>
              <a:lnTo>
                <a:pt x="6" y="480"/>
              </a:lnTo>
              <a:lnTo>
                <a:pt x="18" y="474"/>
              </a:lnTo>
              <a:lnTo>
                <a:pt x="18" y="468"/>
              </a:lnTo>
              <a:lnTo>
                <a:pt x="30" y="462"/>
              </a:lnTo>
              <a:lnTo>
                <a:pt x="36" y="462"/>
              </a:lnTo>
              <a:lnTo>
                <a:pt x="36" y="450"/>
              </a:lnTo>
              <a:lnTo>
                <a:pt x="42" y="444"/>
              </a:lnTo>
              <a:lnTo>
                <a:pt x="42" y="438"/>
              </a:lnTo>
              <a:lnTo>
                <a:pt x="48" y="438"/>
              </a:lnTo>
              <a:lnTo>
                <a:pt x="48" y="444"/>
              </a:lnTo>
              <a:lnTo>
                <a:pt x="66" y="444"/>
              </a:lnTo>
              <a:lnTo>
                <a:pt x="66" y="432"/>
              </a:lnTo>
              <a:lnTo>
                <a:pt x="72" y="420"/>
              </a:lnTo>
              <a:lnTo>
                <a:pt x="78" y="408"/>
              </a:lnTo>
              <a:lnTo>
                <a:pt x="78" y="378"/>
              </a:lnTo>
              <a:lnTo>
                <a:pt x="84" y="372"/>
              </a:lnTo>
              <a:lnTo>
                <a:pt x="84" y="354"/>
              </a:lnTo>
              <a:lnTo>
                <a:pt x="78" y="348"/>
              </a:lnTo>
              <a:lnTo>
                <a:pt x="78" y="342"/>
              </a:lnTo>
              <a:lnTo>
                <a:pt x="84" y="342"/>
              </a:lnTo>
              <a:lnTo>
                <a:pt x="96" y="324"/>
              </a:lnTo>
              <a:lnTo>
                <a:pt x="108" y="330"/>
              </a:lnTo>
              <a:lnTo>
                <a:pt x="120" y="324"/>
              </a:lnTo>
              <a:lnTo>
                <a:pt x="168" y="324"/>
              </a:lnTo>
              <a:lnTo>
                <a:pt x="174" y="330"/>
              </a:lnTo>
              <a:lnTo>
                <a:pt x="174" y="372"/>
              </a:lnTo>
              <a:lnTo>
                <a:pt x="192" y="372"/>
              </a:lnTo>
              <a:lnTo>
                <a:pt x="204" y="354"/>
              </a:lnTo>
              <a:lnTo>
                <a:pt x="204" y="348"/>
              </a:lnTo>
              <a:lnTo>
                <a:pt x="198" y="342"/>
              </a:lnTo>
              <a:lnTo>
                <a:pt x="198" y="318"/>
              </a:lnTo>
              <a:lnTo>
                <a:pt x="210" y="312"/>
              </a:lnTo>
              <a:lnTo>
                <a:pt x="210" y="300"/>
              </a:lnTo>
              <a:lnTo>
                <a:pt x="222" y="294"/>
              </a:lnTo>
              <a:lnTo>
                <a:pt x="234" y="294"/>
              </a:lnTo>
              <a:lnTo>
                <a:pt x="246" y="282"/>
              </a:lnTo>
              <a:lnTo>
                <a:pt x="258" y="282"/>
              </a:lnTo>
              <a:lnTo>
                <a:pt x="258" y="264"/>
              </a:lnTo>
              <a:lnTo>
                <a:pt x="264" y="258"/>
              </a:lnTo>
              <a:lnTo>
                <a:pt x="270" y="258"/>
              </a:lnTo>
              <a:lnTo>
                <a:pt x="270" y="234"/>
              </a:lnTo>
              <a:lnTo>
                <a:pt x="276" y="228"/>
              </a:lnTo>
              <a:lnTo>
                <a:pt x="276" y="210"/>
              </a:lnTo>
              <a:lnTo>
                <a:pt x="282" y="222"/>
              </a:lnTo>
              <a:lnTo>
                <a:pt x="306" y="222"/>
              </a:lnTo>
              <a:lnTo>
                <a:pt x="306" y="210"/>
              </a:lnTo>
              <a:lnTo>
                <a:pt x="318" y="210"/>
              </a:lnTo>
              <a:lnTo>
                <a:pt x="318" y="198"/>
              </a:lnTo>
              <a:lnTo>
                <a:pt x="342" y="174"/>
              </a:lnTo>
              <a:lnTo>
                <a:pt x="348" y="174"/>
              </a:lnTo>
              <a:lnTo>
                <a:pt x="354" y="168"/>
              </a:lnTo>
              <a:lnTo>
                <a:pt x="354" y="150"/>
              </a:lnTo>
              <a:lnTo>
                <a:pt x="348" y="144"/>
              </a:lnTo>
              <a:lnTo>
                <a:pt x="336" y="138"/>
              </a:lnTo>
              <a:lnTo>
                <a:pt x="336" y="126"/>
              </a:lnTo>
              <a:lnTo>
                <a:pt x="342" y="120"/>
              </a:lnTo>
              <a:lnTo>
                <a:pt x="348" y="120"/>
              </a:lnTo>
              <a:lnTo>
                <a:pt x="354" y="114"/>
              </a:lnTo>
              <a:lnTo>
                <a:pt x="348" y="108"/>
              </a:lnTo>
              <a:lnTo>
                <a:pt x="348" y="78"/>
              </a:lnTo>
              <a:lnTo>
                <a:pt x="336" y="78"/>
              </a:lnTo>
              <a:lnTo>
                <a:pt x="318" y="60"/>
              </a:lnTo>
              <a:lnTo>
                <a:pt x="318" y="48"/>
              </a:lnTo>
              <a:lnTo>
                <a:pt x="336" y="48"/>
              </a:lnTo>
              <a:lnTo>
                <a:pt x="342" y="54"/>
              </a:lnTo>
              <a:lnTo>
                <a:pt x="360" y="30"/>
              </a:lnTo>
              <a:lnTo>
                <a:pt x="360" y="24"/>
              </a:lnTo>
              <a:lnTo>
                <a:pt x="366" y="6"/>
              </a:lnTo>
              <a:lnTo>
                <a:pt x="378" y="0"/>
              </a:lnTo>
              <a:lnTo>
                <a:pt x="384" y="0"/>
              </a:lnTo>
              <a:lnTo>
                <a:pt x="390" y="6"/>
              </a:lnTo>
              <a:lnTo>
                <a:pt x="402" y="18"/>
              </a:lnTo>
              <a:lnTo>
                <a:pt x="414" y="18"/>
              </a:lnTo>
              <a:lnTo>
                <a:pt x="420" y="24"/>
              </a:lnTo>
              <a:lnTo>
                <a:pt x="432" y="24"/>
              </a:lnTo>
              <a:lnTo>
                <a:pt x="438" y="30"/>
              </a:lnTo>
              <a:lnTo>
                <a:pt x="456" y="30"/>
              </a:lnTo>
              <a:lnTo>
                <a:pt x="462" y="24"/>
              </a:lnTo>
              <a:lnTo>
                <a:pt x="462" y="18"/>
              </a:lnTo>
              <a:lnTo>
                <a:pt x="480" y="18"/>
              </a:lnTo>
              <a:lnTo>
                <a:pt x="492" y="18"/>
              </a:lnTo>
              <a:lnTo>
                <a:pt x="498" y="6"/>
              </a:lnTo>
              <a:lnTo>
                <a:pt x="504" y="18"/>
              </a:lnTo>
              <a:lnTo>
                <a:pt x="510" y="18"/>
              </a:lnTo>
              <a:lnTo>
                <a:pt x="516" y="24"/>
              </a:lnTo>
              <a:lnTo>
                <a:pt x="510" y="30"/>
              </a:lnTo>
              <a:lnTo>
                <a:pt x="510" y="48"/>
              </a:lnTo>
              <a:lnTo>
                <a:pt x="516" y="54"/>
              </a:lnTo>
              <a:lnTo>
                <a:pt x="534" y="54"/>
              </a:lnTo>
              <a:lnTo>
                <a:pt x="546" y="60"/>
              </a:lnTo>
              <a:lnTo>
                <a:pt x="558" y="60"/>
              </a:lnTo>
              <a:lnTo>
                <a:pt x="570" y="66"/>
              </a:lnTo>
              <a:lnTo>
                <a:pt x="570" y="78"/>
              </a:lnTo>
              <a:lnTo>
                <a:pt x="576" y="84"/>
              </a:lnTo>
              <a:lnTo>
                <a:pt x="582" y="84"/>
              </a:lnTo>
              <a:lnTo>
                <a:pt x="582" y="90"/>
              </a:lnTo>
              <a:lnTo>
                <a:pt x="600" y="102"/>
              </a:lnTo>
              <a:lnTo>
                <a:pt x="594" y="114"/>
              </a:lnTo>
              <a:lnTo>
                <a:pt x="588" y="132"/>
              </a:lnTo>
              <a:lnTo>
                <a:pt x="576" y="150"/>
              </a:lnTo>
              <a:lnTo>
                <a:pt x="558" y="186"/>
              </a:lnTo>
              <a:lnTo>
                <a:pt x="552" y="198"/>
              </a:lnTo>
              <a:lnTo>
                <a:pt x="546" y="204"/>
              </a:lnTo>
              <a:lnTo>
                <a:pt x="546" y="216"/>
              </a:lnTo>
              <a:lnTo>
                <a:pt x="540" y="222"/>
              </a:lnTo>
              <a:lnTo>
                <a:pt x="534" y="228"/>
              </a:lnTo>
              <a:lnTo>
                <a:pt x="528" y="234"/>
              </a:lnTo>
              <a:lnTo>
                <a:pt x="528" y="240"/>
              </a:lnTo>
              <a:lnTo>
                <a:pt x="510" y="252"/>
              </a:lnTo>
              <a:lnTo>
                <a:pt x="504" y="264"/>
              </a:lnTo>
              <a:lnTo>
                <a:pt x="498" y="276"/>
              </a:lnTo>
              <a:lnTo>
                <a:pt x="498" y="288"/>
              </a:lnTo>
              <a:lnTo>
                <a:pt x="486" y="294"/>
              </a:lnTo>
              <a:lnTo>
                <a:pt x="468" y="312"/>
              </a:lnTo>
              <a:lnTo>
                <a:pt x="462" y="324"/>
              </a:lnTo>
              <a:lnTo>
                <a:pt x="462" y="336"/>
              </a:lnTo>
              <a:lnTo>
                <a:pt x="456" y="342"/>
              </a:lnTo>
              <a:lnTo>
                <a:pt x="456" y="348"/>
              </a:lnTo>
              <a:lnTo>
                <a:pt x="456" y="354"/>
              </a:lnTo>
              <a:lnTo>
                <a:pt x="450" y="354"/>
              </a:lnTo>
              <a:lnTo>
                <a:pt x="438" y="348"/>
              </a:lnTo>
              <a:lnTo>
                <a:pt x="432" y="342"/>
              </a:lnTo>
              <a:lnTo>
                <a:pt x="450" y="360"/>
              </a:lnTo>
              <a:lnTo>
                <a:pt x="444" y="366"/>
              </a:lnTo>
              <a:lnTo>
                <a:pt x="438" y="366"/>
              </a:lnTo>
              <a:lnTo>
                <a:pt x="438" y="372"/>
              </a:lnTo>
              <a:lnTo>
                <a:pt x="444" y="378"/>
              </a:lnTo>
              <a:lnTo>
                <a:pt x="432" y="378"/>
              </a:lnTo>
              <a:lnTo>
                <a:pt x="420" y="390"/>
              </a:lnTo>
              <a:lnTo>
                <a:pt x="414" y="402"/>
              </a:lnTo>
              <a:lnTo>
                <a:pt x="408" y="414"/>
              </a:lnTo>
              <a:lnTo>
                <a:pt x="402" y="426"/>
              </a:lnTo>
              <a:lnTo>
                <a:pt x="402" y="444"/>
              </a:lnTo>
              <a:lnTo>
                <a:pt x="402" y="450"/>
              </a:lnTo>
              <a:lnTo>
                <a:pt x="396" y="456"/>
              </a:lnTo>
              <a:lnTo>
                <a:pt x="384" y="474"/>
              </a:lnTo>
              <a:lnTo>
                <a:pt x="378" y="492"/>
              </a:lnTo>
              <a:lnTo>
                <a:pt x="366" y="516"/>
              </a:lnTo>
              <a:lnTo>
                <a:pt x="366" y="540"/>
              </a:lnTo>
              <a:lnTo>
                <a:pt x="366" y="558"/>
              </a:lnTo>
              <a:lnTo>
                <a:pt x="372" y="570"/>
              </a:lnTo>
              <a:lnTo>
                <a:pt x="378" y="588"/>
              </a:lnTo>
              <a:lnTo>
                <a:pt x="372" y="588"/>
              </a:lnTo>
              <a:lnTo>
                <a:pt x="372" y="582"/>
              </a:lnTo>
              <a:lnTo>
                <a:pt x="366" y="576"/>
              </a:lnTo>
              <a:lnTo>
                <a:pt x="360" y="576"/>
              </a:lnTo>
              <a:lnTo>
                <a:pt x="354" y="582"/>
              </a:lnTo>
              <a:lnTo>
                <a:pt x="348" y="582"/>
              </a:lnTo>
              <a:lnTo>
                <a:pt x="348" y="588"/>
              </a:lnTo>
              <a:lnTo>
                <a:pt x="348" y="594"/>
              </a:lnTo>
              <a:lnTo>
                <a:pt x="354" y="594"/>
              </a:lnTo>
              <a:lnTo>
                <a:pt x="354" y="600"/>
              </a:lnTo>
              <a:lnTo>
                <a:pt x="360" y="594"/>
              </a:lnTo>
              <a:lnTo>
                <a:pt x="366" y="594"/>
              </a:lnTo>
              <a:lnTo>
                <a:pt x="372" y="594"/>
              </a:lnTo>
              <a:lnTo>
                <a:pt x="378" y="600"/>
              </a:lnTo>
              <a:lnTo>
                <a:pt x="384" y="612"/>
              </a:lnTo>
              <a:lnTo>
                <a:pt x="396" y="624"/>
              </a:lnTo>
              <a:lnTo>
                <a:pt x="408" y="642"/>
              </a:lnTo>
              <a:lnTo>
                <a:pt x="408" y="648"/>
              </a:lnTo>
              <a:lnTo>
                <a:pt x="396" y="648"/>
              </a:lnTo>
              <a:lnTo>
                <a:pt x="408" y="678"/>
              </a:lnTo>
              <a:lnTo>
                <a:pt x="414" y="696"/>
              </a:lnTo>
              <a:lnTo>
                <a:pt x="420" y="708"/>
              </a:lnTo>
              <a:lnTo>
                <a:pt x="426" y="708"/>
              </a:lnTo>
              <a:lnTo>
                <a:pt x="444" y="732"/>
              </a:lnTo>
              <a:lnTo>
                <a:pt x="456" y="750"/>
              </a:lnTo>
              <a:lnTo>
                <a:pt x="468" y="756"/>
              </a:lnTo>
              <a:lnTo>
                <a:pt x="480" y="762"/>
              </a:lnTo>
              <a:lnTo>
                <a:pt x="492" y="762"/>
              </a:lnTo>
              <a:lnTo>
                <a:pt x="504" y="762"/>
              </a:lnTo>
              <a:lnTo>
                <a:pt x="522" y="774"/>
              </a:lnTo>
              <a:lnTo>
                <a:pt x="534" y="780"/>
              </a:lnTo>
              <a:lnTo>
                <a:pt x="534" y="786"/>
              </a:lnTo>
              <a:lnTo>
                <a:pt x="534" y="792"/>
              </a:lnTo>
              <a:lnTo>
                <a:pt x="540" y="798"/>
              </a:lnTo>
              <a:lnTo>
                <a:pt x="546" y="798"/>
              </a:lnTo>
              <a:lnTo>
                <a:pt x="546" y="804"/>
              </a:lnTo>
              <a:lnTo>
                <a:pt x="546" y="810"/>
              </a:lnTo>
              <a:lnTo>
                <a:pt x="540" y="810"/>
              </a:lnTo>
              <a:lnTo>
                <a:pt x="534" y="816"/>
              </a:lnTo>
              <a:lnTo>
                <a:pt x="534" y="822"/>
              </a:lnTo>
              <a:lnTo>
                <a:pt x="528" y="828"/>
              </a:lnTo>
              <a:lnTo>
                <a:pt x="516" y="828"/>
              </a:lnTo>
              <a:lnTo>
                <a:pt x="510" y="834"/>
              </a:lnTo>
              <a:lnTo>
                <a:pt x="504" y="834"/>
              </a:lnTo>
              <a:lnTo>
                <a:pt x="504" y="840"/>
              </a:lnTo>
              <a:lnTo>
                <a:pt x="504" y="852"/>
              </a:lnTo>
              <a:lnTo>
                <a:pt x="498" y="852"/>
              </a:lnTo>
              <a:lnTo>
                <a:pt x="492" y="846"/>
              </a:lnTo>
              <a:lnTo>
                <a:pt x="474" y="858"/>
              </a:lnTo>
              <a:lnTo>
                <a:pt x="468" y="864"/>
              </a:lnTo>
              <a:lnTo>
                <a:pt x="462" y="858"/>
              </a:lnTo>
              <a:lnTo>
                <a:pt x="462" y="864"/>
              </a:lnTo>
              <a:lnTo>
                <a:pt x="462" y="870"/>
              </a:lnTo>
              <a:lnTo>
                <a:pt x="462" y="882"/>
              </a:lnTo>
              <a:lnTo>
                <a:pt x="456" y="888"/>
              </a:lnTo>
              <a:lnTo>
                <a:pt x="450" y="894"/>
              </a:lnTo>
              <a:lnTo>
                <a:pt x="438" y="894"/>
              </a:lnTo>
              <a:lnTo>
                <a:pt x="432" y="894"/>
              </a:lnTo>
              <a:lnTo>
                <a:pt x="432" y="900"/>
              </a:lnTo>
              <a:lnTo>
                <a:pt x="420" y="900"/>
              </a:lnTo>
              <a:lnTo>
                <a:pt x="402" y="906"/>
              </a:lnTo>
              <a:lnTo>
                <a:pt x="390" y="912"/>
              </a:lnTo>
              <a:lnTo>
                <a:pt x="384" y="918"/>
              </a:lnTo>
              <a:lnTo>
                <a:pt x="378" y="930"/>
              </a:lnTo>
              <a:lnTo>
                <a:pt x="372" y="936"/>
              </a:lnTo>
              <a:lnTo>
                <a:pt x="366" y="936"/>
              </a:lnTo>
              <a:lnTo>
                <a:pt x="354" y="942"/>
              </a:lnTo>
              <a:lnTo>
                <a:pt x="360" y="942"/>
              </a:lnTo>
              <a:lnTo>
                <a:pt x="366" y="960"/>
              </a:lnTo>
              <a:lnTo>
                <a:pt x="366" y="966"/>
              </a:lnTo>
              <a:lnTo>
                <a:pt x="348" y="972"/>
              </a:lnTo>
              <a:lnTo>
                <a:pt x="336" y="978"/>
              </a:lnTo>
              <a:lnTo>
                <a:pt x="342" y="972"/>
              </a:lnTo>
              <a:lnTo>
                <a:pt x="336" y="972"/>
              </a:lnTo>
              <a:lnTo>
                <a:pt x="330" y="978"/>
              </a:lnTo>
              <a:lnTo>
                <a:pt x="324" y="984"/>
              </a:lnTo>
              <a:lnTo>
                <a:pt x="324" y="1008"/>
              </a:lnTo>
              <a:lnTo>
                <a:pt x="330" y="1014"/>
              </a:lnTo>
              <a:lnTo>
                <a:pt x="330" y="1020"/>
              </a:lnTo>
              <a:lnTo>
                <a:pt x="324" y="1032"/>
              </a:lnTo>
              <a:lnTo>
                <a:pt x="312" y="1032"/>
              </a:lnTo>
              <a:lnTo>
                <a:pt x="306" y="1032"/>
              </a:lnTo>
              <a:lnTo>
                <a:pt x="300" y="1038"/>
              </a:lnTo>
              <a:lnTo>
                <a:pt x="288" y="1044"/>
              </a:lnTo>
              <a:lnTo>
                <a:pt x="288" y="1062"/>
              </a:lnTo>
              <a:lnTo>
                <a:pt x="288" y="1074"/>
              </a:lnTo>
              <a:lnTo>
                <a:pt x="288" y="1098"/>
              </a:lnTo>
              <a:lnTo>
                <a:pt x="282" y="1104"/>
              </a:lnTo>
              <a:lnTo>
                <a:pt x="282" y="1110"/>
              </a:lnTo>
              <a:lnTo>
                <a:pt x="270" y="1122"/>
              </a:lnTo>
              <a:lnTo>
                <a:pt x="258" y="1146"/>
              </a:lnTo>
              <a:close/>
            </a:path>
          </a:pathLst>
        </a:custGeom>
        <a:solidFill>
          <a:srgbClr val="92CDDC"/>
        </a:solidFill>
        <a:ln w="9525">
          <a:noFill/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9</xdr:col>
      <xdr:colOff>324741</xdr:colOff>
      <xdr:row>4</xdr:row>
      <xdr:rowOff>499830</xdr:rowOff>
    </xdr:from>
    <xdr:to>
      <xdr:col>11</xdr:col>
      <xdr:colOff>365740</xdr:colOff>
      <xdr:row>11</xdr:row>
      <xdr:rowOff>58040</xdr:rowOff>
    </xdr:to>
    <xdr:sp macro="" textlink="">
      <xdr:nvSpPr>
        <xdr:cNvPr id="16" name="Cataluña"/>
        <xdr:cNvSpPr>
          <a:spLocks/>
        </xdr:cNvSpPr>
      </xdr:nvSpPr>
      <xdr:spPr bwMode="auto">
        <a:xfrm>
          <a:off x="5992116" y="1499955"/>
          <a:ext cx="1317349" cy="1301285"/>
        </a:xfrm>
        <a:custGeom>
          <a:avLst/>
          <a:gdLst/>
          <a:ahLst/>
          <a:cxnLst>
            <a:cxn ang="0">
              <a:pos x="144" y="876"/>
            </a:cxn>
            <a:cxn ang="0">
              <a:pos x="180" y="870"/>
            </a:cxn>
            <a:cxn ang="0">
              <a:pos x="162" y="882"/>
            </a:cxn>
            <a:cxn ang="0">
              <a:pos x="144" y="900"/>
            </a:cxn>
            <a:cxn ang="0">
              <a:pos x="180" y="882"/>
            </a:cxn>
            <a:cxn ang="0">
              <a:pos x="216" y="846"/>
            </a:cxn>
            <a:cxn ang="0">
              <a:pos x="210" y="828"/>
            </a:cxn>
            <a:cxn ang="0">
              <a:pos x="186" y="804"/>
            </a:cxn>
            <a:cxn ang="0">
              <a:pos x="192" y="816"/>
            </a:cxn>
            <a:cxn ang="0">
              <a:pos x="162" y="810"/>
            </a:cxn>
            <a:cxn ang="0">
              <a:pos x="192" y="780"/>
            </a:cxn>
            <a:cxn ang="0">
              <a:pos x="246" y="714"/>
            </a:cxn>
            <a:cxn ang="0">
              <a:pos x="312" y="684"/>
            </a:cxn>
            <a:cxn ang="0">
              <a:pos x="378" y="654"/>
            </a:cxn>
            <a:cxn ang="0">
              <a:pos x="450" y="636"/>
            </a:cxn>
            <a:cxn ang="0">
              <a:pos x="528" y="606"/>
            </a:cxn>
            <a:cxn ang="0">
              <a:pos x="576" y="588"/>
            </a:cxn>
            <a:cxn ang="0">
              <a:pos x="606" y="540"/>
            </a:cxn>
            <a:cxn ang="0">
              <a:pos x="642" y="510"/>
            </a:cxn>
            <a:cxn ang="0">
              <a:pos x="768" y="420"/>
            </a:cxn>
            <a:cxn ang="0">
              <a:pos x="798" y="408"/>
            </a:cxn>
            <a:cxn ang="0">
              <a:pos x="840" y="372"/>
            </a:cxn>
            <a:cxn ang="0">
              <a:pos x="852" y="360"/>
            </a:cxn>
            <a:cxn ang="0">
              <a:pos x="876" y="318"/>
            </a:cxn>
            <a:cxn ang="0">
              <a:pos x="870" y="288"/>
            </a:cxn>
            <a:cxn ang="0">
              <a:pos x="852" y="252"/>
            </a:cxn>
            <a:cxn ang="0">
              <a:pos x="840" y="198"/>
            </a:cxn>
            <a:cxn ang="0">
              <a:pos x="870" y="198"/>
            </a:cxn>
            <a:cxn ang="0">
              <a:pos x="888" y="174"/>
            </a:cxn>
            <a:cxn ang="0">
              <a:pos x="876" y="168"/>
            </a:cxn>
            <a:cxn ang="0">
              <a:pos x="852" y="162"/>
            </a:cxn>
            <a:cxn ang="0">
              <a:pos x="828" y="138"/>
            </a:cxn>
            <a:cxn ang="0">
              <a:pos x="708" y="150"/>
            </a:cxn>
            <a:cxn ang="0">
              <a:pos x="642" y="168"/>
            </a:cxn>
            <a:cxn ang="0">
              <a:pos x="552" y="174"/>
            </a:cxn>
            <a:cxn ang="0">
              <a:pos x="456" y="120"/>
            </a:cxn>
            <a:cxn ang="0">
              <a:pos x="384" y="120"/>
            </a:cxn>
            <a:cxn ang="0">
              <a:pos x="360" y="48"/>
            </a:cxn>
            <a:cxn ang="0">
              <a:pos x="270" y="24"/>
            </a:cxn>
            <a:cxn ang="0">
              <a:pos x="144" y="0"/>
            </a:cxn>
            <a:cxn ang="0">
              <a:pos x="132" y="84"/>
            </a:cxn>
            <a:cxn ang="0">
              <a:pos x="132" y="120"/>
            </a:cxn>
            <a:cxn ang="0">
              <a:pos x="132" y="168"/>
            </a:cxn>
            <a:cxn ang="0">
              <a:pos x="132" y="234"/>
            </a:cxn>
            <a:cxn ang="0">
              <a:pos x="114" y="318"/>
            </a:cxn>
            <a:cxn ang="0">
              <a:pos x="66" y="414"/>
            </a:cxn>
            <a:cxn ang="0">
              <a:pos x="30" y="450"/>
            </a:cxn>
            <a:cxn ang="0">
              <a:pos x="54" y="480"/>
            </a:cxn>
            <a:cxn ang="0">
              <a:pos x="60" y="522"/>
            </a:cxn>
            <a:cxn ang="0">
              <a:pos x="36" y="564"/>
            </a:cxn>
            <a:cxn ang="0">
              <a:pos x="54" y="612"/>
            </a:cxn>
            <a:cxn ang="0">
              <a:pos x="30" y="648"/>
            </a:cxn>
            <a:cxn ang="0">
              <a:pos x="12" y="690"/>
            </a:cxn>
            <a:cxn ang="0">
              <a:pos x="24" y="714"/>
            </a:cxn>
            <a:cxn ang="0">
              <a:pos x="24" y="768"/>
            </a:cxn>
            <a:cxn ang="0">
              <a:pos x="18" y="804"/>
            </a:cxn>
            <a:cxn ang="0">
              <a:pos x="12" y="822"/>
            </a:cxn>
            <a:cxn ang="0">
              <a:pos x="36" y="828"/>
            </a:cxn>
            <a:cxn ang="0">
              <a:pos x="54" y="858"/>
            </a:cxn>
            <a:cxn ang="0">
              <a:pos x="90" y="882"/>
            </a:cxn>
            <a:cxn ang="0">
              <a:pos x="120" y="906"/>
            </a:cxn>
          </a:cxnLst>
          <a:rect l="0" t="0" r="r" b="b"/>
          <a:pathLst>
            <a:path w="894" h="906">
              <a:moveTo>
                <a:pt x="120" y="906"/>
              </a:moveTo>
              <a:lnTo>
                <a:pt x="120" y="900"/>
              </a:lnTo>
              <a:lnTo>
                <a:pt x="126" y="894"/>
              </a:lnTo>
              <a:lnTo>
                <a:pt x="144" y="876"/>
              </a:lnTo>
              <a:lnTo>
                <a:pt x="150" y="876"/>
              </a:lnTo>
              <a:lnTo>
                <a:pt x="156" y="876"/>
              </a:lnTo>
              <a:lnTo>
                <a:pt x="168" y="870"/>
              </a:lnTo>
              <a:lnTo>
                <a:pt x="180" y="870"/>
              </a:lnTo>
              <a:lnTo>
                <a:pt x="180" y="876"/>
              </a:lnTo>
              <a:lnTo>
                <a:pt x="168" y="888"/>
              </a:lnTo>
              <a:lnTo>
                <a:pt x="162" y="888"/>
              </a:lnTo>
              <a:lnTo>
                <a:pt x="162" y="882"/>
              </a:lnTo>
              <a:lnTo>
                <a:pt x="150" y="888"/>
              </a:lnTo>
              <a:lnTo>
                <a:pt x="144" y="888"/>
              </a:lnTo>
              <a:lnTo>
                <a:pt x="144" y="894"/>
              </a:lnTo>
              <a:lnTo>
                <a:pt x="144" y="900"/>
              </a:lnTo>
              <a:lnTo>
                <a:pt x="150" y="900"/>
              </a:lnTo>
              <a:lnTo>
                <a:pt x="168" y="894"/>
              </a:lnTo>
              <a:lnTo>
                <a:pt x="180" y="888"/>
              </a:lnTo>
              <a:lnTo>
                <a:pt x="180" y="882"/>
              </a:lnTo>
              <a:lnTo>
                <a:pt x="180" y="870"/>
              </a:lnTo>
              <a:lnTo>
                <a:pt x="198" y="858"/>
              </a:lnTo>
              <a:lnTo>
                <a:pt x="216" y="852"/>
              </a:lnTo>
              <a:lnTo>
                <a:pt x="216" y="846"/>
              </a:lnTo>
              <a:lnTo>
                <a:pt x="222" y="840"/>
              </a:lnTo>
              <a:lnTo>
                <a:pt x="228" y="834"/>
              </a:lnTo>
              <a:lnTo>
                <a:pt x="222" y="834"/>
              </a:lnTo>
              <a:lnTo>
                <a:pt x="210" y="828"/>
              </a:lnTo>
              <a:lnTo>
                <a:pt x="198" y="822"/>
              </a:lnTo>
              <a:lnTo>
                <a:pt x="198" y="810"/>
              </a:lnTo>
              <a:lnTo>
                <a:pt x="192" y="810"/>
              </a:lnTo>
              <a:lnTo>
                <a:pt x="186" y="804"/>
              </a:lnTo>
              <a:lnTo>
                <a:pt x="180" y="804"/>
              </a:lnTo>
              <a:lnTo>
                <a:pt x="180" y="810"/>
              </a:lnTo>
              <a:lnTo>
                <a:pt x="186" y="810"/>
              </a:lnTo>
              <a:lnTo>
                <a:pt x="192" y="816"/>
              </a:lnTo>
              <a:lnTo>
                <a:pt x="186" y="816"/>
              </a:lnTo>
              <a:lnTo>
                <a:pt x="174" y="816"/>
              </a:lnTo>
              <a:lnTo>
                <a:pt x="168" y="810"/>
              </a:lnTo>
              <a:lnTo>
                <a:pt x="162" y="810"/>
              </a:lnTo>
              <a:lnTo>
                <a:pt x="168" y="804"/>
              </a:lnTo>
              <a:lnTo>
                <a:pt x="180" y="798"/>
              </a:lnTo>
              <a:lnTo>
                <a:pt x="186" y="786"/>
              </a:lnTo>
              <a:lnTo>
                <a:pt x="192" y="780"/>
              </a:lnTo>
              <a:lnTo>
                <a:pt x="198" y="768"/>
              </a:lnTo>
              <a:lnTo>
                <a:pt x="210" y="744"/>
              </a:lnTo>
              <a:lnTo>
                <a:pt x="228" y="726"/>
              </a:lnTo>
              <a:lnTo>
                <a:pt x="246" y="714"/>
              </a:lnTo>
              <a:lnTo>
                <a:pt x="264" y="702"/>
              </a:lnTo>
              <a:lnTo>
                <a:pt x="282" y="696"/>
              </a:lnTo>
              <a:lnTo>
                <a:pt x="306" y="690"/>
              </a:lnTo>
              <a:lnTo>
                <a:pt x="312" y="684"/>
              </a:lnTo>
              <a:lnTo>
                <a:pt x="324" y="678"/>
              </a:lnTo>
              <a:lnTo>
                <a:pt x="342" y="672"/>
              </a:lnTo>
              <a:lnTo>
                <a:pt x="354" y="666"/>
              </a:lnTo>
              <a:lnTo>
                <a:pt x="378" y="654"/>
              </a:lnTo>
              <a:lnTo>
                <a:pt x="402" y="642"/>
              </a:lnTo>
              <a:lnTo>
                <a:pt x="420" y="642"/>
              </a:lnTo>
              <a:lnTo>
                <a:pt x="438" y="636"/>
              </a:lnTo>
              <a:lnTo>
                <a:pt x="450" y="636"/>
              </a:lnTo>
              <a:lnTo>
                <a:pt x="462" y="630"/>
              </a:lnTo>
              <a:lnTo>
                <a:pt x="492" y="618"/>
              </a:lnTo>
              <a:lnTo>
                <a:pt x="516" y="606"/>
              </a:lnTo>
              <a:lnTo>
                <a:pt x="528" y="606"/>
              </a:lnTo>
              <a:lnTo>
                <a:pt x="546" y="600"/>
              </a:lnTo>
              <a:lnTo>
                <a:pt x="558" y="600"/>
              </a:lnTo>
              <a:lnTo>
                <a:pt x="570" y="594"/>
              </a:lnTo>
              <a:lnTo>
                <a:pt x="576" y="588"/>
              </a:lnTo>
              <a:lnTo>
                <a:pt x="582" y="582"/>
              </a:lnTo>
              <a:lnTo>
                <a:pt x="588" y="558"/>
              </a:lnTo>
              <a:lnTo>
                <a:pt x="594" y="552"/>
              </a:lnTo>
              <a:lnTo>
                <a:pt x="606" y="540"/>
              </a:lnTo>
              <a:lnTo>
                <a:pt x="612" y="528"/>
              </a:lnTo>
              <a:lnTo>
                <a:pt x="618" y="522"/>
              </a:lnTo>
              <a:lnTo>
                <a:pt x="624" y="516"/>
              </a:lnTo>
              <a:lnTo>
                <a:pt x="642" y="510"/>
              </a:lnTo>
              <a:lnTo>
                <a:pt x="714" y="456"/>
              </a:lnTo>
              <a:lnTo>
                <a:pt x="738" y="450"/>
              </a:lnTo>
              <a:lnTo>
                <a:pt x="762" y="438"/>
              </a:lnTo>
              <a:lnTo>
                <a:pt x="768" y="420"/>
              </a:lnTo>
              <a:lnTo>
                <a:pt x="774" y="414"/>
              </a:lnTo>
              <a:lnTo>
                <a:pt x="786" y="414"/>
              </a:lnTo>
              <a:lnTo>
                <a:pt x="792" y="414"/>
              </a:lnTo>
              <a:lnTo>
                <a:pt x="798" y="408"/>
              </a:lnTo>
              <a:lnTo>
                <a:pt x="810" y="390"/>
              </a:lnTo>
              <a:lnTo>
                <a:pt x="822" y="384"/>
              </a:lnTo>
              <a:lnTo>
                <a:pt x="828" y="378"/>
              </a:lnTo>
              <a:lnTo>
                <a:pt x="840" y="372"/>
              </a:lnTo>
              <a:lnTo>
                <a:pt x="840" y="360"/>
              </a:lnTo>
              <a:lnTo>
                <a:pt x="846" y="354"/>
              </a:lnTo>
              <a:lnTo>
                <a:pt x="852" y="354"/>
              </a:lnTo>
              <a:lnTo>
                <a:pt x="852" y="360"/>
              </a:lnTo>
              <a:lnTo>
                <a:pt x="858" y="354"/>
              </a:lnTo>
              <a:lnTo>
                <a:pt x="864" y="348"/>
              </a:lnTo>
              <a:lnTo>
                <a:pt x="870" y="330"/>
              </a:lnTo>
              <a:lnTo>
                <a:pt x="876" y="318"/>
              </a:lnTo>
              <a:lnTo>
                <a:pt x="876" y="306"/>
              </a:lnTo>
              <a:lnTo>
                <a:pt x="876" y="300"/>
              </a:lnTo>
              <a:lnTo>
                <a:pt x="870" y="294"/>
              </a:lnTo>
              <a:lnTo>
                <a:pt x="870" y="288"/>
              </a:lnTo>
              <a:lnTo>
                <a:pt x="870" y="276"/>
              </a:lnTo>
              <a:lnTo>
                <a:pt x="870" y="264"/>
              </a:lnTo>
              <a:lnTo>
                <a:pt x="864" y="258"/>
              </a:lnTo>
              <a:lnTo>
                <a:pt x="852" y="252"/>
              </a:lnTo>
              <a:lnTo>
                <a:pt x="846" y="246"/>
              </a:lnTo>
              <a:lnTo>
                <a:pt x="840" y="228"/>
              </a:lnTo>
              <a:lnTo>
                <a:pt x="840" y="210"/>
              </a:lnTo>
              <a:lnTo>
                <a:pt x="840" y="198"/>
              </a:lnTo>
              <a:lnTo>
                <a:pt x="846" y="198"/>
              </a:lnTo>
              <a:lnTo>
                <a:pt x="858" y="204"/>
              </a:lnTo>
              <a:lnTo>
                <a:pt x="870" y="204"/>
              </a:lnTo>
              <a:lnTo>
                <a:pt x="870" y="198"/>
              </a:lnTo>
              <a:lnTo>
                <a:pt x="882" y="198"/>
              </a:lnTo>
              <a:lnTo>
                <a:pt x="888" y="192"/>
              </a:lnTo>
              <a:lnTo>
                <a:pt x="882" y="186"/>
              </a:lnTo>
              <a:lnTo>
                <a:pt x="888" y="174"/>
              </a:lnTo>
              <a:lnTo>
                <a:pt x="894" y="168"/>
              </a:lnTo>
              <a:lnTo>
                <a:pt x="888" y="168"/>
              </a:lnTo>
              <a:lnTo>
                <a:pt x="876" y="162"/>
              </a:lnTo>
              <a:lnTo>
                <a:pt x="876" y="168"/>
              </a:lnTo>
              <a:lnTo>
                <a:pt x="870" y="168"/>
              </a:lnTo>
              <a:lnTo>
                <a:pt x="864" y="162"/>
              </a:lnTo>
              <a:lnTo>
                <a:pt x="864" y="168"/>
              </a:lnTo>
              <a:lnTo>
                <a:pt x="852" y="162"/>
              </a:lnTo>
              <a:lnTo>
                <a:pt x="852" y="150"/>
              </a:lnTo>
              <a:lnTo>
                <a:pt x="852" y="138"/>
              </a:lnTo>
              <a:lnTo>
                <a:pt x="846" y="120"/>
              </a:lnTo>
              <a:lnTo>
                <a:pt x="828" y="138"/>
              </a:lnTo>
              <a:lnTo>
                <a:pt x="792" y="114"/>
              </a:lnTo>
              <a:lnTo>
                <a:pt x="756" y="138"/>
              </a:lnTo>
              <a:lnTo>
                <a:pt x="726" y="138"/>
              </a:lnTo>
              <a:lnTo>
                <a:pt x="708" y="150"/>
              </a:lnTo>
              <a:lnTo>
                <a:pt x="714" y="180"/>
              </a:lnTo>
              <a:lnTo>
                <a:pt x="684" y="174"/>
              </a:lnTo>
              <a:lnTo>
                <a:pt x="666" y="180"/>
              </a:lnTo>
              <a:lnTo>
                <a:pt x="642" y="168"/>
              </a:lnTo>
              <a:lnTo>
                <a:pt x="630" y="150"/>
              </a:lnTo>
              <a:lnTo>
                <a:pt x="582" y="150"/>
              </a:lnTo>
              <a:lnTo>
                <a:pt x="558" y="156"/>
              </a:lnTo>
              <a:lnTo>
                <a:pt x="552" y="174"/>
              </a:lnTo>
              <a:lnTo>
                <a:pt x="528" y="180"/>
              </a:lnTo>
              <a:lnTo>
                <a:pt x="504" y="156"/>
              </a:lnTo>
              <a:lnTo>
                <a:pt x="492" y="126"/>
              </a:lnTo>
              <a:lnTo>
                <a:pt x="456" y="120"/>
              </a:lnTo>
              <a:lnTo>
                <a:pt x="426" y="150"/>
              </a:lnTo>
              <a:lnTo>
                <a:pt x="378" y="150"/>
              </a:lnTo>
              <a:lnTo>
                <a:pt x="366" y="138"/>
              </a:lnTo>
              <a:lnTo>
                <a:pt x="384" y="120"/>
              </a:lnTo>
              <a:lnTo>
                <a:pt x="372" y="96"/>
              </a:lnTo>
              <a:lnTo>
                <a:pt x="384" y="78"/>
              </a:lnTo>
              <a:lnTo>
                <a:pt x="378" y="60"/>
              </a:lnTo>
              <a:lnTo>
                <a:pt x="360" y="48"/>
              </a:lnTo>
              <a:lnTo>
                <a:pt x="330" y="30"/>
              </a:lnTo>
              <a:lnTo>
                <a:pt x="300" y="24"/>
              </a:lnTo>
              <a:lnTo>
                <a:pt x="288" y="36"/>
              </a:lnTo>
              <a:lnTo>
                <a:pt x="270" y="24"/>
              </a:lnTo>
              <a:lnTo>
                <a:pt x="234" y="24"/>
              </a:lnTo>
              <a:lnTo>
                <a:pt x="192" y="24"/>
              </a:lnTo>
              <a:lnTo>
                <a:pt x="174" y="6"/>
              </a:lnTo>
              <a:lnTo>
                <a:pt x="144" y="0"/>
              </a:lnTo>
              <a:lnTo>
                <a:pt x="96" y="0"/>
              </a:lnTo>
              <a:lnTo>
                <a:pt x="108" y="36"/>
              </a:lnTo>
              <a:lnTo>
                <a:pt x="120" y="66"/>
              </a:lnTo>
              <a:lnTo>
                <a:pt x="132" y="84"/>
              </a:lnTo>
              <a:lnTo>
                <a:pt x="138" y="90"/>
              </a:lnTo>
              <a:lnTo>
                <a:pt x="138" y="108"/>
              </a:lnTo>
              <a:lnTo>
                <a:pt x="132" y="114"/>
              </a:lnTo>
              <a:lnTo>
                <a:pt x="132" y="120"/>
              </a:lnTo>
              <a:lnTo>
                <a:pt x="126" y="126"/>
              </a:lnTo>
              <a:lnTo>
                <a:pt x="126" y="150"/>
              </a:lnTo>
              <a:lnTo>
                <a:pt x="132" y="156"/>
              </a:lnTo>
              <a:lnTo>
                <a:pt x="132" y="168"/>
              </a:lnTo>
              <a:lnTo>
                <a:pt x="138" y="174"/>
              </a:lnTo>
              <a:lnTo>
                <a:pt x="138" y="204"/>
              </a:lnTo>
              <a:lnTo>
                <a:pt x="132" y="216"/>
              </a:lnTo>
              <a:lnTo>
                <a:pt x="132" y="234"/>
              </a:lnTo>
              <a:lnTo>
                <a:pt x="126" y="240"/>
              </a:lnTo>
              <a:lnTo>
                <a:pt x="126" y="276"/>
              </a:lnTo>
              <a:lnTo>
                <a:pt x="114" y="294"/>
              </a:lnTo>
              <a:lnTo>
                <a:pt x="114" y="318"/>
              </a:lnTo>
              <a:lnTo>
                <a:pt x="102" y="330"/>
              </a:lnTo>
              <a:lnTo>
                <a:pt x="102" y="378"/>
              </a:lnTo>
              <a:lnTo>
                <a:pt x="78" y="396"/>
              </a:lnTo>
              <a:lnTo>
                <a:pt x="66" y="414"/>
              </a:lnTo>
              <a:lnTo>
                <a:pt x="54" y="414"/>
              </a:lnTo>
              <a:lnTo>
                <a:pt x="42" y="420"/>
              </a:lnTo>
              <a:lnTo>
                <a:pt x="30" y="444"/>
              </a:lnTo>
              <a:lnTo>
                <a:pt x="30" y="450"/>
              </a:lnTo>
              <a:lnTo>
                <a:pt x="36" y="468"/>
              </a:lnTo>
              <a:lnTo>
                <a:pt x="36" y="474"/>
              </a:lnTo>
              <a:lnTo>
                <a:pt x="42" y="474"/>
              </a:lnTo>
              <a:lnTo>
                <a:pt x="54" y="480"/>
              </a:lnTo>
              <a:lnTo>
                <a:pt x="60" y="480"/>
              </a:lnTo>
              <a:lnTo>
                <a:pt x="66" y="492"/>
              </a:lnTo>
              <a:lnTo>
                <a:pt x="66" y="510"/>
              </a:lnTo>
              <a:lnTo>
                <a:pt x="60" y="522"/>
              </a:lnTo>
              <a:lnTo>
                <a:pt x="42" y="528"/>
              </a:lnTo>
              <a:lnTo>
                <a:pt x="36" y="528"/>
              </a:lnTo>
              <a:lnTo>
                <a:pt x="36" y="552"/>
              </a:lnTo>
              <a:lnTo>
                <a:pt x="36" y="564"/>
              </a:lnTo>
              <a:lnTo>
                <a:pt x="42" y="570"/>
              </a:lnTo>
              <a:lnTo>
                <a:pt x="54" y="588"/>
              </a:lnTo>
              <a:lnTo>
                <a:pt x="42" y="594"/>
              </a:lnTo>
              <a:lnTo>
                <a:pt x="54" y="612"/>
              </a:lnTo>
              <a:lnTo>
                <a:pt x="54" y="618"/>
              </a:lnTo>
              <a:lnTo>
                <a:pt x="42" y="624"/>
              </a:lnTo>
              <a:lnTo>
                <a:pt x="36" y="630"/>
              </a:lnTo>
              <a:lnTo>
                <a:pt x="30" y="648"/>
              </a:lnTo>
              <a:lnTo>
                <a:pt x="12" y="672"/>
              </a:lnTo>
              <a:lnTo>
                <a:pt x="0" y="672"/>
              </a:lnTo>
              <a:lnTo>
                <a:pt x="0" y="690"/>
              </a:lnTo>
              <a:lnTo>
                <a:pt x="12" y="690"/>
              </a:lnTo>
              <a:lnTo>
                <a:pt x="12" y="702"/>
              </a:lnTo>
              <a:lnTo>
                <a:pt x="18" y="690"/>
              </a:lnTo>
              <a:lnTo>
                <a:pt x="24" y="702"/>
              </a:lnTo>
              <a:lnTo>
                <a:pt x="24" y="714"/>
              </a:lnTo>
              <a:lnTo>
                <a:pt x="30" y="720"/>
              </a:lnTo>
              <a:lnTo>
                <a:pt x="24" y="738"/>
              </a:lnTo>
              <a:lnTo>
                <a:pt x="24" y="744"/>
              </a:lnTo>
              <a:lnTo>
                <a:pt x="24" y="768"/>
              </a:lnTo>
              <a:lnTo>
                <a:pt x="24" y="774"/>
              </a:lnTo>
              <a:lnTo>
                <a:pt x="30" y="780"/>
              </a:lnTo>
              <a:lnTo>
                <a:pt x="30" y="792"/>
              </a:lnTo>
              <a:lnTo>
                <a:pt x="18" y="804"/>
              </a:lnTo>
              <a:lnTo>
                <a:pt x="12" y="804"/>
              </a:lnTo>
              <a:lnTo>
                <a:pt x="0" y="810"/>
              </a:lnTo>
              <a:lnTo>
                <a:pt x="0" y="822"/>
              </a:lnTo>
              <a:lnTo>
                <a:pt x="12" y="822"/>
              </a:lnTo>
              <a:lnTo>
                <a:pt x="18" y="810"/>
              </a:lnTo>
              <a:lnTo>
                <a:pt x="24" y="822"/>
              </a:lnTo>
              <a:lnTo>
                <a:pt x="30" y="822"/>
              </a:lnTo>
              <a:lnTo>
                <a:pt x="36" y="828"/>
              </a:lnTo>
              <a:lnTo>
                <a:pt x="30" y="834"/>
              </a:lnTo>
              <a:lnTo>
                <a:pt x="30" y="852"/>
              </a:lnTo>
              <a:lnTo>
                <a:pt x="36" y="858"/>
              </a:lnTo>
              <a:lnTo>
                <a:pt x="54" y="858"/>
              </a:lnTo>
              <a:lnTo>
                <a:pt x="66" y="864"/>
              </a:lnTo>
              <a:lnTo>
                <a:pt x="78" y="864"/>
              </a:lnTo>
              <a:lnTo>
                <a:pt x="90" y="870"/>
              </a:lnTo>
              <a:lnTo>
                <a:pt x="90" y="882"/>
              </a:lnTo>
              <a:lnTo>
                <a:pt x="96" y="888"/>
              </a:lnTo>
              <a:lnTo>
                <a:pt x="102" y="888"/>
              </a:lnTo>
              <a:lnTo>
                <a:pt x="102" y="894"/>
              </a:lnTo>
              <a:lnTo>
                <a:pt x="120" y="906"/>
              </a:lnTo>
              <a:close/>
            </a:path>
          </a:pathLst>
        </a:custGeom>
        <a:solidFill>
          <a:srgbClr val="92CDDC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5</xdr:col>
      <xdr:colOff>190285</xdr:colOff>
      <xdr:row>25</xdr:row>
      <xdr:rowOff>21862</xdr:rowOff>
    </xdr:from>
    <xdr:to>
      <xdr:col>5</xdr:col>
      <xdr:colOff>191759</xdr:colOff>
      <xdr:row>25</xdr:row>
      <xdr:rowOff>30480</xdr:rowOff>
    </xdr:to>
    <xdr:sp macro="" textlink="">
      <xdr:nvSpPr>
        <xdr:cNvPr id="17" name="Ceuta"/>
        <xdr:cNvSpPr>
          <a:spLocks noChangeArrowheads="1"/>
        </xdr:cNvSpPr>
      </xdr:nvSpPr>
      <xdr:spPr bwMode="auto">
        <a:xfrm>
          <a:off x="3626905" y="5264422"/>
          <a:ext cx="1474" cy="8618"/>
        </a:xfrm>
        <a:prstGeom prst="ellipse">
          <a:avLst/>
        </a:prstGeom>
        <a:solidFill>
          <a:srgbClr val="92CDDC"/>
        </a:solidFill>
        <a:ln w="9525">
          <a:noFill/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7</xdr:col>
      <xdr:colOff>144735</xdr:colOff>
      <xdr:row>26</xdr:row>
      <xdr:rowOff>59001</xdr:rowOff>
    </xdr:from>
    <xdr:to>
      <xdr:col>7</xdr:col>
      <xdr:colOff>146986</xdr:colOff>
      <xdr:row>26</xdr:row>
      <xdr:rowOff>61195</xdr:rowOff>
    </xdr:to>
    <xdr:sp macro="" textlink="">
      <xdr:nvSpPr>
        <xdr:cNvPr id="18" name="Melilla"/>
        <xdr:cNvSpPr>
          <a:spLocks noChangeArrowheads="1"/>
        </xdr:cNvSpPr>
      </xdr:nvSpPr>
      <xdr:spPr bwMode="auto">
        <a:xfrm>
          <a:off x="4815795" y="5484441"/>
          <a:ext cx="2251" cy="2194"/>
        </a:xfrm>
        <a:prstGeom prst="ellipse">
          <a:avLst/>
        </a:prstGeom>
        <a:solidFill>
          <a:srgbClr val="92CDDC"/>
        </a:solidFill>
        <a:ln w="9525">
          <a:noFill/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1</xdr:col>
      <xdr:colOff>468629</xdr:colOff>
      <xdr:row>24</xdr:row>
      <xdr:rowOff>18796</xdr:rowOff>
    </xdr:from>
    <xdr:to>
      <xdr:col>3</xdr:col>
      <xdr:colOff>237509</xdr:colOff>
      <xdr:row>27</xdr:row>
      <xdr:rowOff>85012</xdr:rowOff>
    </xdr:to>
    <xdr:grpSp>
      <xdr:nvGrpSpPr>
        <xdr:cNvPr id="19" name="Islas Canarias"/>
        <xdr:cNvGrpSpPr/>
      </xdr:nvGrpSpPr>
      <xdr:grpSpPr>
        <a:xfrm>
          <a:off x="649604" y="5228971"/>
          <a:ext cx="1816755" cy="637716"/>
          <a:chOff x="981075" y="5364163"/>
          <a:chExt cx="1685925" cy="704850"/>
        </a:xfrm>
        <a:solidFill>
          <a:srgbClr val="31869B"/>
        </a:solidFill>
      </xdr:grpSpPr>
      <xdr:sp macro="" textlink="">
        <xdr:nvSpPr>
          <xdr:cNvPr id="20" name="Freeform 9"/>
          <xdr:cNvSpPr>
            <a:spLocks/>
          </xdr:cNvSpPr>
        </xdr:nvSpPr>
        <xdr:spPr bwMode="auto">
          <a:xfrm>
            <a:off x="1047750" y="5583238"/>
            <a:ext cx="104775" cy="161925"/>
          </a:xfrm>
          <a:custGeom>
            <a:avLst/>
            <a:gdLst/>
            <a:ahLst/>
            <a:cxnLst>
              <a:cxn ang="0">
                <a:pos x="42" y="6"/>
              </a:cxn>
              <a:cxn ang="0">
                <a:pos x="30" y="6"/>
              </a:cxn>
              <a:cxn ang="0">
                <a:pos x="24" y="6"/>
              </a:cxn>
              <a:cxn ang="0">
                <a:pos x="18" y="0"/>
              </a:cxn>
              <a:cxn ang="0">
                <a:pos x="18" y="6"/>
              </a:cxn>
              <a:cxn ang="0">
                <a:pos x="6" y="12"/>
              </a:cxn>
              <a:cxn ang="0">
                <a:pos x="0" y="18"/>
              </a:cxn>
              <a:cxn ang="0">
                <a:pos x="0" y="24"/>
              </a:cxn>
              <a:cxn ang="0">
                <a:pos x="0" y="30"/>
              </a:cxn>
              <a:cxn ang="0">
                <a:pos x="6" y="36"/>
              </a:cxn>
              <a:cxn ang="0">
                <a:pos x="6" y="42"/>
              </a:cxn>
              <a:cxn ang="0">
                <a:pos x="6" y="48"/>
              </a:cxn>
              <a:cxn ang="0">
                <a:pos x="18" y="54"/>
              </a:cxn>
              <a:cxn ang="0">
                <a:pos x="18" y="66"/>
              </a:cxn>
              <a:cxn ang="0">
                <a:pos x="24" y="72"/>
              </a:cxn>
              <a:cxn ang="0">
                <a:pos x="24" y="78"/>
              </a:cxn>
              <a:cxn ang="0">
                <a:pos x="24" y="90"/>
              </a:cxn>
              <a:cxn ang="0">
                <a:pos x="30" y="90"/>
              </a:cxn>
              <a:cxn ang="0">
                <a:pos x="30" y="102"/>
              </a:cxn>
              <a:cxn ang="0">
                <a:pos x="36" y="102"/>
              </a:cxn>
              <a:cxn ang="0">
                <a:pos x="36" y="96"/>
              </a:cxn>
              <a:cxn ang="0">
                <a:pos x="48" y="84"/>
              </a:cxn>
              <a:cxn ang="0">
                <a:pos x="54" y="72"/>
              </a:cxn>
              <a:cxn ang="0">
                <a:pos x="54" y="60"/>
              </a:cxn>
              <a:cxn ang="0">
                <a:pos x="54" y="48"/>
              </a:cxn>
              <a:cxn ang="0">
                <a:pos x="54" y="42"/>
              </a:cxn>
              <a:cxn ang="0">
                <a:pos x="60" y="36"/>
              </a:cxn>
              <a:cxn ang="0">
                <a:pos x="66" y="30"/>
              </a:cxn>
              <a:cxn ang="0">
                <a:pos x="60" y="24"/>
              </a:cxn>
              <a:cxn ang="0">
                <a:pos x="54" y="18"/>
              </a:cxn>
              <a:cxn ang="0">
                <a:pos x="54" y="6"/>
              </a:cxn>
              <a:cxn ang="0">
                <a:pos x="48" y="6"/>
              </a:cxn>
              <a:cxn ang="0">
                <a:pos x="42" y="6"/>
              </a:cxn>
            </a:cxnLst>
            <a:rect l="0" t="0" r="r" b="b"/>
            <a:pathLst>
              <a:path w="66" h="102">
                <a:moveTo>
                  <a:pt x="42" y="6"/>
                </a:moveTo>
                <a:lnTo>
                  <a:pt x="30" y="6"/>
                </a:lnTo>
                <a:lnTo>
                  <a:pt x="24" y="6"/>
                </a:lnTo>
                <a:lnTo>
                  <a:pt x="18" y="0"/>
                </a:lnTo>
                <a:lnTo>
                  <a:pt x="18" y="6"/>
                </a:lnTo>
                <a:lnTo>
                  <a:pt x="6" y="12"/>
                </a:lnTo>
                <a:lnTo>
                  <a:pt x="0" y="18"/>
                </a:lnTo>
                <a:lnTo>
                  <a:pt x="0" y="24"/>
                </a:lnTo>
                <a:lnTo>
                  <a:pt x="0" y="30"/>
                </a:lnTo>
                <a:lnTo>
                  <a:pt x="6" y="36"/>
                </a:lnTo>
                <a:lnTo>
                  <a:pt x="6" y="42"/>
                </a:lnTo>
                <a:lnTo>
                  <a:pt x="6" y="48"/>
                </a:lnTo>
                <a:lnTo>
                  <a:pt x="18" y="54"/>
                </a:lnTo>
                <a:lnTo>
                  <a:pt x="18" y="66"/>
                </a:lnTo>
                <a:lnTo>
                  <a:pt x="24" y="72"/>
                </a:lnTo>
                <a:lnTo>
                  <a:pt x="24" y="78"/>
                </a:lnTo>
                <a:lnTo>
                  <a:pt x="24" y="90"/>
                </a:lnTo>
                <a:lnTo>
                  <a:pt x="30" y="90"/>
                </a:lnTo>
                <a:lnTo>
                  <a:pt x="30" y="102"/>
                </a:lnTo>
                <a:lnTo>
                  <a:pt x="36" y="102"/>
                </a:lnTo>
                <a:lnTo>
                  <a:pt x="36" y="96"/>
                </a:lnTo>
                <a:lnTo>
                  <a:pt x="48" y="84"/>
                </a:lnTo>
                <a:lnTo>
                  <a:pt x="54" y="72"/>
                </a:lnTo>
                <a:lnTo>
                  <a:pt x="54" y="60"/>
                </a:lnTo>
                <a:lnTo>
                  <a:pt x="54" y="48"/>
                </a:lnTo>
                <a:lnTo>
                  <a:pt x="54" y="42"/>
                </a:lnTo>
                <a:lnTo>
                  <a:pt x="60" y="36"/>
                </a:lnTo>
                <a:lnTo>
                  <a:pt x="66" y="30"/>
                </a:lnTo>
                <a:lnTo>
                  <a:pt x="60" y="24"/>
                </a:lnTo>
                <a:lnTo>
                  <a:pt x="54" y="18"/>
                </a:lnTo>
                <a:lnTo>
                  <a:pt x="54" y="6"/>
                </a:lnTo>
                <a:lnTo>
                  <a:pt x="48" y="6"/>
                </a:lnTo>
                <a:lnTo>
                  <a:pt x="42" y="6"/>
                </a:lnTo>
                <a:close/>
              </a:path>
            </a:pathLst>
          </a:custGeom>
          <a:grpFill/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21" name="Freeform 10"/>
          <xdr:cNvSpPr>
            <a:spLocks/>
          </xdr:cNvSpPr>
        </xdr:nvSpPr>
        <xdr:spPr bwMode="auto">
          <a:xfrm>
            <a:off x="2619375" y="5364163"/>
            <a:ext cx="19050" cy="9525"/>
          </a:xfrm>
          <a:custGeom>
            <a:avLst/>
            <a:gdLst/>
            <a:ahLst/>
            <a:cxnLst>
              <a:cxn ang="0">
                <a:pos x="6" y="0"/>
              </a:cxn>
              <a:cxn ang="0">
                <a:pos x="0" y="6"/>
              </a:cxn>
              <a:cxn ang="0">
                <a:pos x="6" y="6"/>
              </a:cxn>
              <a:cxn ang="0">
                <a:pos x="12" y="0"/>
              </a:cxn>
              <a:cxn ang="0">
                <a:pos x="6" y="0"/>
              </a:cxn>
            </a:cxnLst>
            <a:rect l="0" t="0" r="r" b="b"/>
            <a:pathLst>
              <a:path w="12" h="6">
                <a:moveTo>
                  <a:pt x="6" y="0"/>
                </a:moveTo>
                <a:lnTo>
                  <a:pt x="0" y="6"/>
                </a:lnTo>
                <a:lnTo>
                  <a:pt x="6" y="6"/>
                </a:lnTo>
                <a:lnTo>
                  <a:pt x="12" y="0"/>
                </a:lnTo>
                <a:lnTo>
                  <a:pt x="6" y="0"/>
                </a:lnTo>
                <a:close/>
              </a:path>
            </a:pathLst>
          </a:custGeom>
          <a:grpFill/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22" name="Freeform 11"/>
          <xdr:cNvSpPr>
            <a:spLocks/>
          </xdr:cNvSpPr>
        </xdr:nvSpPr>
        <xdr:spPr bwMode="auto">
          <a:xfrm>
            <a:off x="2619375" y="5411788"/>
            <a:ext cx="28575" cy="28575"/>
          </a:xfrm>
          <a:custGeom>
            <a:avLst/>
            <a:gdLst/>
            <a:ahLst/>
            <a:cxnLst>
              <a:cxn ang="0">
                <a:pos x="6" y="6"/>
              </a:cxn>
              <a:cxn ang="0">
                <a:pos x="0" y="12"/>
              </a:cxn>
              <a:cxn ang="0">
                <a:pos x="0" y="18"/>
              </a:cxn>
              <a:cxn ang="0">
                <a:pos x="6" y="18"/>
              </a:cxn>
              <a:cxn ang="0">
                <a:pos x="6" y="12"/>
              </a:cxn>
              <a:cxn ang="0">
                <a:pos x="12" y="12"/>
              </a:cxn>
              <a:cxn ang="0">
                <a:pos x="18" y="6"/>
              </a:cxn>
              <a:cxn ang="0">
                <a:pos x="12" y="0"/>
              </a:cxn>
              <a:cxn ang="0">
                <a:pos x="6" y="0"/>
              </a:cxn>
              <a:cxn ang="0">
                <a:pos x="6" y="6"/>
              </a:cxn>
            </a:cxnLst>
            <a:rect l="0" t="0" r="r" b="b"/>
            <a:pathLst>
              <a:path w="18" h="18">
                <a:moveTo>
                  <a:pt x="6" y="6"/>
                </a:moveTo>
                <a:lnTo>
                  <a:pt x="0" y="12"/>
                </a:lnTo>
                <a:lnTo>
                  <a:pt x="0" y="18"/>
                </a:lnTo>
                <a:lnTo>
                  <a:pt x="6" y="18"/>
                </a:lnTo>
                <a:lnTo>
                  <a:pt x="6" y="12"/>
                </a:lnTo>
                <a:lnTo>
                  <a:pt x="12" y="12"/>
                </a:lnTo>
                <a:lnTo>
                  <a:pt x="18" y="6"/>
                </a:lnTo>
                <a:lnTo>
                  <a:pt x="12" y="0"/>
                </a:lnTo>
                <a:lnTo>
                  <a:pt x="6" y="0"/>
                </a:lnTo>
                <a:lnTo>
                  <a:pt x="6" y="6"/>
                </a:lnTo>
                <a:close/>
              </a:path>
            </a:pathLst>
          </a:custGeom>
          <a:grpFill/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23" name="Freeform 12"/>
          <xdr:cNvSpPr>
            <a:spLocks/>
          </xdr:cNvSpPr>
        </xdr:nvSpPr>
        <xdr:spPr bwMode="auto">
          <a:xfrm>
            <a:off x="2505075" y="5430838"/>
            <a:ext cx="161925" cy="161925"/>
          </a:xfrm>
          <a:custGeom>
            <a:avLst/>
            <a:gdLst/>
            <a:ahLst/>
            <a:cxnLst>
              <a:cxn ang="0">
                <a:pos x="90" y="0"/>
              </a:cxn>
              <a:cxn ang="0">
                <a:pos x="84" y="6"/>
              </a:cxn>
              <a:cxn ang="0">
                <a:pos x="78" y="18"/>
              </a:cxn>
              <a:cxn ang="0">
                <a:pos x="78" y="24"/>
              </a:cxn>
              <a:cxn ang="0">
                <a:pos x="72" y="30"/>
              </a:cxn>
              <a:cxn ang="0">
                <a:pos x="66" y="30"/>
              </a:cxn>
              <a:cxn ang="0">
                <a:pos x="60" y="24"/>
              </a:cxn>
              <a:cxn ang="0">
                <a:pos x="54" y="30"/>
              </a:cxn>
              <a:cxn ang="0">
                <a:pos x="48" y="36"/>
              </a:cxn>
              <a:cxn ang="0">
                <a:pos x="42" y="36"/>
              </a:cxn>
              <a:cxn ang="0">
                <a:pos x="30" y="42"/>
              </a:cxn>
              <a:cxn ang="0">
                <a:pos x="24" y="42"/>
              </a:cxn>
              <a:cxn ang="0">
                <a:pos x="18" y="48"/>
              </a:cxn>
              <a:cxn ang="0">
                <a:pos x="12" y="60"/>
              </a:cxn>
              <a:cxn ang="0">
                <a:pos x="12" y="66"/>
              </a:cxn>
              <a:cxn ang="0">
                <a:pos x="12" y="72"/>
              </a:cxn>
              <a:cxn ang="0">
                <a:pos x="12" y="84"/>
              </a:cxn>
              <a:cxn ang="0">
                <a:pos x="6" y="84"/>
              </a:cxn>
              <a:cxn ang="0">
                <a:pos x="0" y="90"/>
              </a:cxn>
              <a:cxn ang="0">
                <a:pos x="6" y="96"/>
              </a:cxn>
              <a:cxn ang="0">
                <a:pos x="12" y="96"/>
              </a:cxn>
              <a:cxn ang="0">
                <a:pos x="18" y="96"/>
              </a:cxn>
              <a:cxn ang="0">
                <a:pos x="24" y="102"/>
              </a:cxn>
              <a:cxn ang="0">
                <a:pos x="24" y="96"/>
              </a:cxn>
              <a:cxn ang="0">
                <a:pos x="30" y="96"/>
              </a:cxn>
              <a:cxn ang="0">
                <a:pos x="30" y="90"/>
              </a:cxn>
              <a:cxn ang="0">
                <a:pos x="36" y="84"/>
              </a:cxn>
              <a:cxn ang="0">
                <a:pos x="54" y="78"/>
              </a:cxn>
              <a:cxn ang="0">
                <a:pos x="66" y="78"/>
              </a:cxn>
              <a:cxn ang="0">
                <a:pos x="72" y="72"/>
              </a:cxn>
              <a:cxn ang="0">
                <a:pos x="90" y="60"/>
              </a:cxn>
              <a:cxn ang="0">
                <a:pos x="90" y="48"/>
              </a:cxn>
              <a:cxn ang="0">
                <a:pos x="90" y="42"/>
              </a:cxn>
              <a:cxn ang="0">
                <a:pos x="96" y="36"/>
              </a:cxn>
              <a:cxn ang="0">
                <a:pos x="90" y="30"/>
              </a:cxn>
              <a:cxn ang="0">
                <a:pos x="96" y="24"/>
              </a:cxn>
              <a:cxn ang="0">
                <a:pos x="102" y="12"/>
              </a:cxn>
              <a:cxn ang="0">
                <a:pos x="96" y="6"/>
              </a:cxn>
              <a:cxn ang="0">
                <a:pos x="90" y="0"/>
              </a:cxn>
            </a:cxnLst>
            <a:rect l="0" t="0" r="r" b="b"/>
            <a:pathLst>
              <a:path w="102" h="102">
                <a:moveTo>
                  <a:pt x="90" y="0"/>
                </a:moveTo>
                <a:lnTo>
                  <a:pt x="84" y="6"/>
                </a:lnTo>
                <a:lnTo>
                  <a:pt x="78" y="18"/>
                </a:lnTo>
                <a:lnTo>
                  <a:pt x="78" y="24"/>
                </a:lnTo>
                <a:lnTo>
                  <a:pt x="72" y="30"/>
                </a:lnTo>
                <a:lnTo>
                  <a:pt x="66" y="30"/>
                </a:lnTo>
                <a:lnTo>
                  <a:pt x="60" y="24"/>
                </a:lnTo>
                <a:lnTo>
                  <a:pt x="54" y="30"/>
                </a:lnTo>
                <a:lnTo>
                  <a:pt x="48" y="36"/>
                </a:lnTo>
                <a:lnTo>
                  <a:pt x="42" y="36"/>
                </a:lnTo>
                <a:lnTo>
                  <a:pt x="30" y="42"/>
                </a:lnTo>
                <a:lnTo>
                  <a:pt x="24" y="42"/>
                </a:lnTo>
                <a:lnTo>
                  <a:pt x="18" y="48"/>
                </a:lnTo>
                <a:lnTo>
                  <a:pt x="12" y="60"/>
                </a:lnTo>
                <a:lnTo>
                  <a:pt x="12" y="66"/>
                </a:lnTo>
                <a:lnTo>
                  <a:pt x="12" y="72"/>
                </a:lnTo>
                <a:lnTo>
                  <a:pt x="12" y="84"/>
                </a:lnTo>
                <a:lnTo>
                  <a:pt x="6" y="84"/>
                </a:lnTo>
                <a:lnTo>
                  <a:pt x="0" y="90"/>
                </a:lnTo>
                <a:lnTo>
                  <a:pt x="6" y="96"/>
                </a:lnTo>
                <a:lnTo>
                  <a:pt x="12" y="96"/>
                </a:lnTo>
                <a:lnTo>
                  <a:pt x="18" y="96"/>
                </a:lnTo>
                <a:lnTo>
                  <a:pt x="24" y="102"/>
                </a:lnTo>
                <a:lnTo>
                  <a:pt x="24" y="96"/>
                </a:lnTo>
                <a:lnTo>
                  <a:pt x="30" y="96"/>
                </a:lnTo>
                <a:lnTo>
                  <a:pt x="30" y="90"/>
                </a:lnTo>
                <a:lnTo>
                  <a:pt x="36" y="84"/>
                </a:lnTo>
                <a:lnTo>
                  <a:pt x="54" y="78"/>
                </a:lnTo>
                <a:lnTo>
                  <a:pt x="66" y="78"/>
                </a:lnTo>
                <a:lnTo>
                  <a:pt x="72" y="72"/>
                </a:lnTo>
                <a:lnTo>
                  <a:pt x="90" y="60"/>
                </a:lnTo>
                <a:lnTo>
                  <a:pt x="90" y="48"/>
                </a:lnTo>
                <a:lnTo>
                  <a:pt x="90" y="42"/>
                </a:lnTo>
                <a:lnTo>
                  <a:pt x="96" y="36"/>
                </a:lnTo>
                <a:lnTo>
                  <a:pt x="90" y="30"/>
                </a:lnTo>
                <a:lnTo>
                  <a:pt x="96" y="24"/>
                </a:lnTo>
                <a:lnTo>
                  <a:pt x="102" y="12"/>
                </a:lnTo>
                <a:lnTo>
                  <a:pt x="96" y="6"/>
                </a:lnTo>
                <a:lnTo>
                  <a:pt x="90" y="0"/>
                </a:lnTo>
                <a:close/>
              </a:path>
            </a:pathLst>
          </a:custGeom>
          <a:grpFill/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24" name="Freeform 13"/>
          <xdr:cNvSpPr>
            <a:spLocks/>
          </xdr:cNvSpPr>
        </xdr:nvSpPr>
        <xdr:spPr bwMode="auto">
          <a:xfrm>
            <a:off x="2286000" y="5630863"/>
            <a:ext cx="238125" cy="285750"/>
          </a:xfrm>
          <a:custGeom>
            <a:avLst/>
            <a:gdLst/>
            <a:ahLst/>
            <a:cxnLst>
              <a:cxn ang="0">
                <a:pos x="132" y="0"/>
              </a:cxn>
              <a:cxn ang="0">
                <a:pos x="126" y="0"/>
              </a:cxn>
              <a:cxn ang="0">
                <a:pos x="120" y="0"/>
              </a:cxn>
              <a:cxn ang="0">
                <a:pos x="108" y="6"/>
              </a:cxn>
              <a:cxn ang="0">
                <a:pos x="108" y="12"/>
              </a:cxn>
              <a:cxn ang="0">
                <a:pos x="108" y="24"/>
              </a:cxn>
              <a:cxn ang="0">
                <a:pos x="102" y="36"/>
              </a:cxn>
              <a:cxn ang="0">
                <a:pos x="96" y="48"/>
              </a:cxn>
              <a:cxn ang="0">
                <a:pos x="90" y="66"/>
              </a:cxn>
              <a:cxn ang="0">
                <a:pos x="90" y="72"/>
              </a:cxn>
              <a:cxn ang="0">
                <a:pos x="84" y="72"/>
              </a:cxn>
              <a:cxn ang="0">
                <a:pos x="78" y="78"/>
              </a:cxn>
              <a:cxn ang="0">
                <a:pos x="78" y="84"/>
              </a:cxn>
              <a:cxn ang="0">
                <a:pos x="78" y="90"/>
              </a:cxn>
              <a:cxn ang="0">
                <a:pos x="78" y="96"/>
              </a:cxn>
              <a:cxn ang="0">
                <a:pos x="72" y="96"/>
              </a:cxn>
              <a:cxn ang="0">
                <a:pos x="66" y="108"/>
              </a:cxn>
              <a:cxn ang="0">
                <a:pos x="66" y="120"/>
              </a:cxn>
              <a:cxn ang="0">
                <a:pos x="66" y="126"/>
              </a:cxn>
              <a:cxn ang="0">
                <a:pos x="66" y="132"/>
              </a:cxn>
              <a:cxn ang="0">
                <a:pos x="60" y="138"/>
              </a:cxn>
              <a:cxn ang="0">
                <a:pos x="42" y="150"/>
              </a:cxn>
              <a:cxn ang="0">
                <a:pos x="42" y="156"/>
              </a:cxn>
              <a:cxn ang="0">
                <a:pos x="24" y="162"/>
              </a:cxn>
              <a:cxn ang="0">
                <a:pos x="12" y="162"/>
              </a:cxn>
              <a:cxn ang="0">
                <a:pos x="6" y="162"/>
              </a:cxn>
              <a:cxn ang="0">
                <a:pos x="0" y="162"/>
              </a:cxn>
              <a:cxn ang="0">
                <a:pos x="6" y="168"/>
              </a:cxn>
              <a:cxn ang="0">
                <a:pos x="0" y="168"/>
              </a:cxn>
              <a:cxn ang="0">
                <a:pos x="0" y="174"/>
              </a:cxn>
              <a:cxn ang="0">
                <a:pos x="6" y="168"/>
              </a:cxn>
              <a:cxn ang="0">
                <a:pos x="18" y="174"/>
              </a:cxn>
              <a:cxn ang="0">
                <a:pos x="30" y="174"/>
              </a:cxn>
              <a:cxn ang="0">
                <a:pos x="36" y="180"/>
              </a:cxn>
              <a:cxn ang="0">
                <a:pos x="42" y="174"/>
              </a:cxn>
              <a:cxn ang="0">
                <a:pos x="48" y="168"/>
              </a:cxn>
              <a:cxn ang="0">
                <a:pos x="54" y="162"/>
              </a:cxn>
              <a:cxn ang="0">
                <a:pos x="60" y="162"/>
              </a:cxn>
              <a:cxn ang="0">
                <a:pos x="60" y="156"/>
              </a:cxn>
              <a:cxn ang="0">
                <a:pos x="66" y="150"/>
              </a:cxn>
              <a:cxn ang="0">
                <a:pos x="66" y="144"/>
              </a:cxn>
              <a:cxn ang="0">
                <a:pos x="72" y="144"/>
              </a:cxn>
              <a:cxn ang="0">
                <a:pos x="84" y="144"/>
              </a:cxn>
              <a:cxn ang="0">
                <a:pos x="102" y="138"/>
              </a:cxn>
              <a:cxn ang="0">
                <a:pos x="120" y="132"/>
              </a:cxn>
              <a:cxn ang="0">
                <a:pos x="126" y="132"/>
              </a:cxn>
              <a:cxn ang="0">
                <a:pos x="132" y="120"/>
              </a:cxn>
              <a:cxn ang="0">
                <a:pos x="138" y="108"/>
              </a:cxn>
              <a:cxn ang="0">
                <a:pos x="138" y="102"/>
              </a:cxn>
              <a:cxn ang="0">
                <a:pos x="144" y="96"/>
              </a:cxn>
              <a:cxn ang="0">
                <a:pos x="144" y="84"/>
              </a:cxn>
              <a:cxn ang="0">
                <a:pos x="144" y="78"/>
              </a:cxn>
              <a:cxn ang="0">
                <a:pos x="144" y="72"/>
              </a:cxn>
              <a:cxn ang="0">
                <a:pos x="144" y="66"/>
              </a:cxn>
              <a:cxn ang="0">
                <a:pos x="150" y="60"/>
              </a:cxn>
              <a:cxn ang="0">
                <a:pos x="150" y="42"/>
              </a:cxn>
              <a:cxn ang="0">
                <a:pos x="150" y="36"/>
              </a:cxn>
              <a:cxn ang="0">
                <a:pos x="150" y="18"/>
              </a:cxn>
              <a:cxn ang="0">
                <a:pos x="150" y="12"/>
              </a:cxn>
              <a:cxn ang="0">
                <a:pos x="144" y="6"/>
              </a:cxn>
              <a:cxn ang="0">
                <a:pos x="144" y="0"/>
              </a:cxn>
              <a:cxn ang="0">
                <a:pos x="138" y="0"/>
              </a:cxn>
              <a:cxn ang="0">
                <a:pos x="132" y="0"/>
              </a:cxn>
            </a:cxnLst>
            <a:rect l="0" t="0" r="r" b="b"/>
            <a:pathLst>
              <a:path w="150" h="180">
                <a:moveTo>
                  <a:pt x="132" y="0"/>
                </a:moveTo>
                <a:lnTo>
                  <a:pt x="126" y="0"/>
                </a:lnTo>
                <a:lnTo>
                  <a:pt x="120" y="0"/>
                </a:lnTo>
                <a:lnTo>
                  <a:pt x="108" y="6"/>
                </a:lnTo>
                <a:lnTo>
                  <a:pt x="108" y="12"/>
                </a:lnTo>
                <a:lnTo>
                  <a:pt x="108" y="24"/>
                </a:lnTo>
                <a:lnTo>
                  <a:pt x="102" y="36"/>
                </a:lnTo>
                <a:lnTo>
                  <a:pt x="96" y="48"/>
                </a:lnTo>
                <a:lnTo>
                  <a:pt x="90" y="66"/>
                </a:lnTo>
                <a:lnTo>
                  <a:pt x="90" y="72"/>
                </a:lnTo>
                <a:lnTo>
                  <a:pt x="84" y="72"/>
                </a:lnTo>
                <a:lnTo>
                  <a:pt x="78" y="78"/>
                </a:lnTo>
                <a:lnTo>
                  <a:pt x="78" y="84"/>
                </a:lnTo>
                <a:lnTo>
                  <a:pt x="78" y="90"/>
                </a:lnTo>
                <a:lnTo>
                  <a:pt x="78" y="96"/>
                </a:lnTo>
                <a:lnTo>
                  <a:pt x="72" y="96"/>
                </a:lnTo>
                <a:lnTo>
                  <a:pt x="66" y="108"/>
                </a:lnTo>
                <a:lnTo>
                  <a:pt x="66" y="120"/>
                </a:lnTo>
                <a:lnTo>
                  <a:pt x="66" y="126"/>
                </a:lnTo>
                <a:lnTo>
                  <a:pt x="66" y="132"/>
                </a:lnTo>
                <a:lnTo>
                  <a:pt x="60" y="138"/>
                </a:lnTo>
                <a:lnTo>
                  <a:pt x="42" y="150"/>
                </a:lnTo>
                <a:lnTo>
                  <a:pt x="42" y="156"/>
                </a:lnTo>
                <a:lnTo>
                  <a:pt x="24" y="162"/>
                </a:lnTo>
                <a:lnTo>
                  <a:pt x="12" y="162"/>
                </a:lnTo>
                <a:lnTo>
                  <a:pt x="6" y="162"/>
                </a:lnTo>
                <a:lnTo>
                  <a:pt x="0" y="162"/>
                </a:lnTo>
                <a:lnTo>
                  <a:pt x="6" y="168"/>
                </a:lnTo>
                <a:lnTo>
                  <a:pt x="0" y="168"/>
                </a:lnTo>
                <a:lnTo>
                  <a:pt x="0" y="174"/>
                </a:lnTo>
                <a:lnTo>
                  <a:pt x="6" y="168"/>
                </a:lnTo>
                <a:lnTo>
                  <a:pt x="18" y="174"/>
                </a:lnTo>
                <a:lnTo>
                  <a:pt x="30" y="174"/>
                </a:lnTo>
                <a:lnTo>
                  <a:pt x="36" y="180"/>
                </a:lnTo>
                <a:lnTo>
                  <a:pt x="42" y="174"/>
                </a:lnTo>
                <a:lnTo>
                  <a:pt x="48" y="168"/>
                </a:lnTo>
                <a:lnTo>
                  <a:pt x="54" y="162"/>
                </a:lnTo>
                <a:lnTo>
                  <a:pt x="60" y="162"/>
                </a:lnTo>
                <a:lnTo>
                  <a:pt x="60" y="156"/>
                </a:lnTo>
                <a:lnTo>
                  <a:pt x="66" y="150"/>
                </a:lnTo>
                <a:lnTo>
                  <a:pt x="66" y="144"/>
                </a:lnTo>
                <a:lnTo>
                  <a:pt x="72" y="144"/>
                </a:lnTo>
                <a:lnTo>
                  <a:pt x="84" y="144"/>
                </a:lnTo>
                <a:lnTo>
                  <a:pt x="102" y="138"/>
                </a:lnTo>
                <a:lnTo>
                  <a:pt x="120" y="132"/>
                </a:lnTo>
                <a:lnTo>
                  <a:pt x="126" y="132"/>
                </a:lnTo>
                <a:lnTo>
                  <a:pt x="132" y="120"/>
                </a:lnTo>
                <a:lnTo>
                  <a:pt x="138" y="108"/>
                </a:lnTo>
                <a:lnTo>
                  <a:pt x="138" y="102"/>
                </a:lnTo>
                <a:lnTo>
                  <a:pt x="144" y="96"/>
                </a:lnTo>
                <a:lnTo>
                  <a:pt x="144" y="84"/>
                </a:lnTo>
                <a:lnTo>
                  <a:pt x="144" y="78"/>
                </a:lnTo>
                <a:lnTo>
                  <a:pt x="144" y="72"/>
                </a:lnTo>
                <a:lnTo>
                  <a:pt x="144" y="66"/>
                </a:lnTo>
                <a:lnTo>
                  <a:pt x="150" y="60"/>
                </a:lnTo>
                <a:lnTo>
                  <a:pt x="150" y="42"/>
                </a:lnTo>
                <a:lnTo>
                  <a:pt x="150" y="36"/>
                </a:lnTo>
                <a:lnTo>
                  <a:pt x="150" y="18"/>
                </a:lnTo>
                <a:lnTo>
                  <a:pt x="150" y="12"/>
                </a:lnTo>
                <a:lnTo>
                  <a:pt x="144" y="6"/>
                </a:lnTo>
                <a:lnTo>
                  <a:pt x="144" y="0"/>
                </a:lnTo>
                <a:lnTo>
                  <a:pt x="138" y="0"/>
                </a:lnTo>
                <a:lnTo>
                  <a:pt x="132" y="0"/>
                </a:lnTo>
                <a:close/>
              </a:path>
            </a:pathLst>
          </a:custGeom>
          <a:grpFill/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25" name="Freeform 14"/>
          <xdr:cNvSpPr>
            <a:spLocks/>
          </xdr:cNvSpPr>
        </xdr:nvSpPr>
        <xdr:spPr bwMode="auto">
          <a:xfrm>
            <a:off x="1276350" y="5849938"/>
            <a:ext cx="85725" cy="76200"/>
          </a:xfrm>
          <a:custGeom>
            <a:avLst/>
            <a:gdLst/>
            <a:ahLst/>
            <a:cxnLst>
              <a:cxn ang="0">
                <a:pos x="24" y="0"/>
              </a:cxn>
              <a:cxn ang="0">
                <a:pos x="18" y="0"/>
              </a:cxn>
              <a:cxn ang="0">
                <a:pos x="6" y="0"/>
              </a:cxn>
              <a:cxn ang="0">
                <a:pos x="6" y="6"/>
              </a:cxn>
              <a:cxn ang="0">
                <a:pos x="0" y="12"/>
              </a:cxn>
              <a:cxn ang="0">
                <a:pos x="0" y="24"/>
              </a:cxn>
              <a:cxn ang="0">
                <a:pos x="6" y="30"/>
              </a:cxn>
              <a:cxn ang="0">
                <a:pos x="12" y="36"/>
              </a:cxn>
              <a:cxn ang="0">
                <a:pos x="18" y="42"/>
              </a:cxn>
              <a:cxn ang="0">
                <a:pos x="24" y="48"/>
              </a:cxn>
              <a:cxn ang="0">
                <a:pos x="36" y="48"/>
              </a:cxn>
              <a:cxn ang="0">
                <a:pos x="42" y="42"/>
              </a:cxn>
              <a:cxn ang="0">
                <a:pos x="54" y="36"/>
              </a:cxn>
              <a:cxn ang="0">
                <a:pos x="54" y="30"/>
              </a:cxn>
              <a:cxn ang="0">
                <a:pos x="54" y="24"/>
              </a:cxn>
              <a:cxn ang="0">
                <a:pos x="54" y="18"/>
              </a:cxn>
              <a:cxn ang="0">
                <a:pos x="48" y="12"/>
              </a:cxn>
              <a:cxn ang="0">
                <a:pos x="42" y="6"/>
              </a:cxn>
              <a:cxn ang="0">
                <a:pos x="36" y="0"/>
              </a:cxn>
              <a:cxn ang="0">
                <a:pos x="24" y="0"/>
              </a:cxn>
            </a:cxnLst>
            <a:rect l="0" t="0" r="r" b="b"/>
            <a:pathLst>
              <a:path w="54" h="48">
                <a:moveTo>
                  <a:pt x="24" y="0"/>
                </a:moveTo>
                <a:lnTo>
                  <a:pt x="18" y="0"/>
                </a:lnTo>
                <a:lnTo>
                  <a:pt x="6" y="0"/>
                </a:lnTo>
                <a:lnTo>
                  <a:pt x="6" y="6"/>
                </a:lnTo>
                <a:lnTo>
                  <a:pt x="0" y="12"/>
                </a:lnTo>
                <a:lnTo>
                  <a:pt x="0" y="24"/>
                </a:lnTo>
                <a:lnTo>
                  <a:pt x="6" y="30"/>
                </a:lnTo>
                <a:lnTo>
                  <a:pt x="12" y="36"/>
                </a:lnTo>
                <a:lnTo>
                  <a:pt x="18" y="42"/>
                </a:lnTo>
                <a:lnTo>
                  <a:pt x="24" y="48"/>
                </a:lnTo>
                <a:lnTo>
                  <a:pt x="36" y="48"/>
                </a:lnTo>
                <a:lnTo>
                  <a:pt x="42" y="42"/>
                </a:lnTo>
                <a:lnTo>
                  <a:pt x="54" y="36"/>
                </a:lnTo>
                <a:lnTo>
                  <a:pt x="54" y="30"/>
                </a:lnTo>
                <a:lnTo>
                  <a:pt x="54" y="24"/>
                </a:lnTo>
                <a:lnTo>
                  <a:pt x="54" y="18"/>
                </a:lnTo>
                <a:lnTo>
                  <a:pt x="48" y="12"/>
                </a:lnTo>
                <a:lnTo>
                  <a:pt x="42" y="6"/>
                </a:lnTo>
                <a:lnTo>
                  <a:pt x="36" y="0"/>
                </a:lnTo>
                <a:lnTo>
                  <a:pt x="24" y="0"/>
                </a:lnTo>
                <a:close/>
              </a:path>
            </a:pathLst>
          </a:custGeom>
          <a:grpFill/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26" name="Freeform 15"/>
          <xdr:cNvSpPr>
            <a:spLocks/>
          </xdr:cNvSpPr>
        </xdr:nvSpPr>
        <xdr:spPr bwMode="auto">
          <a:xfrm>
            <a:off x="981075" y="5983288"/>
            <a:ext cx="104775" cy="85725"/>
          </a:xfrm>
          <a:custGeom>
            <a:avLst/>
            <a:gdLst/>
            <a:ahLst/>
            <a:cxnLst>
              <a:cxn ang="0">
                <a:pos x="54" y="0"/>
              </a:cxn>
              <a:cxn ang="0">
                <a:pos x="48" y="0"/>
              </a:cxn>
              <a:cxn ang="0">
                <a:pos x="48" y="6"/>
              </a:cxn>
              <a:cxn ang="0">
                <a:pos x="42" y="6"/>
              </a:cxn>
              <a:cxn ang="0">
                <a:pos x="42" y="12"/>
              </a:cxn>
              <a:cxn ang="0">
                <a:pos x="36" y="18"/>
              </a:cxn>
              <a:cxn ang="0">
                <a:pos x="30" y="24"/>
              </a:cxn>
              <a:cxn ang="0">
                <a:pos x="18" y="24"/>
              </a:cxn>
              <a:cxn ang="0">
                <a:pos x="6" y="24"/>
              </a:cxn>
              <a:cxn ang="0">
                <a:pos x="0" y="24"/>
              </a:cxn>
              <a:cxn ang="0">
                <a:pos x="0" y="30"/>
              </a:cxn>
              <a:cxn ang="0">
                <a:pos x="0" y="36"/>
              </a:cxn>
              <a:cxn ang="0">
                <a:pos x="6" y="36"/>
              </a:cxn>
              <a:cxn ang="0">
                <a:pos x="18" y="42"/>
              </a:cxn>
              <a:cxn ang="0">
                <a:pos x="24" y="42"/>
              </a:cxn>
              <a:cxn ang="0">
                <a:pos x="30" y="48"/>
              </a:cxn>
              <a:cxn ang="0">
                <a:pos x="36" y="54"/>
              </a:cxn>
              <a:cxn ang="0">
                <a:pos x="42" y="54"/>
              </a:cxn>
              <a:cxn ang="0">
                <a:pos x="48" y="48"/>
              </a:cxn>
              <a:cxn ang="0">
                <a:pos x="48" y="36"/>
              </a:cxn>
              <a:cxn ang="0">
                <a:pos x="54" y="36"/>
              </a:cxn>
              <a:cxn ang="0">
                <a:pos x="54" y="30"/>
              </a:cxn>
              <a:cxn ang="0">
                <a:pos x="60" y="18"/>
              </a:cxn>
              <a:cxn ang="0">
                <a:pos x="66" y="18"/>
              </a:cxn>
              <a:cxn ang="0">
                <a:pos x="66" y="12"/>
              </a:cxn>
              <a:cxn ang="0">
                <a:pos x="60" y="6"/>
              </a:cxn>
              <a:cxn ang="0">
                <a:pos x="54" y="0"/>
              </a:cxn>
            </a:cxnLst>
            <a:rect l="0" t="0" r="r" b="b"/>
            <a:pathLst>
              <a:path w="66" h="54">
                <a:moveTo>
                  <a:pt x="54" y="0"/>
                </a:moveTo>
                <a:lnTo>
                  <a:pt x="48" y="0"/>
                </a:lnTo>
                <a:lnTo>
                  <a:pt x="48" y="6"/>
                </a:lnTo>
                <a:lnTo>
                  <a:pt x="42" y="6"/>
                </a:lnTo>
                <a:lnTo>
                  <a:pt x="42" y="12"/>
                </a:lnTo>
                <a:lnTo>
                  <a:pt x="36" y="18"/>
                </a:lnTo>
                <a:lnTo>
                  <a:pt x="30" y="24"/>
                </a:lnTo>
                <a:lnTo>
                  <a:pt x="18" y="24"/>
                </a:lnTo>
                <a:lnTo>
                  <a:pt x="6" y="24"/>
                </a:lnTo>
                <a:lnTo>
                  <a:pt x="0" y="24"/>
                </a:lnTo>
                <a:lnTo>
                  <a:pt x="0" y="30"/>
                </a:lnTo>
                <a:lnTo>
                  <a:pt x="0" y="36"/>
                </a:lnTo>
                <a:lnTo>
                  <a:pt x="6" y="36"/>
                </a:lnTo>
                <a:lnTo>
                  <a:pt x="18" y="42"/>
                </a:lnTo>
                <a:lnTo>
                  <a:pt x="24" y="42"/>
                </a:lnTo>
                <a:lnTo>
                  <a:pt x="30" y="48"/>
                </a:lnTo>
                <a:lnTo>
                  <a:pt x="36" y="54"/>
                </a:lnTo>
                <a:lnTo>
                  <a:pt x="42" y="54"/>
                </a:lnTo>
                <a:lnTo>
                  <a:pt x="48" y="48"/>
                </a:lnTo>
                <a:lnTo>
                  <a:pt x="48" y="36"/>
                </a:lnTo>
                <a:lnTo>
                  <a:pt x="54" y="36"/>
                </a:lnTo>
                <a:lnTo>
                  <a:pt x="54" y="30"/>
                </a:lnTo>
                <a:lnTo>
                  <a:pt x="60" y="18"/>
                </a:lnTo>
                <a:lnTo>
                  <a:pt x="66" y="18"/>
                </a:lnTo>
                <a:lnTo>
                  <a:pt x="66" y="12"/>
                </a:lnTo>
                <a:lnTo>
                  <a:pt x="60" y="6"/>
                </a:lnTo>
                <a:lnTo>
                  <a:pt x="54" y="0"/>
                </a:lnTo>
                <a:close/>
              </a:path>
            </a:pathLst>
          </a:custGeom>
          <a:grpFill/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27" name="Freeform 16"/>
          <xdr:cNvSpPr>
            <a:spLocks/>
          </xdr:cNvSpPr>
        </xdr:nvSpPr>
        <xdr:spPr bwMode="auto">
          <a:xfrm>
            <a:off x="1428750" y="5697538"/>
            <a:ext cx="285750" cy="238125"/>
          </a:xfrm>
          <a:custGeom>
            <a:avLst/>
            <a:gdLst/>
            <a:ahLst/>
            <a:cxnLst>
              <a:cxn ang="0">
                <a:pos x="156" y="6"/>
              </a:cxn>
              <a:cxn ang="0">
                <a:pos x="144" y="6"/>
              </a:cxn>
              <a:cxn ang="0">
                <a:pos x="132" y="6"/>
              </a:cxn>
              <a:cxn ang="0">
                <a:pos x="114" y="18"/>
              </a:cxn>
              <a:cxn ang="0">
                <a:pos x="108" y="30"/>
              </a:cxn>
              <a:cxn ang="0">
                <a:pos x="90" y="42"/>
              </a:cxn>
              <a:cxn ang="0">
                <a:pos x="78" y="48"/>
              </a:cxn>
              <a:cxn ang="0">
                <a:pos x="60" y="48"/>
              </a:cxn>
              <a:cxn ang="0">
                <a:pos x="30" y="54"/>
              </a:cxn>
              <a:cxn ang="0">
                <a:pos x="18" y="48"/>
              </a:cxn>
              <a:cxn ang="0">
                <a:pos x="6" y="54"/>
              </a:cxn>
              <a:cxn ang="0">
                <a:pos x="6" y="66"/>
              </a:cxn>
              <a:cxn ang="0">
                <a:pos x="12" y="72"/>
              </a:cxn>
              <a:cxn ang="0">
                <a:pos x="18" y="96"/>
              </a:cxn>
              <a:cxn ang="0">
                <a:pos x="30" y="120"/>
              </a:cxn>
              <a:cxn ang="0">
                <a:pos x="42" y="126"/>
              </a:cxn>
              <a:cxn ang="0">
                <a:pos x="48" y="138"/>
              </a:cxn>
              <a:cxn ang="0">
                <a:pos x="54" y="150"/>
              </a:cxn>
              <a:cxn ang="0">
                <a:pos x="66" y="150"/>
              </a:cxn>
              <a:cxn ang="0">
                <a:pos x="84" y="144"/>
              </a:cxn>
              <a:cxn ang="0">
                <a:pos x="90" y="138"/>
              </a:cxn>
              <a:cxn ang="0">
                <a:pos x="96" y="126"/>
              </a:cxn>
              <a:cxn ang="0">
                <a:pos x="108" y="114"/>
              </a:cxn>
              <a:cxn ang="0">
                <a:pos x="114" y="102"/>
              </a:cxn>
              <a:cxn ang="0">
                <a:pos x="120" y="78"/>
              </a:cxn>
              <a:cxn ang="0">
                <a:pos x="126" y="66"/>
              </a:cxn>
              <a:cxn ang="0">
                <a:pos x="132" y="54"/>
              </a:cxn>
              <a:cxn ang="0">
                <a:pos x="144" y="42"/>
              </a:cxn>
              <a:cxn ang="0">
                <a:pos x="156" y="30"/>
              </a:cxn>
              <a:cxn ang="0">
                <a:pos x="168" y="18"/>
              </a:cxn>
              <a:cxn ang="0">
                <a:pos x="180" y="12"/>
              </a:cxn>
              <a:cxn ang="0">
                <a:pos x="180" y="0"/>
              </a:cxn>
              <a:cxn ang="0">
                <a:pos x="168" y="0"/>
              </a:cxn>
            </a:cxnLst>
            <a:rect l="0" t="0" r="r" b="b"/>
            <a:pathLst>
              <a:path w="180" h="150">
                <a:moveTo>
                  <a:pt x="168" y="0"/>
                </a:moveTo>
                <a:lnTo>
                  <a:pt x="156" y="6"/>
                </a:lnTo>
                <a:lnTo>
                  <a:pt x="150" y="6"/>
                </a:lnTo>
                <a:lnTo>
                  <a:pt x="144" y="6"/>
                </a:lnTo>
                <a:lnTo>
                  <a:pt x="138" y="0"/>
                </a:lnTo>
                <a:lnTo>
                  <a:pt x="132" y="6"/>
                </a:lnTo>
                <a:lnTo>
                  <a:pt x="120" y="12"/>
                </a:lnTo>
                <a:lnTo>
                  <a:pt x="114" y="18"/>
                </a:lnTo>
                <a:lnTo>
                  <a:pt x="114" y="24"/>
                </a:lnTo>
                <a:lnTo>
                  <a:pt x="108" y="30"/>
                </a:lnTo>
                <a:lnTo>
                  <a:pt x="96" y="36"/>
                </a:lnTo>
                <a:lnTo>
                  <a:pt x="90" y="42"/>
                </a:lnTo>
                <a:lnTo>
                  <a:pt x="84" y="42"/>
                </a:lnTo>
                <a:lnTo>
                  <a:pt x="78" y="48"/>
                </a:lnTo>
                <a:lnTo>
                  <a:pt x="72" y="48"/>
                </a:lnTo>
                <a:lnTo>
                  <a:pt x="60" y="48"/>
                </a:lnTo>
                <a:lnTo>
                  <a:pt x="48" y="54"/>
                </a:lnTo>
                <a:lnTo>
                  <a:pt x="30" y="54"/>
                </a:lnTo>
                <a:lnTo>
                  <a:pt x="24" y="54"/>
                </a:lnTo>
                <a:lnTo>
                  <a:pt x="18" y="48"/>
                </a:lnTo>
                <a:lnTo>
                  <a:pt x="12" y="54"/>
                </a:lnTo>
                <a:lnTo>
                  <a:pt x="6" y="54"/>
                </a:lnTo>
                <a:lnTo>
                  <a:pt x="0" y="60"/>
                </a:lnTo>
                <a:lnTo>
                  <a:pt x="6" y="66"/>
                </a:lnTo>
                <a:lnTo>
                  <a:pt x="12" y="66"/>
                </a:lnTo>
                <a:lnTo>
                  <a:pt x="12" y="72"/>
                </a:lnTo>
                <a:lnTo>
                  <a:pt x="18" y="78"/>
                </a:lnTo>
                <a:lnTo>
                  <a:pt x="18" y="96"/>
                </a:lnTo>
                <a:lnTo>
                  <a:pt x="24" y="102"/>
                </a:lnTo>
                <a:lnTo>
                  <a:pt x="30" y="120"/>
                </a:lnTo>
                <a:lnTo>
                  <a:pt x="36" y="126"/>
                </a:lnTo>
                <a:lnTo>
                  <a:pt x="42" y="126"/>
                </a:lnTo>
                <a:lnTo>
                  <a:pt x="42" y="132"/>
                </a:lnTo>
                <a:lnTo>
                  <a:pt x="48" y="138"/>
                </a:lnTo>
                <a:lnTo>
                  <a:pt x="48" y="144"/>
                </a:lnTo>
                <a:lnTo>
                  <a:pt x="54" y="150"/>
                </a:lnTo>
                <a:lnTo>
                  <a:pt x="60" y="150"/>
                </a:lnTo>
                <a:lnTo>
                  <a:pt x="66" y="150"/>
                </a:lnTo>
                <a:lnTo>
                  <a:pt x="72" y="144"/>
                </a:lnTo>
                <a:lnTo>
                  <a:pt x="84" y="144"/>
                </a:lnTo>
                <a:lnTo>
                  <a:pt x="90" y="144"/>
                </a:lnTo>
                <a:lnTo>
                  <a:pt x="90" y="138"/>
                </a:lnTo>
                <a:lnTo>
                  <a:pt x="90" y="132"/>
                </a:lnTo>
                <a:lnTo>
                  <a:pt x="96" y="126"/>
                </a:lnTo>
                <a:lnTo>
                  <a:pt x="102" y="126"/>
                </a:lnTo>
                <a:lnTo>
                  <a:pt x="108" y="114"/>
                </a:lnTo>
                <a:lnTo>
                  <a:pt x="114" y="108"/>
                </a:lnTo>
                <a:lnTo>
                  <a:pt x="114" y="102"/>
                </a:lnTo>
                <a:lnTo>
                  <a:pt x="120" y="84"/>
                </a:lnTo>
                <a:lnTo>
                  <a:pt x="120" y="78"/>
                </a:lnTo>
                <a:lnTo>
                  <a:pt x="126" y="72"/>
                </a:lnTo>
                <a:lnTo>
                  <a:pt x="126" y="66"/>
                </a:lnTo>
                <a:lnTo>
                  <a:pt x="126" y="60"/>
                </a:lnTo>
                <a:lnTo>
                  <a:pt x="132" y="54"/>
                </a:lnTo>
                <a:lnTo>
                  <a:pt x="138" y="48"/>
                </a:lnTo>
                <a:lnTo>
                  <a:pt x="144" y="42"/>
                </a:lnTo>
                <a:lnTo>
                  <a:pt x="150" y="36"/>
                </a:lnTo>
                <a:lnTo>
                  <a:pt x="156" y="30"/>
                </a:lnTo>
                <a:lnTo>
                  <a:pt x="156" y="24"/>
                </a:lnTo>
                <a:lnTo>
                  <a:pt x="168" y="18"/>
                </a:lnTo>
                <a:lnTo>
                  <a:pt x="174" y="18"/>
                </a:lnTo>
                <a:lnTo>
                  <a:pt x="180" y="12"/>
                </a:lnTo>
                <a:lnTo>
                  <a:pt x="180" y="6"/>
                </a:lnTo>
                <a:lnTo>
                  <a:pt x="180" y="0"/>
                </a:lnTo>
                <a:lnTo>
                  <a:pt x="174" y="0"/>
                </a:lnTo>
                <a:lnTo>
                  <a:pt x="168" y="0"/>
                </a:lnTo>
                <a:close/>
              </a:path>
            </a:pathLst>
          </a:custGeom>
          <a:grpFill/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28" name="Freeform 17"/>
          <xdr:cNvSpPr>
            <a:spLocks/>
          </xdr:cNvSpPr>
        </xdr:nvSpPr>
        <xdr:spPr bwMode="auto">
          <a:xfrm>
            <a:off x="1819275" y="5859463"/>
            <a:ext cx="161925" cy="180975"/>
          </a:xfrm>
          <a:custGeom>
            <a:avLst/>
            <a:gdLst/>
            <a:ahLst/>
            <a:cxnLst>
              <a:cxn ang="0">
                <a:pos x="96" y="18"/>
              </a:cxn>
              <a:cxn ang="0">
                <a:pos x="90" y="12"/>
              </a:cxn>
              <a:cxn ang="0">
                <a:pos x="90" y="6"/>
              </a:cxn>
              <a:cxn ang="0">
                <a:pos x="96" y="6"/>
              </a:cxn>
              <a:cxn ang="0">
                <a:pos x="96" y="0"/>
              </a:cxn>
              <a:cxn ang="0">
                <a:pos x="90" y="0"/>
              </a:cxn>
              <a:cxn ang="0">
                <a:pos x="84" y="0"/>
              </a:cxn>
              <a:cxn ang="0">
                <a:pos x="84" y="6"/>
              </a:cxn>
              <a:cxn ang="0">
                <a:pos x="84" y="12"/>
              </a:cxn>
              <a:cxn ang="0">
                <a:pos x="78" y="12"/>
              </a:cxn>
              <a:cxn ang="0">
                <a:pos x="72" y="12"/>
              </a:cxn>
              <a:cxn ang="0">
                <a:pos x="66" y="6"/>
              </a:cxn>
              <a:cxn ang="0">
                <a:pos x="60" y="6"/>
              </a:cxn>
              <a:cxn ang="0">
                <a:pos x="48" y="12"/>
              </a:cxn>
              <a:cxn ang="0">
                <a:pos x="48" y="6"/>
              </a:cxn>
              <a:cxn ang="0">
                <a:pos x="42" y="6"/>
              </a:cxn>
              <a:cxn ang="0">
                <a:pos x="36" y="6"/>
              </a:cxn>
              <a:cxn ang="0">
                <a:pos x="30" y="6"/>
              </a:cxn>
              <a:cxn ang="0">
                <a:pos x="24" y="12"/>
              </a:cxn>
              <a:cxn ang="0">
                <a:pos x="24" y="18"/>
              </a:cxn>
              <a:cxn ang="0">
                <a:pos x="24" y="24"/>
              </a:cxn>
              <a:cxn ang="0">
                <a:pos x="24" y="30"/>
              </a:cxn>
              <a:cxn ang="0">
                <a:pos x="18" y="36"/>
              </a:cxn>
              <a:cxn ang="0">
                <a:pos x="6" y="42"/>
              </a:cxn>
              <a:cxn ang="0">
                <a:pos x="0" y="42"/>
              </a:cxn>
              <a:cxn ang="0">
                <a:pos x="0" y="48"/>
              </a:cxn>
              <a:cxn ang="0">
                <a:pos x="0" y="60"/>
              </a:cxn>
              <a:cxn ang="0">
                <a:pos x="0" y="66"/>
              </a:cxn>
              <a:cxn ang="0">
                <a:pos x="0" y="72"/>
              </a:cxn>
              <a:cxn ang="0">
                <a:pos x="0" y="78"/>
              </a:cxn>
              <a:cxn ang="0">
                <a:pos x="6" y="84"/>
              </a:cxn>
              <a:cxn ang="0">
                <a:pos x="12" y="96"/>
              </a:cxn>
              <a:cxn ang="0">
                <a:pos x="30" y="108"/>
              </a:cxn>
              <a:cxn ang="0">
                <a:pos x="42" y="108"/>
              </a:cxn>
              <a:cxn ang="0">
                <a:pos x="54" y="114"/>
              </a:cxn>
              <a:cxn ang="0">
                <a:pos x="60" y="114"/>
              </a:cxn>
              <a:cxn ang="0">
                <a:pos x="60" y="108"/>
              </a:cxn>
              <a:cxn ang="0">
                <a:pos x="66" y="108"/>
              </a:cxn>
              <a:cxn ang="0">
                <a:pos x="78" y="96"/>
              </a:cxn>
              <a:cxn ang="0">
                <a:pos x="84" y="96"/>
              </a:cxn>
              <a:cxn ang="0">
                <a:pos x="90" y="90"/>
              </a:cxn>
              <a:cxn ang="0">
                <a:pos x="90" y="84"/>
              </a:cxn>
              <a:cxn ang="0">
                <a:pos x="96" y="84"/>
              </a:cxn>
              <a:cxn ang="0">
                <a:pos x="102" y="78"/>
              </a:cxn>
              <a:cxn ang="0">
                <a:pos x="96" y="72"/>
              </a:cxn>
              <a:cxn ang="0">
                <a:pos x="102" y="66"/>
              </a:cxn>
              <a:cxn ang="0">
                <a:pos x="102" y="60"/>
              </a:cxn>
              <a:cxn ang="0">
                <a:pos x="102" y="48"/>
              </a:cxn>
              <a:cxn ang="0">
                <a:pos x="102" y="42"/>
              </a:cxn>
              <a:cxn ang="0">
                <a:pos x="96" y="36"/>
              </a:cxn>
              <a:cxn ang="0">
                <a:pos x="96" y="30"/>
              </a:cxn>
              <a:cxn ang="0">
                <a:pos x="90" y="24"/>
              </a:cxn>
              <a:cxn ang="0">
                <a:pos x="90" y="18"/>
              </a:cxn>
              <a:cxn ang="0">
                <a:pos x="96" y="18"/>
              </a:cxn>
            </a:cxnLst>
            <a:rect l="0" t="0" r="r" b="b"/>
            <a:pathLst>
              <a:path w="102" h="114">
                <a:moveTo>
                  <a:pt x="96" y="18"/>
                </a:moveTo>
                <a:lnTo>
                  <a:pt x="90" y="12"/>
                </a:lnTo>
                <a:lnTo>
                  <a:pt x="90" y="6"/>
                </a:lnTo>
                <a:lnTo>
                  <a:pt x="96" y="6"/>
                </a:lnTo>
                <a:lnTo>
                  <a:pt x="96" y="0"/>
                </a:lnTo>
                <a:lnTo>
                  <a:pt x="90" y="0"/>
                </a:lnTo>
                <a:lnTo>
                  <a:pt x="84" y="0"/>
                </a:lnTo>
                <a:lnTo>
                  <a:pt x="84" y="6"/>
                </a:lnTo>
                <a:lnTo>
                  <a:pt x="84" y="12"/>
                </a:lnTo>
                <a:lnTo>
                  <a:pt x="78" y="12"/>
                </a:lnTo>
                <a:lnTo>
                  <a:pt x="72" y="12"/>
                </a:lnTo>
                <a:lnTo>
                  <a:pt x="66" y="6"/>
                </a:lnTo>
                <a:lnTo>
                  <a:pt x="60" y="6"/>
                </a:lnTo>
                <a:lnTo>
                  <a:pt x="48" y="12"/>
                </a:lnTo>
                <a:lnTo>
                  <a:pt x="48" y="6"/>
                </a:lnTo>
                <a:lnTo>
                  <a:pt x="42" y="6"/>
                </a:lnTo>
                <a:lnTo>
                  <a:pt x="36" y="6"/>
                </a:lnTo>
                <a:lnTo>
                  <a:pt x="30" y="6"/>
                </a:lnTo>
                <a:lnTo>
                  <a:pt x="24" y="12"/>
                </a:lnTo>
                <a:lnTo>
                  <a:pt x="24" y="18"/>
                </a:lnTo>
                <a:lnTo>
                  <a:pt x="24" y="24"/>
                </a:lnTo>
                <a:lnTo>
                  <a:pt x="24" y="30"/>
                </a:lnTo>
                <a:lnTo>
                  <a:pt x="18" y="36"/>
                </a:lnTo>
                <a:lnTo>
                  <a:pt x="6" y="42"/>
                </a:lnTo>
                <a:lnTo>
                  <a:pt x="0" y="42"/>
                </a:lnTo>
                <a:lnTo>
                  <a:pt x="0" y="48"/>
                </a:lnTo>
                <a:lnTo>
                  <a:pt x="0" y="60"/>
                </a:lnTo>
                <a:lnTo>
                  <a:pt x="0" y="66"/>
                </a:lnTo>
                <a:lnTo>
                  <a:pt x="0" y="72"/>
                </a:lnTo>
                <a:lnTo>
                  <a:pt x="0" y="78"/>
                </a:lnTo>
                <a:lnTo>
                  <a:pt x="6" y="84"/>
                </a:lnTo>
                <a:lnTo>
                  <a:pt x="12" y="96"/>
                </a:lnTo>
                <a:lnTo>
                  <a:pt x="30" y="108"/>
                </a:lnTo>
                <a:lnTo>
                  <a:pt x="42" y="108"/>
                </a:lnTo>
                <a:lnTo>
                  <a:pt x="54" y="114"/>
                </a:lnTo>
                <a:lnTo>
                  <a:pt x="60" y="114"/>
                </a:lnTo>
                <a:lnTo>
                  <a:pt x="60" y="108"/>
                </a:lnTo>
                <a:lnTo>
                  <a:pt x="66" y="108"/>
                </a:lnTo>
                <a:lnTo>
                  <a:pt x="78" y="96"/>
                </a:lnTo>
                <a:lnTo>
                  <a:pt x="84" y="96"/>
                </a:lnTo>
                <a:lnTo>
                  <a:pt x="90" y="90"/>
                </a:lnTo>
                <a:lnTo>
                  <a:pt x="90" y="84"/>
                </a:lnTo>
                <a:lnTo>
                  <a:pt x="96" y="84"/>
                </a:lnTo>
                <a:lnTo>
                  <a:pt x="102" y="78"/>
                </a:lnTo>
                <a:lnTo>
                  <a:pt x="96" y="72"/>
                </a:lnTo>
                <a:lnTo>
                  <a:pt x="102" y="66"/>
                </a:lnTo>
                <a:lnTo>
                  <a:pt x="102" y="60"/>
                </a:lnTo>
                <a:lnTo>
                  <a:pt x="102" y="48"/>
                </a:lnTo>
                <a:lnTo>
                  <a:pt x="102" y="42"/>
                </a:lnTo>
                <a:lnTo>
                  <a:pt x="96" y="36"/>
                </a:lnTo>
                <a:lnTo>
                  <a:pt x="96" y="30"/>
                </a:lnTo>
                <a:lnTo>
                  <a:pt x="90" y="24"/>
                </a:lnTo>
                <a:lnTo>
                  <a:pt x="90" y="18"/>
                </a:lnTo>
                <a:lnTo>
                  <a:pt x="96" y="18"/>
                </a:lnTo>
                <a:close/>
              </a:path>
            </a:pathLst>
          </a:custGeom>
          <a:grpFill/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</xdr:grpSp>
    <xdr:clientData/>
  </xdr:twoCellAnchor>
  <xdr:twoCellAnchor>
    <xdr:from>
      <xdr:col>4</xdr:col>
      <xdr:colOff>307842</xdr:colOff>
      <xdr:row>25</xdr:row>
      <xdr:rowOff>78386</xdr:rowOff>
    </xdr:from>
    <xdr:to>
      <xdr:col>8</xdr:col>
      <xdr:colOff>53282</xdr:colOff>
      <xdr:row>28</xdr:row>
      <xdr:rowOff>58424</xdr:rowOff>
    </xdr:to>
    <xdr:grpSp>
      <xdr:nvGrpSpPr>
        <xdr:cNvPr id="29" name="123 Grupo"/>
        <xdr:cNvGrpSpPr/>
      </xdr:nvGrpSpPr>
      <xdr:grpSpPr>
        <a:xfrm>
          <a:off x="3117717" y="5479061"/>
          <a:ext cx="2060015" cy="551538"/>
          <a:chOff x="3028950" y="5690666"/>
          <a:chExt cx="2219325" cy="609600"/>
        </a:xfrm>
      </xdr:grpSpPr>
      <xdr:sp macro="" textlink="">
        <xdr:nvSpPr>
          <xdr:cNvPr id="30" name="Freeform 6"/>
          <xdr:cNvSpPr>
            <a:spLocks/>
          </xdr:cNvSpPr>
        </xdr:nvSpPr>
        <xdr:spPr bwMode="auto">
          <a:xfrm>
            <a:off x="3028950" y="5690666"/>
            <a:ext cx="1800225" cy="609600"/>
          </a:xfrm>
          <a:custGeom>
            <a:avLst/>
            <a:gdLst/>
            <a:ahLst/>
            <a:cxnLst>
              <a:cxn ang="0">
                <a:pos x="12" y="348"/>
              </a:cxn>
              <a:cxn ang="0">
                <a:pos x="30" y="288"/>
              </a:cxn>
              <a:cxn ang="0">
                <a:pos x="48" y="234"/>
              </a:cxn>
              <a:cxn ang="0">
                <a:pos x="78" y="168"/>
              </a:cxn>
              <a:cxn ang="0">
                <a:pos x="96" y="108"/>
              </a:cxn>
              <a:cxn ang="0">
                <a:pos x="108" y="66"/>
              </a:cxn>
              <a:cxn ang="0">
                <a:pos x="126" y="42"/>
              </a:cxn>
              <a:cxn ang="0">
                <a:pos x="156" y="54"/>
              </a:cxn>
              <a:cxn ang="0">
                <a:pos x="180" y="36"/>
              </a:cxn>
              <a:cxn ang="0">
                <a:pos x="210" y="36"/>
              </a:cxn>
              <a:cxn ang="0">
                <a:pos x="246" y="18"/>
              </a:cxn>
              <a:cxn ang="0">
                <a:pos x="282" y="0"/>
              </a:cxn>
              <a:cxn ang="0">
                <a:pos x="312" y="6"/>
              </a:cxn>
              <a:cxn ang="0">
                <a:pos x="318" y="18"/>
              </a:cxn>
              <a:cxn ang="0">
                <a:pos x="300" y="60"/>
              </a:cxn>
              <a:cxn ang="0">
                <a:pos x="312" y="90"/>
              </a:cxn>
              <a:cxn ang="0">
                <a:pos x="318" y="96"/>
              </a:cxn>
              <a:cxn ang="0">
                <a:pos x="330" y="126"/>
              </a:cxn>
              <a:cxn ang="0">
                <a:pos x="348" y="150"/>
              </a:cxn>
              <a:cxn ang="0">
                <a:pos x="372" y="168"/>
              </a:cxn>
              <a:cxn ang="0">
                <a:pos x="390" y="198"/>
              </a:cxn>
              <a:cxn ang="0">
                <a:pos x="432" y="222"/>
              </a:cxn>
              <a:cxn ang="0">
                <a:pos x="462" y="246"/>
              </a:cxn>
              <a:cxn ang="0">
                <a:pos x="516" y="276"/>
              </a:cxn>
              <a:cxn ang="0">
                <a:pos x="570" y="288"/>
              </a:cxn>
              <a:cxn ang="0">
                <a:pos x="630" y="294"/>
              </a:cxn>
              <a:cxn ang="0">
                <a:pos x="672" y="276"/>
              </a:cxn>
              <a:cxn ang="0">
                <a:pos x="720" y="264"/>
              </a:cxn>
              <a:cxn ang="0">
                <a:pos x="750" y="258"/>
              </a:cxn>
              <a:cxn ang="0">
                <a:pos x="774" y="276"/>
              </a:cxn>
              <a:cxn ang="0">
                <a:pos x="810" y="264"/>
              </a:cxn>
              <a:cxn ang="0">
                <a:pos x="822" y="246"/>
              </a:cxn>
              <a:cxn ang="0">
                <a:pos x="840" y="240"/>
              </a:cxn>
              <a:cxn ang="0">
                <a:pos x="870" y="264"/>
              </a:cxn>
              <a:cxn ang="0">
                <a:pos x="906" y="276"/>
              </a:cxn>
              <a:cxn ang="0">
                <a:pos x="936" y="282"/>
              </a:cxn>
              <a:cxn ang="0">
                <a:pos x="966" y="270"/>
              </a:cxn>
              <a:cxn ang="0">
                <a:pos x="1002" y="258"/>
              </a:cxn>
              <a:cxn ang="0">
                <a:pos x="1020" y="246"/>
              </a:cxn>
              <a:cxn ang="0">
                <a:pos x="1044" y="222"/>
              </a:cxn>
              <a:cxn ang="0">
                <a:pos x="1056" y="186"/>
              </a:cxn>
              <a:cxn ang="0">
                <a:pos x="1068" y="192"/>
              </a:cxn>
              <a:cxn ang="0">
                <a:pos x="1074" y="228"/>
              </a:cxn>
              <a:cxn ang="0">
                <a:pos x="1086" y="252"/>
              </a:cxn>
              <a:cxn ang="0">
                <a:pos x="1092" y="270"/>
              </a:cxn>
              <a:cxn ang="0">
                <a:pos x="1092" y="288"/>
              </a:cxn>
              <a:cxn ang="0">
                <a:pos x="1128" y="312"/>
              </a:cxn>
              <a:cxn ang="0">
                <a:pos x="1122" y="294"/>
              </a:cxn>
              <a:cxn ang="0">
                <a:pos x="1098" y="270"/>
              </a:cxn>
            </a:cxnLst>
            <a:rect l="0" t="0" r="r" b="b"/>
            <a:pathLst>
              <a:path w="1134" h="384">
                <a:moveTo>
                  <a:pt x="0" y="384"/>
                </a:moveTo>
                <a:lnTo>
                  <a:pt x="0" y="372"/>
                </a:lnTo>
                <a:lnTo>
                  <a:pt x="6" y="360"/>
                </a:lnTo>
                <a:lnTo>
                  <a:pt x="12" y="348"/>
                </a:lnTo>
                <a:lnTo>
                  <a:pt x="18" y="324"/>
                </a:lnTo>
                <a:lnTo>
                  <a:pt x="18" y="312"/>
                </a:lnTo>
                <a:lnTo>
                  <a:pt x="24" y="300"/>
                </a:lnTo>
                <a:lnTo>
                  <a:pt x="30" y="288"/>
                </a:lnTo>
                <a:lnTo>
                  <a:pt x="42" y="270"/>
                </a:lnTo>
                <a:lnTo>
                  <a:pt x="42" y="264"/>
                </a:lnTo>
                <a:lnTo>
                  <a:pt x="48" y="252"/>
                </a:lnTo>
                <a:lnTo>
                  <a:pt x="48" y="234"/>
                </a:lnTo>
                <a:lnTo>
                  <a:pt x="54" y="222"/>
                </a:lnTo>
                <a:lnTo>
                  <a:pt x="60" y="204"/>
                </a:lnTo>
                <a:lnTo>
                  <a:pt x="66" y="186"/>
                </a:lnTo>
                <a:lnTo>
                  <a:pt x="78" y="168"/>
                </a:lnTo>
                <a:lnTo>
                  <a:pt x="84" y="138"/>
                </a:lnTo>
                <a:lnTo>
                  <a:pt x="90" y="126"/>
                </a:lnTo>
                <a:lnTo>
                  <a:pt x="96" y="114"/>
                </a:lnTo>
                <a:lnTo>
                  <a:pt x="96" y="108"/>
                </a:lnTo>
                <a:lnTo>
                  <a:pt x="102" y="102"/>
                </a:lnTo>
                <a:lnTo>
                  <a:pt x="102" y="90"/>
                </a:lnTo>
                <a:lnTo>
                  <a:pt x="108" y="78"/>
                </a:lnTo>
                <a:lnTo>
                  <a:pt x="108" y="66"/>
                </a:lnTo>
                <a:lnTo>
                  <a:pt x="114" y="54"/>
                </a:lnTo>
                <a:lnTo>
                  <a:pt x="114" y="48"/>
                </a:lnTo>
                <a:lnTo>
                  <a:pt x="120" y="42"/>
                </a:lnTo>
                <a:lnTo>
                  <a:pt x="126" y="42"/>
                </a:lnTo>
                <a:lnTo>
                  <a:pt x="138" y="48"/>
                </a:lnTo>
                <a:lnTo>
                  <a:pt x="150" y="48"/>
                </a:lnTo>
                <a:lnTo>
                  <a:pt x="156" y="48"/>
                </a:lnTo>
                <a:lnTo>
                  <a:pt x="156" y="54"/>
                </a:lnTo>
                <a:lnTo>
                  <a:pt x="162" y="54"/>
                </a:lnTo>
                <a:lnTo>
                  <a:pt x="162" y="48"/>
                </a:lnTo>
                <a:lnTo>
                  <a:pt x="168" y="42"/>
                </a:lnTo>
                <a:lnTo>
                  <a:pt x="180" y="36"/>
                </a:lnTo>
                <a:lnTo>
                  <a:pt x="192" y="30"/>
                </a:lnTo>
                <a:lnTo>
                  <a:pt x="198" y="36"/>
                </a:lnTo>
                <a:lnTo>
                  <a:pt x="204" y="36"/>
                </a:lnTo>
                <a:lnTo>
                  <a:pt x="210" y="36"/>
                </a:lnTo>
                <a:lnTo>
                  <a:pt x="210" y="30"/>
                </a:lnTo>
                <a:lnTo>
                  <a:pt x="222" y="30"/>
                </a:lnTo>
                <a:lnTo>
                  <a:pt x="240" y="24"/>
                </a:lnTo>
                <a:lnTo>
                  <a:pt x="246" y="18"/>
                </a:lnTo>
                <a:lnTo>
                  <a:pt x="258" y="6"/>
                </a:lnTo>
                <a:lnTo>
                  <a:pt x="270" y="6"/>
                </a:lnTo>
                <a:lnTo>
                  <a:pt x="276" y="6"/>
                </a:lnTo>
                <a:lnTo>
                  <a:pt x="282" y="0"/>
                </a:lnTo>
                <a:lnTo>
                  <a:pt x="288" y="6"/>
                </a:lnTo>
                <a:lnTo>
                  <a:pt x="294" y="0"/>
                </a:lnTo>
                <a:lnTo>
                  <a:pt x="306" y="6"/>
                </a:lnTo>
                <a:lnTo>
                  <a:pt x="312" y="6"/>
                </a:lnTo>
                <a:lnTo>
                  <a:pt x="318" y="6"/>
                </a:lnTo>
                <a:lnTo>
                  <a:pt x="324" y="6"/>
                </a:lnTo>
                <a:lnTo>
                  <a:pt x="324" y="12"/>
                </a:lnTo>
                <a:lnTo>
                  <a:pt x="318" y="18"/>
                </a:lnTo>
                <a:lnTo>
                  <a:pt x="306" y="18"/>
                </a:lnTo>
                <a:lnTo>
                  <a:pt x="300" y="30"/>
                </a:lnTo>
                <a:lnTo>
                  <a:pt x="300" y="36"/>
                </a:lnTo>
                <a:lnTo>
                  <a:pt x="300" y="60"/>
                </a:lnTo>
                <a:lnTo>
                  <a:pt x="306" y="72"/>
                </a:lnTo>
                <a:lnTo>
                  <a:pt x="306" y="78"/>
                </a:lnTo>
                <a:lnTo>
                  <a:pt x="306" y="84"/>
                </a:lnTo>
                <a:lnTo>
                  <a:pt x="312" y="90"/>
                </a:lnTo>
                <a:lnTo>
                  <a:pt x="318" y="84"/>
                </a:lnTo>
                <a:lnTo>
                  <a:pt x="318" y="90"/>
                </a:lnTo>
                <a:lnTo>
                  <a:pt x="324" y="90"/>
                </a:lnTo>
                <a:lnTo>
                  <a:pt x="318" y="96"/>
                </a:lnTo>
                <a:lnTo>
                  <a:pt x="324" y="102"/>
                </a:lnTo>
                <a:lnTo>
                  <a:pt x="330" y="114"/>
                </a:lnTo>
                <a:lnTo>
                  <a:pt x="330" y="120"/>
                </a:lnTo>
                <a:lnTo>
                  <a:pt x="330" y="126"/>
                </a:lnTo>
                <a:lnTo>
                  <a:pt x="336" y="132"/>
                </a:lnTo>
                <a:lnTo>
                  <a:pt x="336" y="144"/>
                </a:lnTo>
                <a:lnTo>
                  <a:pt x="342" y="144"/>
                </a:lnTo>
                <a:lnTo>
                  <a:pt x="348" y="150"/>
                </a:lnTo>
                <a:lnTo>
                  <a:pt x="354" y="150"/>
                </a:lnTo>
                <a:lnTo>
                  <a:pt x="360" y="150"/>
                </a:lnTo>
                <a:lnTo>
                  <a:pt x="360" y="156"/>
                </a:lnTo>
                <a:lnTo>
                  <a:pt x="372" y="168"/>
                </a:lnTo>
                <a:lnTo>
                  <a:pt x="378" y="180"/>
                </a:lnTo>
                <a:lnTo>
                  <a:pt x="384" y="186"/>
                </a:lnTo>
                <a:lnTo>
                  <a:pt x="390" y="192"/>
                </a:lnTo>
                <a:lnTo>
                  <a:pt x="390" y="198"/>
                </a:lnTo>
                <a:lnTo>
                  <a:pt x="402" y="198"/>
                </a:lnTo>
                <a:lnTo>
                  <a:pt x="414" y="204"/>
                </a:lnTo>
                <a:lnTo>
                  <a:pt x="420" y="210"/>
                </a:lnTo>
                <a:lnTo>
                  <a:pt x="432" y="222"/>
                </a:lnTo>
                <a:lnTo>
                  <a:pt x="438" y="228"/>
                </a:lnTo>
                <a:lnTo>
                  <a:pt x="450" y="234"/>
                </a:lnTo>
                <a:lnTo>
                  <a:pt x="456" y="240"/>
                </a:lnTo>
                <a:lnTo>
                  <a:pt x="462" y="246"/>
                </a:lnTo>
                <a:lnTo>
                  <a:pt x="474" y="252"/>
                </a:lnTo>
                <a:lnTo>
                  <a:pt x="480" y="258"/>
                </a:lnTo>
                <a:lnTo>
                  <a:pt x="504" y="270"/>
                </a:lnTo>
                <a:lnTo>
                  <a:pt x="516" y="276"/>
                </a:lnTo>
                <a:lnTo>
                  <a:pt x="522" y="276"/>
                </a:lnTo>
                <a:lnTo>
                  <a:pt x="528" y="276"/>
                </a:lnTo>
                <a:lnTo>
                  <a:pt x="534" y="276"/>
                </a:lnTo>
                <a:lnTo>
                  <a:pt x="570" y="288"/>
                </a:lnTo>
                <a:lnTo>
                  <a:pt x="588" y="294"/>
                </a:lnTo>
                <a:lnTo>
                  <a:pt x="594" y="294"/>
                </a:lnTo>
                <a:lnTo>
                  <a:pt x="606" y="294"/>
                </a:lnTo>
                <a:lnTo>
                  <a:pt x="630" y="294"/>
                </a:lnTo>
                <a:lnTo>
                  <a:pt x="636" y="288"/>
                </a:lnTo>
                <a:lnTo>
                  <a:pt x="648" y="282"/>
                </a:lnTo>
                <a:lnTo>
                  <a:pt x="660" y="282"/>
                </a:lnTo>
                <a:lnTo>
                  <a:pt x="672" y="276"/>
                </a:lnTo>
                <a:lnTo>
                  <a:pt x="678" y="276"/>
                </a:lnTo>
                <a:lnTo>
                  <a:pt x="684" y="276"/>
                </a:lnTo>
                <a:lnTo>
                  <a:pt x="702" y="270"/>
                </a:lnTo>
                <a:lnTo>
                  <a:pt x="720" y="264"/>
                </a:lnTo>
                <a:lnTo>
                  <a:pt x="726" y="264"/>
                </a:lnTo>
                <a:lnTo>
                  <a:pt x="732" y="264"/>
                </a:lnTo>
                <a:lnTo>
                  <a:pt x="738" y="264"/>
                </a:lnTo>
                <a:lnTo>
                  <a:pt x="750" y="258"/>
                </a:lnTo>
                <a:lnTo>
                  <a:pt x="762" y="252"/>
                </a:lnTo>
                <a:lnTo>
                  <a:pt x="762" y="264"/>
                </a:lnTo>
                <a:lnTo>
                  <a:pt x="768" y="270"/>
                </a:lnTo>
                <a:lnTo>
                  <a:pt x="774" y="276"/>
                </a:lnTo>
                <a:lnTo>
                  <a:pt x="792" y="276"/>
                </a:lnTo>
                <a:lnTo>
                  <a:pt x="798" y="276"/>
                </a:lnTo>
                <a:lnTo>
                  <a:pt x="804" y="270"/>
                </a:lnTo>
                <a:lnTo>
                  <a:pt x="810" y="264"/>
                </a:lnTo>
                <a:lnTo>
                  <a:pt x="810" y="258"/>
                </a:lnTo>
                <a:lnTo>
                  <a:pt x="810" y="252"/>
                </a:lnTo>
                <a:lnTo>
                  <a:pt x="816" y="246"/>
                </a:lnTo>
                <a:lnTo>
                  <a:pt x="822" y="246"/>
                </a:lnTo>
                <a:lnTo>
                  <a:pt x="828" y="240"/>
                </a:lnTo>
                <a:lnTo>
                  <a:pt x="834" y="240"/>
                </a:lnTo>
                <a:lnTo>
                  <a:pt x="834" y="234"/>
                </a:lnTo>
                <a:lnTo>
                  <a:pt x="840" y="240"/>
                </a:lnTo>
                <a:lnTo>
                  <a:pt x="846" y="246"/>
                </a:lnTo>
                <a:lnTo>
                  <a:pt x="852" y="252"/>
                </a:lnTo>
                <a:lnTo>
                  <a:pt x="864" y="258"/>
                </a:lnTo>
                <a:lnTo>
                  <a:pt x="870" y="264"/>
                </a:lnTo>
                <a:lnTo>
                  <a:pt x="876" y="264"/>
                </a:lnTo>
                <a:lnTo>
                  <a:pt x="888" y="270"/>
                </a:lnTo>
                <a:lnTo>
                  <a:pt x="900" y="276"/>
                </a:lnTo>
                <a:lnTo>
                  <a:pt x="906" y="276"/>
                </a:lnTo>
                <a:lnTo>
                  <a:pt x="912" y="276"/>
                </a:lnTo>
                <a:lnTo>
                  <a:pt x="918" y="276"/>
                </a:lnTo>
                <a:lnTo>
                  <a:pt x="924" y="276"/>
                </a:lnTo>
                <a:lnTo>
                  <a:pt x="936" y="282"/>
                </a:lnTo>
                <a:lnTo>
                  <a:pt x="942" y="282"/>
                </a:lnTo>
                <a:lnTo>
                  <a:pt x="948" y="282"/>
                </a:lnTo>
                <a:lnTo>
                  <a:pt x="954" y="282"/>
                </a:lnTo>
                <a:lnTo>
                  <a:pt x="966" y="270"/>
                </a:lnTo>
                <a:lnTo>
                  <a:pt x="972" y="270"/>
                </a:lnTo>
                <a:lnTo>
                  <a:pt x="984" y="264"/>
                </a:lnTo>
                <a:lnTo>
                  <a:pt x="996" y="264"/>
                </a:lnTo>
                <a:lnTo>
                  <a:pt x="1002" y="258"/>
                </a:lnTo>
                <a:lnTo>
                  <a:pt x="1008" y="258"/>
                </a:lnTo>
                <a:lnTo>
                  <a:pt x="1008" y="252"/>
                </a:lnTo>
                <a:lnTo>
                  <a:pt x="1014" y="246"/>
                </a:lnTo>
                <a:lnTo>
                  <a:pt x="1020" y="246"/>
                </a:lnTo>
                <a:lnTo>
                  <a:pt x="1032" y="240"/>
                </a:lnTo>
                <a:lnTo>
                  <a:pt x="1032" y="234"/>
                </a:lnTo>
                <a:lnTo>
                  <a:pt x="1032" y="228"/>
                </a:lnTo>
                <a:lnTo>
                  <a:pt x="1044" y="222"/>
                </a:lnTo>
                <a:lnTo>
                  <a:pt x="1044" y="210"/>
                </a:lnTo>
                <a:lnTo>
                  <a:pt x="1056" y="198"/>
                </a:lnTo>
                <a:lnTo>
                  <a:pt x="1056" y="192"/>
                </a:lnTo>
                <a:lnTo>
                  <a:pt x="1056" y="186"/>
                </a:lnTo>
                <a:lnTo>
                  <a:pt x="1062" y="180"/>
                </a:lnTo>
                <a:lnTo>
                  <a:pt x="1068" y="174"/>
                </a:lnTo>
                <a:lnTo>
                  <a:pt x="1074" y="180"/>
                </a:lnTo>
                <a:lnTo>
                  <a:pt x="1068" y="192"/>
                </a:lnTo>
                <a:lnTo>
                  <a:pt x="1074" y="198"/>
                </a:lnTo>
                <a:lnTo>
                  <a:pt x="1068" y="204"/>
                </a:lnTo>
                <a:lnTo>
                  <a:pt x="1068" y="210"/>
                </a:lnTo>
                <a:lnTo>
                  <a:pt x="1074" y="228"/>
                </a:lnTo>
                <a:lnTo>
                  <a:pt x="1080" y="234"/>
                </a:lnTo>
                <a:lnTo>
                  <a:pt x="1080" y="240"/>
                </a:lnTo>
                <a:lnTo>
                  <a:pt x="1086" y="246"/>
                </a:lnTo>
                <a:lnTo>
                  <a:pt x="1086" y="252"/>
                </a:lnTo>
                <a:lnTo>
                  <a:pt x="1080" y="252"/>
                </a:lnTo>
                <a:lnTo>
                  <a:pt x="1080" y="258"/>
                </a:lnTo>
                <a:lnTo>
                  <a:pt x="1086" y="264"/>
                </a:lnTo>
                <a:lnTo>
                  <a:pt x="1092" y="270"/>
                </a:lnTo>
                <a:lnTo>
                  <a:pt x="1086" y="276"/>
                </a:lnTo>
                <a:lnTo>
                  <a:pt x="1080" y="276"/>
                </a:lnTo>
                <a:lnTo>
                  <a:pt x="1086" y="282"/>
                </a:lnTo>
                <a:lnTo>
                  <a:pt x="1092" y="288"/>
                </a:lnTo>
                <a:lnTo>
                  <a:pt x="1098" y="300"/>
                </a:lnTo>
                <a:lnTo>
                  <a:pt x="1104" y="306"/>
                </a:lnTo>
                <a:lnTo>
                  <a:pt x="1122" y="312"/>
                </a:lnTo>
                <a:lnTo>
                  <a:pt x="1128" y="312"/>
                </a:lnTo>
                <a:lnTo>
                  <a:pt x="1134" y="312"/>
                </a:lnTo>
                <a:lnTo>
                  <a:pt x="1134" y="306"/>
                </a:lnTo>
                <a:lnTo>
                  <a:pt x="1128" y="300"/>
                </a:lnTo>
                <a:lnTo>
                  <a:pt x="1122" y="294"/>
                </a:lnTo>
                <a:lnTo>
                  <a:pt x="1110" y="288"/>
                </a:lnTo>
                <a:lnTo>
                  <a:pt x="1110" y="282"/>
                </a:lnTo>
                <a:lnTo>
                  <a:pt x="1104" y="282"/>
                </a:lnTo>
                <a:lnTo>
                  <a:pt x="1098" y="270"/>
                </a:lnTo>
                <a:lnTo>
                  <a:pt x="1092" y="270"/>
                </a:lnTo>
              </a:path>
            </a:pathLst>
          </a:custGeom>
          <a:noFill/>
          <a:ln w="9525">
            <a:solidFill>
              <a:schemeClr val="bg1">
                <a:lumMod val="75000"/>
              </a:schemeClr>
            </a:solidFill>
            <a:prstDash val="solid"/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31" name="Freeform 7"/>
          <xdr:cNvSpPr>
            <a:spLocks/>
          </xdr:cNvSpPr>
        </xdr:nvSpPr>
        <xdr:spPr bwMode="auto">
          <a:xfrm>
            <a:off x="4762500" y="6109766"/>
            <a:ext cx="485775" cy="85725"/>
          </a:xfrm>
          <a:custGeom>
            <a:avLst/>
            <a:gdLst/>
            <a:ahLst/>
            <a:cxnLst>
              <a:cxn ang="0">
                <a:pos x="0" y="6"/>
              </a:cxn>
              <a:cxn ang="0">
                <a:pos x="0" y="0"/>
              </a:cxn>
              <a:cxn ang="0">
                <a:pos x="6" y="0"/>
              </a:cxn>
              <a:cxn ang="0">
                <a:pos x="6" y="6"/>
              </a:cxn>
              <a:cxn ang="0">
                <a:pos x="18" y="12"/>
              </a:cxn>
              <a:cxn ang="0">
                <a:pos x="36" y="24"/>
              </a:cxn>
              <a:cxn ang="0">
                <a:pos x="42" y="30"/>
              </a:cxn>
              <a:cxn ang="0">
                <a:pos x="60" y="48"/>
              </a:cxn>
              <a:cxn ang="0">
                <a:pos x="78" y="54"/>
              </a:cxn>
              <a:cxn ang="0">
                <a:pos x="96" y="54"/>
              </a:cxn>
              <a:cxn ang="0">
                <a:pos x="108" y="54"/>
              </a:cxn>
              <a:cxn ang="0">
                <a:pos x="114" y="54"/>
              </a:cxn>
              <a:cxn ang="0">
                <a:pos x="120" y="54"/>
              </a:cxn>
              <a:cxn ang="0">
                <a:pos x="132" y="48"/>
              </a:cxn>
              <a:cxn ang="0">
                <a:pos x="138" y="42"/>
              </a:cxn>
              <a:cxn ang="0">
                <a:pos x="144" y="30"/>
              </a:cxn>
              <a:cxn ang="0">
                <a:pos x="150" y="30"/>
              </a:cxn>
              <a:cxn ang="0">
                <a:pos x="156" y="36"/>
              </a:cxn>
              <a:cxn ang="0">
                <a:pos x="168" y="36"/>
              </a:cxn>
              <a:cxn ang="0">
                <a:pos x="174" y="36"/>
              </a:cxn>
              <a:cxn ang="0">
                <a:pos x="186" y="42"/>
              </a:cxn>
              <a:cxn ang="0">
                <a:pos x="192" y="48"/>
              </a:cxn>
              <a:cxn ang="0">
                <a:pos x="204" y="48"/>
              </a:cxn>
              <a:cxn ang="0">
                <a:pos x="210" y="48"/>
              </a:cxn>
              <a:cxn ang="0">
                <a:pos x="216" y="54"/>
              </a:cxn>
              <a:cxn ang="0">
                <a:pos x="222" y="48"/>
              </a:cxn>
              <a:cxn ang="0">
                <a:pos x="228" y="54"/>
              </a:cxn>
              <a:cxn ang="0">
                <a:pos x="228" y="48"/>
              </a:cxn>
              <a:cxn ang="0">
                <a:pos x="234" y="42"/>
              </a:cxn>
              <a:cxn ang="0">
                <a:pos x="246" y="48"/>
              </a:cxn>
              <a:cxn ang="0">
                <a:pos x="252" y="54"/>
              </a:cxn>
              <a:cxn ang="0">
                <a:pos x="264" y="54"/>
              </a:cxn>
              <a:cxn ang="0">
                <a:pos x="270" y="54"/>
              </a:cxn>
              <a:cxn ang="0">
                <a:pos x="276" y="54"/>
              </a:cxn>
              <a:cxn ang="0">
                <a:pos x="282" y="54"/>
              </a:cxn>
              <a:cxn ang="0">
                <a:pos x="288" y="54"/>
              </a:cxn>
              <a:cxn ang="0">
                <a:pos x="294" y="54"/>
              </a:cxn>
              <a:cxn ang="0">
                <a:pos x="306" y="54"/>
              </a:cxn>
            </a:cxnLst>
            <a:rect l="0" t="0" r="r" b="b"/>
            <a:pathLst>
              <a:path w="306" h="54">
                <a:moveTo>
                  <a:pt x="0" y="6"/>
                </a:moveTo>
                <a:lnTo>
                  <a:pt x="0" y="0"/>
                </a:lnTo>
                <a:lnTo>
                  <a:pt x="6" y="0"/>
                </a:lnTo>
                <a:lnTo>
                  <a:pt x="6" y="6"/>
                </a:lnTo>
                <a:lnTo>
                  <a:pt x="18" y="12"/>
                </a:lnTo>
                <a:lnTo>
                  <a:pt x="36" y="24"/>
                </a:lnTo>
                <a:lnTo>
                  <a:pt x="42" y="30"/>
                </a:lnTo>
                <a:lnTo>
                  <a:pt x="60" y="48"/>
                </a:lnTo>
                <a:lnTo>
                  <a:pt x="78" y="54"/>
                </a:lnTo>
                <a:lnTo>
                  <a:pt x="96" y="54"/>
                </a:lnTo>
                <a:lnTo>
                  <a:pt x="108" y="54"/>
                </a:lnTo>
                <a:lnTo>
                  <a:pt x="114" y="54"/>
                </a:lnTo>
                <a:lnTo>
                  <a:pt x="120" y="54"/>
                </a:lnTo>
                <a:lnTo>
                  <a:pt x="132" y="48"/>
                </a:lnTo>
                <a:lnTo>
                  <a:pt x="138" y="42"/>
                </a:lnTo>
                <a:lnTo>
                  <a:pt x="144" y="30"/>
                </a:lnTo>
                <a:lnTo>
                  <a:pt x="150" y="30"/>
                </a:lnTo>
                <a:lnTo>
                  <a:pt x="156" y="36"/>
                </a:lnTo>
                <a:lnTo>
                  <a:pt x="168" y="36"/>
                </a:lnTo>
                <a:lnTo>
                  <a:pt x="174" y="36"/>
                </a:lnTo>
                <a:lnTo>
                  <a:pt x="186" y="42"/>
                </a:lnTo>
                <a:lnTo>
                  <a:pt x="192" y="48"/>
                </a:lnTo>
                <a:lnTo>
                  <a:pt x="204" y="48"/>
                </a:lnTo>
                <a:lnTo>
                  <a:pt x="210" y="48"/>
                </a:lnTo>
                <a:lnTo>
                  <a:pt x="216" y="54"/>
                </a:lnTo>
                <a:lnTo>
                  <a:pt x="222" y="48"/>
                </a:lnTo>
                <a:lnTo>
                  <a:pt x="228" y="54"/>
                </a:lnTo>
                <a:lnTo>
                  <a:pt x="228" y="48"/>
                </a:lnTo>
                <a:lnTo>
                  <a:pt x="234" y="42"/>
                </a:lnTo>
                <a:lnTo>
                  <a:pt x="246" y="48"/>
                </a:lnTo>
                <a:lnTo>
                  <a:pt x="252" y="54"/>
                </a:lnTo>
                <a:lnTo>
                  <a:pt x="264" y="54"/>
                </a:lnTo>
                <a:lnTo>
                  <a:pt x="270" y="54"/>
                </a:lnTo>
                <a:lnTo>
                  <a:pt x="276" y="54"/>
                </a:lnTo>
                <a:lnTo>
                  <a:pt x="282" y="54"/>
                </a:lnTo>
                <a:lnTo>
                  <a:pt x="288" y="54"/>
                </a:lnTo>
                <a:lnTo>
                  <a:pt x="294" y="54"/>
                </a:lnTo>
                <a:lnTo>
                  <a:pt x="306" y="54"/>
                </a:lnTo>
              </a:path>
            </a:pathLst>
          </a:custGeom>
          <a:noFill/>
          <a:ln w="9525">
            <a:solidFill>
              <a:schemeClr val="bg1">
                <a:lumMod val="75000"/>
              </a:schemeClr>
            </a:solidFill>
            <a:prstDash val="solid"/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</xdr:grpSp>
    <xdr:clientData/>
  </xdr:twoCellAnchor>
  <xdr:twoCellAnchor>
    <xdr:from>
      <xdr:col>10</xdr:col>
      <xdr:colOff>390726</xdr:colOff>
      <xdr:row>12</xdr:row>
      <xdr:rowOff>44459</xdr:rowOff>
    </xdr:from>
    <xdr:to>
      <xdr:col>12</xdr:col>
      <xdr:colOff>334424</xdr:colOff>
      <xdr:row>16</xdr:row>
      <xdr:rowOff>179615</xdr:rowOff>
    </xdr:to>
    <xdr:grpSp>
      <xdr:nvGrpSpPr>
        <xdr:cNvPr id="32" name="Islas Baleares"/>
        <xdr:cNvGrpSpPr/>
      </xdr:nvGrpSpPr>
      <xdr:grpSpPr>
        <a:xfrm>
          <a:off x="6696276" y="2978159"/>
          <a:ext cx="1343873" cy="887631"/>
          <a:chOff x="6715125" y="2963863"/>
          <a:chExt cx="1447800" cy="981075"/>
        </a:xfrm>
      </xdr:grpSpPr>
      <xdr:sp macro="" textlink="">
        <xdr:nvSpPr>
          <xdr:cNvPr id="33" name="Freeform 18"/>
          <xdr:cNvSpPr>
            <a:spLocks/>
          </xdr:cNvSpPr>
        </xdr:nvSpPr>
        <xdr:spPr bwMode="auto">
          <a:xfrm>
            <a:off x="6715125" y="3640138"/>
            <a:ext cx="200025" cy="190500"/>
          </a:xfrm>
          <a:custGeom>
            <a:avLst/>
            <a:gdLst/>
            <a:ahLst/>
            <a:cxnLst>
              <a:cxn ang="0">
                <a:pos x="90" y="0"/>
              </a:cxn>
              <a:cxn ang="0">
                <a:pos x="84" y="6"/>
              </a:cxn>
              <a:cxn ang="0">
                <a:pos x="78" y="6"/>
              </a:cxn>
              <a:cxn ang="0">
                <a:pos x="72" y="12"/>
              </a:cxn>
              <a:cxn ang="0">
                <a:pos x="60" y="18"/>
              </a:cxn>
              <a:cxn ang="0">
                <a:pos x="42" y="24"/>
              </a:cxn>
              <a:cxn ang="0">
                <a:pos x="36" y="24"/>
              </a:cxn>
              <a:cxn ang="0">
                <a:pos x="30" y="30"/>
              </a:cxn>
              <a:cxn ang="0">
                <a:pos x="24" y="42"/>
              </a:cxn>
              <a:cxn ang="0">
                <a:pos x="24" y="48"/>
              </a:cxn>
              <a:cxn ang="0">
                <a:pos x="24" y="60"/>
              </a:cxn>
              <a:cxn ang="0">
                <a:pos x="30" y="60"/>
              </a:cxn>
              <a:cxn ang="0">
                <a:pos x="24" y="60"/>
              </a:cxn>
              <a:cxn ang="0">
                <a:pos x="12" y="66"/>
              </a:cxn>
              <a:cxn ang="0">
                <a:pos x="6" y="66"/>
              </a:cxn>
              <a:cxn ang="0">
                <a:pos x="0" y="72"/>
              </a:cxn>
              <a:cxn ang="0">
                <a:pos x="6" y="72"/>
              </a:cxn>
              <a:cxn ang="0">
                <a:pos x="6" y="78"/>
              </a:cxn>
              <a:cxn ang="0">
                <a:pos x="0" y="96"/>
              </a:cxn>
              <a:cxn ang="0">
                <a:pos x="12" y="108"/>
              </a:cxn>
              <a:cxn ang="0">
                <a:pos x="24" y="102"/>
              </a:cxn>
              <a:cxn ang="0">
                <a:pos x="30" y="102"/>
              </a:cxn>
              <a:cxn ang="0">
                <a:pos x="36" y="108"/>
              </a:cxn>
              <a:cxn ang="0">
                <a:pos x="42" y="102"/>
              </a:cxn>
              <a:cxn ang="0">
                <a:pos x="48" y="108"/>
              </a:cxn>
              <a:cxn ang="0">
                <a:pos x="48" y="114"/>
              </a:cxn>
              <a:cxn ang="0">
                <a:pos x="54" y="114"/>
              </a:cxn>
              <a:cxn ang="0">
                <a:pos x="60" y="120"/>
              </a:cxn>
              <a:cxn ang="0">
                <a:pos x="60" y="114"/>
              </a:cxn>
              <a:cxn ang="0">
                <a:pos x="66" y="108"/>
              </a:cxn>
              <a:cxn ang="0">
                <a:pos x="66" y="96"/>
              </a:cxn>
              <a:cxn ang="0">
                <a:pos x="72" y="90"/>
              </a:cxn>
              <a:cxn ang="0">
                <a:pos x="78" y="84"/>
              </a:cxn>
              <a:cxn ang="0">
                <a:pos x="84" y="84"/>
              </a:cxn>
              <a:cxn ang="0">
                <a:pos x="84" y="78"/>
              </a:cxn>
              <a:cxn ang="0">
                <a:pos x="90" y="78"/>
              </a:cxn>
              <a:cxn ang="0">
                <a:pos x="96" y="72"/>
              </a:cxn>
              <a:cxn ang="0">
                <a:pos x="96" y="60"/>
              </a:cxn>
              <a:cxn ang="0">
                <a:pos x="102" y="54"/>
              </a:cxn>
              <a:cxn ang="0">
                <a:pos x="114" y="54"/>
              </a:cxn>
              <a:cxn ang="0">
                <a:pos x="114" y="48"/>
              </a:cxn>
              <a:cxn ang="0">
                <a:pos x="114" y="42"/>
              </a:cxn>
              <a:cxn ang="0">
                <a:pos x="120" y="36"/>
              </a:cxn>
              <a:cxn ang="0">
                <a:pos x="126" y="30"/>
              </a:cxn>
              <a:cxn ang="0">
                <a:pos x="120" y="24"/>
              </a:cxn>
              <a:cxn ang="0">
                <a:pos x="114" y="24"/>
              </a:cxn>
              <a:cxn ang="0">
                <a:pos x="114" y="18"/>
              </a:cxn>
              <a:cxn ang="0">
                <a:pos x="114" y="12"/>
              </a:cxn>
              <a:cxn ang="0">
                <a:pos x="120" y="12"/>
              </a:cxn>
              <a:cxn ang="0">
                <a:pos x="114" y="6"/>
              </a:cxn>
              <a:cxn ang="0">
                <a:pos x="102" y="6"/>
              </a:cxn>
              <a:cxn ang="0">
                <a:pos x="96" y="0"/>
              </a:cxn>
              <a:cxn ang="0">
                <a:pos x="90" y="0"/>
              </a:cxn>
            </a:cxnLst>
            <a:rect l="0" t="0" r="r" b="b"/>
            <a:pathLst>
              <a:path w="126" h="120">
                <a:moveTo>
                  <a:pt x="90" y="0"/>
                </a:moveTo>
                <a:lnTo>
                  <a:pt x="84" y="6"/>
                </a:lnTo>
                <a:lnTo>
                  <a:pt x="78" y="6"/>
                </a:lnTo>
                <a:lnTo>
                  <a:pt x="72" y="12"/>
                </a:lnTo>
                <a:lnTo>
                  <a:pt x="60" y="18"/>
                </a:lnTo>
                <a:lnTo>
                  <a:pt x="42" y="24"/>
                </a:lnTo>
                <a:lnTo>
                  <a:pt x="36" y="24"/>
                </a:lnTo>
                <a:lnTo>
                  <a:pt x="30" y="30"/>
                </a:lnTo>
                <a:lnTo>
                  <a:pt x="24" y="42"/>
                </a:lnTo>
                <a:lnTo>
                  <a:pt x="24" y="48"/>
                </a:lnTo>
                <a:lnTo>
                  <a:pt x="24" y="60"/>
                </a:lnTo>
                <a:lnTo>
                  <a:pt x="30" y="60"/>
                </a:lnTo>
                <a:lnTo>
                  <a:pt x="24" y="60"/>
                </a:lnTo>
                <a:lnTo>
                  <a:pt x="12" y="66"/>
                </a:lnTo>
                <a:lnTo>
                  <a:pt x="6" y="66"/>
                </a:lnTo>
                <a:lnTo>
                  <a:pt x="0" y="72"/>
                </a:lnTo>
                <a:lnTo>
                  <a:pt x="6" y="72"/>
                </a:lnTo>
                <a:lnTo>
                  <a:pt x="6" y="78"/>
                </a:lnTo>
                <a:lnTo>
                  <a:pt x="0" y="96"/>
                </a:lnTo>
                <a:lnTo>
                  <a:pt x="12" y="108"/>
                </a:lnTo>
                <a:lnTo>
                  <a:pt x="24" y="102"/>
                </a:lnTo>
                <a:lnTo>
                  <a:pt x="30" y="102"/>
                </a:lnTo>
                <a:lnTo>
                  <a:pt x="36" y="108"/>
                </a:lnTo>
                <a:lnTo>
                  <a:pt x="42" y="102"/>
                </a:lnTo>
                <a:lnTo>
                  <a:pt x="48" y="108"/>
                </a:lnTo>
                <a:lnTo>
                  <a:pt x="48" y="114"/>
                </a:lnTo>
                <a:lnTo>
                  <a:pt x="54" y="114"/>
                </a:lnTo>
                <a:lnTo>
                  <a:pt x="60" y="120"/>
                </a:lnTo>
                <a:lnTo>
                  <a:pt x="60" y="114"/>
                </a:lnTo>
                <a:lnTo>
                  <a:pt x="66" y="108"/>
                </a:lnTo>
                <a:lnTo>
                  <a:pt x="66" y="96"/>
                </a:lnTo>
                <a:lnTo>
                  <a:pt x="72" y="90"/>
                </a:lnTo>
                <a:lnTo>
                  <a:pt x="78" y="84"/>
                </a:lnTo>
                <a:lnTo>
                  <a:pt x="84" y="84"/>
                </a:lnTo>
                <a:lnTo>
                  <a:pt x="84" y="78"/>
                </a:lnTo>
                <a:lnTo>
                  <a:pt x="90" y="78"/>
                </a:lnTo>
                <a:lnTo>
                  <a:pt x="96" y="72"/>
                </a:lnTo>
                <a:lnTo>
                  <a:pt x="96" y="60"/>
                </a:lnTo>
                <a:lnTo>
                  <a:pt x="102" y="54"/>
                </a:lnTo>
                <a:lnTo>
                  <a:pt x="114" y="54"/>
                </a:lnTo>
                <a:lnTo>
                  <a:pt x="114" y="48"/>
                </a:lnTo>
                <a:lnTo>
                  <a:pt x="114" y="42"/>
                </a:lnTo>
                <a:lnTo>
                  <a:pt x="120" y="36"/>
                </a:lnTo>
                <a:lnTo>
                  <a:pt x="126" y="30"/>
                </a:lnTo>
                <a:lnTo>
                  <a:pt x="120" y="24"/>
                </a:lnTo>
                <a:lnTo>
                  <a:pt x="114" y="24"/>
                </a:lnTo>
                <a:lnTo>
                  <a:pt x="114" y="18"/>
                </a:lnTo>
                <a:lnTo>
                  <a:pt x="114" y="12"/>
                </a:lnTo>
                <a:lnTo>
                  <a:pt x="120" y="12"/>
                </a:lnTo>
                <a:lnTo>
                  <a:pt x="114" y="6"/>
                </a:lnTo>
                <a:lnTo>
                  <a:pt x="102" y="6"/>
                </a:lnTo>
                <a:lnTo>
                  <a:pt x="96" y="0"/>
                </a:lnTo>
                <a:lnTo>
                  <a:pt x="90" y="0"/>
                </a:lnTo>
                <a:close/>
              </a:path>
            </a:pathLst>
          </a:custGeom>
          <a:solidFill>
            <a:srgbClr val="92CDDC"/>
          </a:solidFill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34" name="Freeform 19"/>
          <xdr:cNvSpPr>
            <a:spLocks/>
          </xdr:cNvSpPr>
        </xdr:nvSpPr>
        <xdr:spPr bwMode="auto">
          <a:xfrm>
            <a:off x="6810375" y="3859213"/>
            <a:ext cx="95250" cy="85725"/>
          </a:xfrm>
          <a:custGeom>
            <a:avLst/>
            <a:gdLst/>
            <a:ahLst/>
            <a:cxnLst>
              <a:cxn ang="0">
                <a:pos x="12" y="0"/>
              </a:cxn>
              <a:cxn ang="0">
                <a:pos x="6" y="18"/>
              </a:cxn>
              <a:cxn ang="0">
                <a:pos x="0" y="18"/>
              </a:cxn>
              <a:cxn ang="0">
                <a:pos x="0" y="24"/>
              </a:cxn>
              <a:cxn ang="0">
                <a:pos x="0" y="30"/>
              </a:cxn>
              <a:cxn ang="0">
                <a:pos x="0" y="48"/>
              </a:cxn>
              <a:cxn ang="0">
                <a:pos x="6" y="54"/>
              </a:cxn>
              <a:cxn ang="0">
                <a:pos x="6" y="48"/>
              </a:cxn>
              <a:cxn ang="0">
                <a:pos x="12" y="42"/>
              </a:cxn>
              <a:cxn ang="0">
                <a:pos x="24" y="36"/>
              </a:cxn>
              <a:cxn ang="0">
                <a:pos x="30" y="36"/>
              </a:cxn>
              <a:cxn ang="0">
                <a:pos x="36" y="42"/>
              </a:cxn>
              <a:cxn ang="0">
                <a:pos x="42" y="48"/>
              </a:cxn>
              <a:cxn ang="0">
                <a:pos x="54" y="48"/>
              </a:cxn>
              <a:cxn ang="0">
                <a:pos x="60" y="42"/>
              </a:cxn>
              <a:cxn ang="0">
                <a:pos x="60" y="36"/>
              </a:cxn>
              <a:cxn ang="0">
                <a:pos x="54" y="30"/>
              </a:cxn>
              <a:cxn ang="0">
                <a:pos x="48" y="36"/>
              </a:cxn>
              <a:cxn ang="0">
                <a:pos x="42" y="36"/>
              </a:cxn>
              <a:cxn ang="0">
                <a:pos x="36" y="30"/>
              </a:cxn>
              <a:cxn ang="0">
                <a:pos x="30" y="24"/>
              </a:cxn>
              <a:cxn ang="0">
                <a:pos x="24" y="18"/>
              </a:cxn>
              <a:cxn ang="0">
                <a:pos x="18" y="18"/>
              </a:cxn>
              <a:cxn ang="0">
                <a:pos x="18" y="6"/>
              </a:cxn>
              <a:cxn ang="0">
                <a:pos x="12" y="6"/>
              </a:cxn>
              <a:cxn ang="0">
                <a:pos x="12" y="0"/>
              </a:cxn>
            </a:cxnLst>
            <a:rect l="0" t="0" r="r" b="b"/>
            <a:pathLst>
              <a:path w="60" h="54">
                <a:moveTo>
                  <a:pt x="12" y="0"/>
                </a:moveTo>
                <a:lnTo>
                  <a:pt x="6" y="18"/>
                </a:lnTo>
                <a:lnTo>
                  <a:pt x="0" y="18"/>
                </a:lnTo>
                <a:lnTo>
                  <a:pt x="0" y="24"/>
                </a:lnTo>
                <a:lnTo>
                  <a:pt x="0" y="30"/>
                </a:lnTo>
                <a:lnTo>
                  <a:pt x="0" y="48"/>
                </a:lnTo>
                <a:lnTo>
                  <a:pt x="6" y="54"/>
                </a:lnTo>
                <a:lnTo>
                  <a:pt x="6" y="48"/>
                </a:lnTo>
                <a:lnTo>
                  <a:pt x="12" y="42"/>
                </a:lnTo>
                <a:lnTo>
                  <a:pt x="24" y="36"/>
                </a:lnTo>
                <a:lnTo>
                  <a:pt x="30" y="36"/>
                </a:lnTo>
                <a:lnTo>
                  <a:pt x="36" y="42"/>
                </a:lnTo>
                <a:lnTo>
                  <a:pt x="42" y="48"/>
                </a:lnTo>
                <a:lnTo>
                  <a:pt x="54" y="48"/>
                </a:lnTo>
                <a:lnTo>
                  <a:pt x="60" y="42"/>
                </a:lnTo>
                <a:lnTo>
                  <a:pt x="60" y="36"/>
                </a:lnTo>
                <a:lnTo>
                  <a:pt x="54" y="30"/>
                </a:lnTo>
                <a:lnTo>
                  <a:pt x="48" y="36"/>
                </a:lnTo>
                <a:lnTo>
                  <a:pt x="42" y="36"/>
                </a:lnTo>
                <a:lnTo>
                  <a:pt x="36" y="30"/>
                </a:lnTo>
                <a:lnTo>
                  <a:pt x="30" y="24"/>
                </a:lnTo>
                <a:lnTo>
                  <a:pt x="24" y="18"/>
                </a:lnTo>
                <a:lnTo>
                  <a:pt x="18" y="18"/>
                </a:lnTo>
                <a:lnTo>
                  <a:pt x="18" y="6"/>
                </a:lnTo>
                <a:lnTo>
                  <a:pt x="12" y="6"/>
                </a:lnTo>
                <a:lnTo>
                  <a:pt x="12" y="0"/>
                </a:lnTo>
                <a:close/>
              </a:path>
            </a:pathLst>
          </a:custGeom>
          <a:solidFill>
            <a:srgbClr val="92CDDC"/>
          </a:solidFill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35" name="Freeform 20"/>
          <xdr:cNvSpPr>
            <a:spLocks/>
          </xdr:cNvSpPr>
        </xdr:nvSpPr>
        <xdr:spPr bwMode="auto">
          <a:xfrm>
            <a:off x="7905750" y="2963863"/>
            <a:ext cx="257175" cy="171450"/>
          </a:xfrm>
          <a:custGeom>
            <a:avLst/>
            <a:gdLst/>
            <a:ahLst/>
            <a:cxnLst>
              <a:cxn ang="0">
                <a:pos x="60" y="12"/>
              </a:cxn>
              <a:cxn ang="0">
                <a:pos x="48" y="18"/>
              </a:cxn>
              <a:cxn ang="0">
                <a:pos x="24" y="18"/>
              </a:cxn>
              <a:cxn ang="0">
                <a:pos x="6" y="24"/>
              </a:cxn>
              <a:cxn ang="0">
                <a:pos x="0" y="30"/>
              </a:cxn>
              <a:cxn ang="0">
                <a:pos x="0" y="36"/>
              </a:cxn>
              <a:cxn ang="0">
                <a:pos x="0" y="42"/>
              </a:cxn>
              <a:cxn ang="0">
                <a:pos x="6" y="42"/>
              </a:cxn>
              <a:cxn ang="0">
                <a:pos x="12" y="48"/>
              </a:cxn>
              <a:cxn ang="0">
                <a:pos x="6" y="60"/>
              </a:cxn>
              <a:cxn ang="0">
                <a:pos x="6" y="66"/>
              </a:cxn>
              <a:cxn ang="0">
                <a:pos x="6" y="72"/>
              </a:cxn>
              <a:cxn ang="0">
                <a:pos x="18" y="72"/>
              </a:cxn>
              <a:cxn ang="0">
                <a:pos x="24" y="72"/>
              </a:cxn>
              <a:cxn ang="0">
                <a:pos x="36" y="66"/>
              </a:cxn>
              <a:cxn ang="0">
                <a:pos x="48" y="66"/>
              </a:cxn>
              <a:cxn ang="0">
                <a:pos x="72" y="72"/>
              </a:cxn>
              <a:cxn ang="0">
                <a:pos x="90" y="84"/>
              </a:cxn>
              <a:cxn ang="0">
                <a:pos x="96" y="84"/>
              </a:cxn>
              <a:cxn ang="0">
                <a:pos x="108" y="90"/>
              </a:cxn>
              <a:cxn ang="0">
                <a:pos x="126" y="102"/>
              </a:cxn>
              <a:cxn ang="0">
                <a:pos x="132" y="102"/>
              </a:cxn>
              <a:cxn ang="0">
                <a:pos x="144" y="108"/>
              </a:cxn>
              <a:cxn ang="0">
                <a:pos x="156" y="102"/>
              </a:cxn>
              <a:cxn ang="0">
                <a:pos x="156" y="96"/>
              </a:cxn>
              <a:cxn ang="0">
                <a:pos x="156" y="90"/>
              </a:cxn>
              <a:cxn ang="0">
                <a:pos x="156" y="84"/>
              </a:cxn>
              <a:cxn ang="0">
                <a:pos x="162" y="78"/>
              </a:cxn>
              <a:cxn ang="0">
                <a:pos x="156" y="72"/>
              </a:cxn>
              <a:cxn ang="0">
                <a:pos x="150" y="66"/>
              </a:cxn>
              <a:cxn ang="0">
                <a:pos x="144" y="54"/>
              </a:cxn>
              <a:cxn ang="0">
                <a:pos x="138" y="54"/>
              </a:cxn>
              <a:cxn ang="0">
                <a:pos x="132" y="54"/>
              </a:cxn>
              <a:cxn ang="0">
                <a:pos x="138" y="48"/>
              </a:cxn>
              <a:cxn ang="0">
                <a:pos x="138" y="36"/>
              </a:cxn>
              <a:cxn ang="0">
                <a:pos x="138" y="30"/>
              </a:cxn>
              <a:cxn ang="0">
                <a:pos x="132" y="30"/>
              </a:cxn>
              <a:cxn ang="0">
                <a:pos x="126" y="36"/>
              </a:cxn>
              <a:cxn ang="0">
                <a:pos x="120" y="30"/>
              </a:cxn>
              <a:cxn ang="0">
                <a:pos x="120" y="24"/>
              </a:cxn>
              <a:cxn ang="0">
                <a:pos x="114" y="18"/>
              </a:cxn>
              <a:cxn ang="0">
                <a:pos x="108" y="24"/>
              </a:cxn>
              <a:cxn ang="0">
                <a:pos x="108" y="12"/>
              </a:cxn>
              <a:cxn ang="0">
                <a:pos x="108" y="6"/>
              </a:cxn>
              <a:cxn ang="0">
                <a:pos x="102" y="6"/>
              </a:cxn>
              <a:cxn ang="0">
                <a:pos x="102" y="12"/>
              </a:cxn>
              <a:cxn ang="0">
                <a:pos x="102" y="24"/>
              </a:cxn>
              <a:cxn ang="0">
                <a:pos x="96" y="24"/>
              </a:cxn>
              <a:cxn ang="0">
                <a:pos x="96" y="12"/>
              </a:cxn>
              <a:cxn ang="0">
                <a:pos x="90" y="18"/>
              </a:cxn>
              <a:cxn ang="0">
                <a:pos x="84" y="0"/>
              </a:cxn>
              <a:cxn ang="0">
                <a:pos x="84" y="12"/>
              </a:cxn>
              <a:cxn ang="0">
                <a:pos x="78" y="12"/>
              </a:cxn>
              <a:cxn ang="0">
                <a:pos x="72" y="12"/>
              </a:cxn>
              <a:cxn ang="0">
                <a:pos x="60" y="12"/>
              </a:cxn>
            </a:cxnLst>
            <a:rect l="0" t="0" r="r" b="b"/>
            <a:pathLst>
              <a:path w="162" h="108">
                <a:moveTo>
                  <a:pt x="60" y="12"/>
                </a:moveTo>
                <a:lnTo>
                  <a:pt x="48" y="18"/>
                </a:lnTo>
                <a:lnTo>
                  <a:pt x="24" y="18"/>
                </a:lnTo>
                <a:lnTo>
                  <a:pt x="6" y="24"/>
                </a:lnTo>
                <a:lnTo>
                  <a:pt x="0" y="30"/>
                </a:lnTo>
                <a:lnTo>
                  <a:pt x="0" y="36"/>
                </a:lnTo>
                <a:lnTo>
                  <a:pt x="0" y="42"/>
                </a:lnTo>
                <a:lnTo>
                  <a:pt x="6" y="42"/>
                </a:lnTo>
                <a:lnTo>
                  <a:pt x="12" y="48"/>
                </a:lnTo>
                <a:lnTo>
                  <a:pt x="6" y="60"/>
                </a:lnTo>
                <a:lnTo>
                  <a:pt x="6" y="66"/>
                </a:lnTo>
                <a:lnTo>
                  <a:pt x="6" y="72"/>
                </a:lnTo>
                <a:lnTo>
                  <a:pt x="18" y="72"/>
                </a:lnTo>
                <a:lnTo>
                  <a:pt x="24" y="72"/>
                </a:lnTo>
                <a:lnTo>
                  <a:pt x="36" y="66"/>
                </a:lnTo>
                <a:lnTo>
                  <a:pt x="48" y="66"/>
                </a:lnTo>
                <a:lnTo>
                  <a:pt x="72" y="72"/>
                </a:lnTo>
                <a:lnTo>
                  <a:pt x="90" y="84"/>
                </a:lnTo>
                <a:lnTo>
                  <a:pt x="96" y="84"/>
                </a:lnTo>
                <a:lnTo>
                  <a:pt x="108" y="90"/>
                </a:lnTo>
                <a:lnTo>
                  <a:pt x="126" y="102"/>
                </a:lnTo>
                <a:lnTo>
                  <a:pt x="132" y="102"/>
                </a:lnTo>
                <a:lnTo>
                  <a:pt x="144" y="108"/>
                </a:lnTo>
                <a:lnTo>
                  <a:pt x="156" y="102"/>
                </a:lnTo>
                <a:lnTo>
                  <a:pt x="156" y="96"/>
                </a:lnTo>
                <a:lnTo>
                  <a:pt x="156" y="90"/>
                </a:lnTo>
                <a:lnTo>
                  <a:pt x="156" y="84"/>
                </a:lnTo>
                <a:lnTo>
                  <a:pt x="162" y="78"/>
                </a:lnTo>
                <a:lnTo>
                  <a:pt x="156" y="72"/>
                </a:lnTo>
                <a:lnTo>
                  <a:pt x="150" y="66"/>
                </a:lnTo>
                <a:lnTo>
                  <a:pt x="144" y="54"/>
                </a:lnTo>
                <a:lnTo>
                  <a:pt x="138" y="54"/>
                </a:lnTo>
                <a:lnTo>
                  <a:pt x="132" y="54"/>
                </a:lnTo>
                <a:lnTo>
                  <a:pt x="138" y="48"/>
                </a:lnTo>
                <a:lnTo>
                  <a:pt x="138" y="36"/>
                </a:lnTo>
                <a:lnTo>
                  <a:pt x="138" y="30"/>
                </a:lnTo>
                <a:lnTo>
                  <a:pt x="132" y="30"/>
                </a:lnTo>
                <a:lnTo>
                  <a:pt x="126" y="36"/>
                </a:lnTo>
                <a:lnTo>
                  <a:pt x="120" y="30"/>
                </a:lnTo>
                <a:lnTo>
                  <a:pt x="120" y="24"/>
                </a:lnTo>
                <a:lnTo>
                  <a:pt x="114" y="18"/>
                </a:lnTo>
                <a:lnTo>
                  <a:pt x="108" y="24"/>
                </a:lnTo>
                <a:lnTo>
                  <a:pt x="108" y="12"/>
                </a:lnTo>
                <a:lnTo>
                  <a:pt x="108" y="6"/>
                </a:lnTo>
                <a:lnTo>
                  <a:pt x="102" y="6"/>
                </a:lnTo>
                <a:lnTo>
                  <a:pt x="102" y="12"/>
                </a:lnTo>
                <a:lnTo>
                  <a:pt x="102" y="24"/>
                </a:lnTo>
                <a:lnTo>
                  <a:pt x="96" y="24"/>
                </a:lnTo>
                <a:lnTo>
                  <a:pt x="96" y="12"/>
                </a:lnTo>
                <a:lnTo>
                  <a:pt x="90" y="18"/>
                </a:lnTo>
                <a:lnTo>
                  <a:pt x="84" y="0"/>
                </a:lnTo>
                <a:lnTo>
                  <a:pt x="84" y="12"/>
                </a:lnTo>
                <a:lnTo>
                  <a:pt x="78" y="12"/>
                </a:lnTo>
                <a:lnTo>
                  <a:pt x="72" y="12"/>
                </a:lnTo>
                <a:lnTo>
                  <a:pt x="60" y="12"/>
                </a:lnTo>
                <a:close/>
              </a:path>
            </a:pathLst>
          </a:custGeom>
          <a:solidFill>
            <a:srgbClr val="92CDDC"/>
          </a:solidFill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36" name="Freeform 21"/>
          <xdr:cNvSpPr>
            <a:spLocks/>
          </xdr:cNvSpPr>
        </xdr:nvSpPr>
        <xdr:spPr bwMode="auto">
          <a:xfrm>
            <a:off x="7239000" y="3078163"/>
            <a:ext cx="523875" cy="428625"/>
          </a:xfrm>
          <a:custGeom>
            <a:avLst/>
            <a:gdLst/>
            <a:ahLst/>
            <a:cxnLst>
              <a:cxn ang="0">
                <a:pos x="246" y="0"/>
              </a:cxn>
              <a:cxn ang="0">
                <a:pos x="228" y="0"/>
              </a:cxn>
              <a:cxn ang="0">
                <a:pos x="210" y="12"/>
              </a:cxn>
              <a:cxn ang="0">
                <a:pos x="186" y="18"/>
              </a:cxn>
              <a:cxn ang="0">
                <a:pos x="162" y="18"/>
              </a:cxn>
              <a:cxn ang="0">
                <a:pos x="144" y="42"/>
              </a:cxn>
              <a:cxn ang="0">
                <a:pos x="108" y="54"/>
              </a:cxn>
              <a:cxn ang="0">
                <a:pos x="96" y="72"/>
              </a:cxn>
              <a:cxn ang="0">
                <a:pos x="84" y="84"/>
              </a:cxn>
              <a:cxn ang="0">
                <a:pos x="66" y="102"/>
              </a:cxn>
              <a:cxn ang="0">
                <a:pos x="18" y="138"/>
              </a:cxn>
              <a:cxn ang="0">
                <a:pos x="0" y="144"/>
              </a:cxn>
              <a:cxn ang="0">
                <a:pos x="6" y="174"/>
              </a:cxn>
              <a:cxn ang="0">
                <a:pos x="24" y="180"/>
              </a:cxn>
              <a:cxn ang="0">
                <a:pos x="36" y="186"/>
              </a:cxn>
              <a:cxn ang="0">
                <a:pos x="54" y="204"/>
              </a:cxn>
              <a:cxn ang="0">
                <a:pos x="54" y="180"/>
              </a:cxn>
              <a:cxn ang="0">
                <a:pos x="72" y="168"/>
              </a:cxn>
              <a:cxn ang="0">
                <a:pos x="84" y="156"/>
              </a:cxn>
              <a:cxn ang="0">
                <a:pos x="108" y="168"/>
              </a:cxn>
              <a:cxn ang="0">
                <a:pos x="114" y="186"/>
              </a:cxn>
              <a:cxn ang="0">
                <a:pos x="120" y="198"/>
              </a:cxn>
              <a:cxn ang="0">
                <a:pos x="132" y="228"/>
              </a:cxn>
              <a:cxn ang="0">
                <a:pos x="150" y="234"/>
              </a:cxn>
              <a:cxn ang="0">
                <a:pos x="180" y="234"/>
              </a:cxn>
              <a:cxn ang="0">
                <a:pos x="198" y="240"/>
              </a:cxn>
              <a:cxn ang="0">
                <a:pos x="204" y="246"/>
              </a:cxn>
              <a:cxn ang="0">
                <a:pos x="210" y="264"/>
              </a:cxn>
              <a:cxn ang="0">
                <a:pos x="228" y="258"/>
              </a:cxn>
              <a:cxn ang="0">
                <a:pos x="252" y="240"/>
              </a:cxn>
              <a:cxn ang="0">
                <a:pos x="264" y="228"/>
              </a:cxn>
              <a:cxn ang="0">
                <a:pos x="276" y="204"/>
              </a:cxn>
              <a:cxn ang="0">
                <a:pos x="294" y="162"/>
              </a:cxn>
              <a:cxn ang="0">
                <a:pos x="306" y="150"/>
              </a:cxn>
              <a:cxn ang="0">
                <a:pos x="312" y="126"/>
              </a:cxn>
              <a:cxn ang="0">
                <a:pos x="324" y="108"/>
              </a:cxn>
              <a:cxn ang="0">
                <a:pos x="330" y="84"/>
              </a:cxn>
              <a:cxn ang="0">
                <a:pos x="318" y="72"/>
              </a:cxn>
              <a:cxn ang="0">
                <a:pos x="288" y="66"/>
              </a:cxn>
              <a:cxn ang="0">
                <a:pos x="264" y="84"/>
              </a:cxn>
              <a:cxn ang="0">
                <a:pos x="234" y="72"/>
              </a:cxn>
              <a:cxn ang="0">
                <a:pos x="222" y="48"/>
              </a:cxn>
              <a:cxn ang="0">
                <a:pos x="240" y="42"/>
              </a:cxn>
              <a:cxn ang="0">
                <a:pos x="240" y="24"/>
              </a:cxn>
              <a:cxn ang="0">
                <a:pos x="216" y="36"/>
              </a:cxn>
              <a:cxn ang="0">
                <a:pos x="210" y="24"/>
              </a:cxn>
              <a:cxn ang="0">
                <a:pos x="222" y="12"/>
              </a:cxn>
            </a:cxnLst>
            <a:rect l="0" t="0" r="r" b="b"/>
            <a:pathLst>
              <a:path w="330" h="270">
                <a:moveTo>
                  <a:pt x="234" y="6"/>
                </a:moveTo>
                <a:lnTo>
                  <a:pt x="240" y="6"/>
                </a:lnTo>
                <a:lnTo>
                  <a:pt x="246" y="0"/>
                </a:lnTo>
                <a:lnTo>
                  <a:pt x="240" y="0"/>
                </a:lnTo>
                <a:lnTo>
                  <a:pt x="234" y="0"/>
                </a:lnTo>
                <a:lnTo>
                  <a:pt x="228" y="0"/>
                </a:lnTo>
                <a:lnTo>
                  <a:pt x="222" y="6"/>
                </a:lnTo>
                <a:lnTo>
                  <a:pt x="216" y="6"/>
                </a:lnTo>
                <a:lnTo>
                  <a:pt x="210" y="12"/>
                </a:lnTo>
                <a:lnTo>
                  <a:pt x="204" y="12"/>
                </a:lnTo>
                <a:lnTo>
                  <a:pt x="198" y="12"/>
                </a:lnTo>
                <a:lnTo>
                  <a:pt x="186" y="18"/>
                </a:lnTo>
                <a:lnTo>
                  <a:pt x="180" y="18"/>
                </a:lnTo>
                <a:lnTo>
                  <a:pt x="174" y="18"/>
                </a:lnTo>
                <a:lnTo>
                  <a:pt x="162" y="18"/>
                </a:lnTo>
                <a:lnTo>
                  <a:pt x="156" y="24"/>
                </a:lnTo>
                <a:lnTo>
                  <a:pt x="144" y="36"/>
                </a:lnTo>
                <a:lnTo>
                  <a:pt x="144" y="42"/>
                </a:lnTo>
                <a:lnTo>
                  <a:pt x="132" y="42"/>
                </a:lnTo>
                <a:lnTo>
                  <a:pt x="120" y="48"/>
                </a:lnTo>
                <a:lnTo>
                  <a:pt x="108" y="54"/>
                </a:lnTo>
                <a:lnTo>
                  <a:pt x="102" y="60"/>
                </a:lnTo>
                <a:lnTo>
                  <a:pt x="96" y="66"/>
                </a:lnTo>
                <a:lnTo>
                  <a:pt x="96" y="72"/>
                </a:lnTo>
                <a:lnTo>
                  <a:pt x="90" y="72"/>
                </a:lnTo>
                <a:lnTo>
                  <a:pt x="84" y="78"/>
                </a:lnTo>
                <a:lnTo>
                  <a:pt x="84" y="84"/>
                </a:lnTo>
                <a:lnTo>
                  <a:pt x="78" y="84"/>
                </a:lnTo>
                <a:lnTo>
                  <a:pt x="72" y="96"/>
                </a:lnTo>
                <a:lnTo>
                  <a:pt x="66" y="102"/>
                </a:lnTo>
                <a:lnTo>
                  <a:pt x="54" y="108"/>
                </a:lnTo>
                <a:lnTo>
                  <a:pt x="42" y="120"/>
                </a:lnTo>
                <a:lnTo>
                  <a:pt x="18" y="138"/>
                </a:lnTo>
                <a:lnTo>
                  <a:pt x="12" y="138"/>
                </a:lnTo>
                <a:lnTo>
                  <a:pt x="6" y="144"/>
                </a:lnTo>
                <a:lnTo>
                  <a:pt x="0" y="144"/>
                </a:lnTo>
                <a:lnTo>
                  <a:pt x="0" y="150"/>
                </a:lnTo>
                <a:lnTo>
                  <a:pt x="0" y="168"/>
                </a:lnTo>
                <a:lnTo>
                  <a:pt x="6" y="174"/>
                </a:lnTo>
                <a:lnTo>
                  <a:pt x="12" y="174"/>
                </a:lnTo>
                <a:lnTo>
                  <a:pt x="18" y="174"/>
                </a:lnTo>
                <a:lnTo>
                  <a:pt x="24" y="180"/>
                </a:lnTo>
                <a:lnTo>
                  <a:pt x="30" y="174"/>
                </a:lnTo>
                <a:lnTo>
                  <a:pt x="36" y="180"/>
                </a:lnTo>
                <a:lnTo>
                  <a:pt x="36" y="186"/>
                </a:lnTo>
                <a:lnTo>
                  <a:pt x="42" y="198"/>
                </a:lnTo>
                <a:lnTo>
                  <a:pt x="48" y="204"/>
                </a:lnTo>
                <a:lnTo>
                  <a:pt x="54" y="204"/>
                </a:lnTo>
                <a:lnTo>
                  <a:pt x="54" y="198"/>
                </a:lnTo>
                <a:lnTo>
                  <a:pt x="54" y="186"/>
                </a:lnTo>
                <a:lnTo>
                  <a:pt x="54" y="180"/>
                </a:lnTo>
                <a:lnTo>
                  <a:pt x="60" y="174"/>
                </a:lnTo>
                <a:lnTo>
                  <a:pt x="72" y="174"/>
                </a:lnTo>
                <a:lnTo>
                  <a:pt x="72" y="168"/>
                </a:lnTo>
                <a:lnTo>
                  <a:pt x="78" y="168"/>
                </a:lnTo>
                <a:lnTo>
                  <a:pt x="78" y="162"/>
                </a:lnTo>
                <a:lnTo>
                  <a:pt x="84" y="156"/>
                </a:lnTo>
                <a:lnTo>
                  <a:pt x="90" y="162"/>
                </a:lnTo>
                <a:lnTo>
                  <a:pt x="90" y="156"/>
                </a:lnTo>
                <a:lnTo>
                  <a:pt x="108" y="168"/>
                </a:lnTo>
                <a:lnTo>
                  <a:pt x="114" y="174"/>
                </a:lnTo>
                <a:lnTo>
                  <a:pt x="120" y="180"/>
                </a:lnTo>
                <a:lnTo>
                  <a:pt x="114" y="186"/>
                </a:lnTo>
                <a:lnTo>
                  <a:pt x="114" y="192"/>
                </a:lnTo>
                <a:lnTo>
                  <a:pt x="114" y="198"/>
                </a:lnTo>
                <a:lnTo>
                  <a:pt x="120" y="198"/>
                </a:lnTo>
                <a:lnTo>
                  <a:pt x="120" y="216"/>
                </a:lnTo>
                <a:lnTo>
                  <a:pt x="126" y="222"/>
                </a:lnTo>
                <a:lnTo>
                  <a:pt x="132" y="228"/>
                </a:lnTo>
                <a:lnTo>
                  <a:pt x="138" y="234"/>
                </a:lnTo>
                <a:lnTo>
                  <a:pt x="144" y="234"/>
                </a:lnTo>
                <a:lnTo>
                  <a:pt x="150" y="234"/>
                </a:lnTo>
                <a:lnTo>
                  <a:pt x="162" y="234"/>
                </a:lnTo>
                <a:lnTo>
                  <a:pt x="168" y="234"/>
                </a:lnTo>
                <a:lnTo>
                  <a:pt x="180" y="234"/>
                </a:lnTo>
                <a:lnTo>
                  <a:pt x="192" y="234"/>
                </a:lnTo>
                <a:lnTo>
                  <a:pt x="192" y="240"/>
                </a:lnTo>
                <a:lnTo>
                  <a:pt x="198" y="240"/>
                </a:lnTo>
                <a:lnTo>
                  <a:pt x="192" y="246"/>
                </a:lnTo>
                <a:lnTo>
                  <a:pt x="198" y="246"/>
                </a:lnTo>
                <a:lnTo>
                  <a:pt x="204" y="246"/>
                </a:lnTo>
                <a:lnTo>
                  <a:pt x="204" y="252"/>
                </a:lnTo>
                <a:lnTo>
                  <a:pt x="210" y="258"/>
                </a:lnTo>
                <a:lnTo>
                  <a:pt x="210" y="264"/>
                </a:lnTo>
                <a:lnTo>
                  <a:pt x="222" y="270"/>
                </a:lnTo>
                <a:lnTo>
                  <a:pt x="222" y="264"/>
                </a:lnTo>
                <a:lnTo>
                  <a:pt x="228" y="258"/>
                </a:lnTo>
                <a:lnTo>
                  <a:pt x="240" y="246"/>
                </a:lnTo>
                <a:lnTo>
                  <a:pt x="246" y="246"/>
                </a:lnTo>
                <a:lnTo>
                  <a:pt x="252" y="240"/>
                </a:lnTo>
                <a:lnTo>
                  <a:pt x="258" y="234"/>
                </a:lnTo>
                <a:lnTo>
                  <a:pt x="258" y="228"/>
                </a:lnTo>
                <a:lnTo>
                  <a:pt x="264" y="228"/>
                </a:lnTo>
                <a:lnTo>
                  <a:pt x="270" y="222"/>
                </a:lnTo>
                <a:lnTo>
                  <a:pt x="270" y="216"/>
                </a:lnTo>
                <a:lnTo>
                  <a:pt x="276" y="204"/>
                </a:lnTo>
                <a:lnTo>
                  <a:pt x="282" y="198"/>
                </a:lnTo>
                <a:lnTo>
                  <a:pt x="282" y="174"/>
                </a:lnTo>
                <a:lnTo>
                  <a:pt x="294" y="162"/>
                </a:lnTo>
                <a:lnTo>
                  <a:pt x="300" y="156"/>
                </a:lnTo>
                <a:lnTo>
                  <a:pt x="300" y="150"/>
                </a:lnTo>
                <a:lnTo>
                  <a:pt x="306" y="150"/>
                </a:lnTo>
                <a:lnTo>
                  <a:pt x="312" y="138"/>
                </a:lnTo>
                <a:lnTo>
                  <a:pt x="312" y="132"/>
                </a:lnTo>
                <a:lnTo>
                  <a:pt x="312" y="126"/>
                </a:lnTo>
                <a:lnTo>
                  <a:pt x="318" y="126"/>
                </a:lnTo>
                <a:lnTo>
                  <a:pt x="318" y="114"/>
                </a:lnTo>
                <a:lnTo>
                  <a:pt x="324" y="108"/>
                </a:lnTo>
                <a:lnTo>
                  <a:pt x="330" y="102"/>
                </a:lnTo>
                <a:lnTo>
                  <a:pt x="330" y="90"/>
                </a:lnTo>
                <a:lnTo>
                  <a:pt x="330" y="84"/>
                </a:lnTo>
                <a:lnTo>
                  <a:pt x="324" y="84"/>
                </a:lnTo>
                <a:lnTo>
                  <a:pt x="324" y="78"/>
                </a:lnTo>
                <a:lnTo>
                  <a:pt x="318" y="72"/>
                </a:lnTo>
                <a:lnTo>
                  <a:pt x="306" y="72"/>
                </a:lnTo>
                <a:lnTo>
                  <a:pt x="300" y="66"/>
                </a:lnTo>
                <a:lnTo>
                  <a:pt x="288" y="66"/>
                </a:lnTo>
                <a:lnTo>
                  <a:pt x="282" y="72"/>
                </a:lnTo>
                <a:lnTo>
                  <a:pt x="270" y="78"/>
                </a:lnTo>
                <a:lnTo>
                  <a:pt x="264" y="84"/>
                </a:lnTo>
                <a:lnTo>
                  <a:pt x="252" y="78"/>
                </a:lnTo>
                <a:lnTo>
                  <a:pt x="246" y="78"/>
                </a:lnTo>
                <a:lnTo>
                  <a:pt x="234" y="72"/>
                </a:lnTo>
                <a:lnTo>
                  <a:pt x="228" y="66"/>
                </a:lnTo>
                <a:lnTo>
                  <a:pt x="222" y="54"/>
                </a:lnTo>
                <a:lnTo>
                  <a:pt x="222" y="48"/>
                </a:lnTo>
                <a:lnTo>
                  <a:pt x="228" y="42"/>
                </a:lnTo>
                <a:lnTo>
                  <a:pt x="234" y="48"/>
                </a:lnTo>
                <a:lnTo>
                  <a:pt x="240" y="42"/>
                </a:lnTo>
                <a:lnTo>
                  <a:pt x="246" y="36"/>
                </a:lnTo>
                <a:lnTo>
                  <a:pt x="240" y="30"/>
                </a:lnTo>
                <a:lnTo>
                  <a:pt x="240" y="24"/>
                </a:lnTo>
                <a:lnTo>
                  <a:pt x="234" y="30"/>
                </a:lnTo>
                <a:lnTo>
                  <a:pt x="228" y="30"/>
                </a:lnTo>
                <a:lnTo>
                  <a:pt x="216" y="36"/>
                </a:lnTo>
                <a:lnTo>
                  <a:pt x="210" y="36"/>
                </a:lnTo>
                <a:lnTo>
                  <a:pt x="210" y="30"/>
                </a:lnTo>
                <a:lnTo>
                  <a:pt x="210" y="24"/>
                </a:lnTo>
                <a:lnTo>
                  <a:pt x="216" y="24"/>
                </a:lnTo>
                <a:lnTo>
                  <a:pt x="222" y="18"/>
                </a:lnTo>
                <a:lnTo>
                  <a:pt x="222" y="12"/>
                </a:lnTo>
                <a:lnTo>
                  <a:pt x="234" y="12"/>
                </a:lnTo>
                <a:lnTo>
                  <a:pt x="234" y="6"/>
                </a:lnTo>
                <a:close/>
              </a:path>
            </a:pathLst>
          </a:custGeom>
          <a:solidFill>
            <a:srgbClr val="92CDDC"/>
          </a:solidFill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37" name="Freeform 22"/>
          <xdr:cNvSpPr>
            <a:spLocks/>
          </xdr:cNvSpPr>
        </xdr:nvSpPr>
        <xdr:spPr bwMode="auto">
          <a:xfrm>
            <a:off x="7543800" y="3554413"/>
            <a:ext cx="9525" cy="9525"/>
          </a:xfrm>
          <a:custGeom>
            <a:avLst/>
            <a:gdLst/>
            <a:ahLst/>
            <a:cxnLst>
              <a:cxn ang="0">
                <a:pos x="0" y="0"/>
              </a:cxn>
              <a:cxn ang="0">
                <a:pos x="0" y="6"/>
              </a:cxn>
              <a:cxn ang="0">
                <a:pos x="6" y="0"/>
              </a:cxn>
              <a:cxn ang="0">
                <a:pos x="0" y="0"/>
              </a:cxn>
            </a:cxnLst>
            <a:rect l="0" t="0" r="r" b="b"/>
            <a:pathLst>
              <a:path w="6" h="6">
                <a:moveTo>
                  <a:pt x="0" y="0"/>
                </a:moveTo>
                <a:lnTo>
                  <a:pt x="0" y="6"/>
                </a:lnTo>
                <a:lnTo>
                  <a:pt x="6" y="0"/>
                </a:lnTo>
                <a:lnTo>
                  <a:pt x="0" y="0"/>
                </a:lnTo>
                <a:close/>
              </a:path>
            </a:pathLst>
          </a:custGeom>
          <a:solidFill>
            <a:srgbClr val="92CDDC"/>
          </a:solidFill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38" name="Freeform 23"/>
          <xdr:cNvSpPr>
            <a:spLocks/>
          </xdr:cNvSpPr>
        </xdr:nvSpPr>
        <xdr:spPr bwMode="auto">
          <a:xfrm>
            <a:off x="7524750" y="3563938"/>
            <a:ext cx="28575" cy="28575"/>
          </a:xfrm>
          <a:custGeom>
            <a:avLst/>
            <a:gdLst/>
            <a:ahLst/>
            <a:cxnLst>
              <a:cxn ang="0">
                <a:pos x="18" y="0"/>
              </a:cxn>
              <a:cxn ang="0">
                <a:pos x="12" y="0"/>
              </a:cxn>
              <a:cxn ang="0">
                <a:pos x="12" y="6"/>
              </a:cxn>
              <a:cxn ang="0">
                <a:pos x="12" y="12"/>
              </a:cxn>
              <a:cxn ang="0">
                <a:pos x="6" y="6"/>
              </a:cxn>
              <a:cxn ang="0">
                <a:pos x="6" y="12"/>
              </a:cxn>
              <a:cxn ang="0">
                <a:pos x="6" y="6"/>
              </a:cxn>
              <a:cxn ang="0">
                <a:pos x="0" y="12"/>
              </a:cxn>
              <a:cxn ang="0">
                <a:pos x="0" y="18"/>
              </a:cxn>
              <a:cxn ang="0">
                <a:pos x="6" y="12"/>
              </a:cxn>
              <a:cxn ang="0">
                <a:pos x="6" y="18"/>
              </a:cxn>
              <a:cxn ang="0">
                <a:pos x="12" y="18"/>
              </a:cxn>
              <a:cxn ang="0">
                <a:pos x="18" y="12"/>
              </a:cxn>
              <a:cxn ang="0">
                <a:pos x="12" y="12"/>
              </a:cxn>
              <a:cxn ang="0">
                <a:pos x="18" y="6"/>
              </a:cxn>
              <a:cxn ang="0">
                <a:pos x="18" y="0"/>
              </a:cxn>
            </a:cxnLst>
            <a:rect l="0" t="0" r="r" b="b"/>
            <a:pathLst>
              <a:path w="18" h="18">
                <a:moveTo>
                  <a:pt x="18" y="0"/>
                </a:moveTo>
                <a:lnTo>
                  <a:pt x="12" y="0"/>
                </a:lnTo>
                <a:lnTo>
                  <a:pt x="12" y="6"/>
                </a:lnTo>
                <a:lnTo>
                  <a:pt x="12" y="12"/>
                </a:lnTo>
                <a:lnTo>
                  <a:pt x="6" y="6"/>
                </a:lnTo>
                <a:lnTo>
                  <a:pt x="6" y="12"/>
                </a:lnTo>
                <a:lnTo>
                  <a:pt x="6" y="6"/>
                </a:lnTo>
                <a:lnTo>
                  <a:pt x="0" y="12"/>
                </a:lnTo>
                <a:lnTo>
                  <a:pt x="0" y="18"/>
                </a:lnTo>
                <a:lnTo>
                  <a:pt x="6" y="12"/>
                </a:lnTo>
                <a:lnTo>
                  <a:pt x="6" y="18"/>
                </a:lnTo>
                <a:lnTo>
                  <a:pt x="12" y="18"/>
                </a:lnTo>
                <a:lnTo>
                  <a:pt x="18" y="12"/>
                </a:lnTo>
                <a:lnTo>
                  <a:pt x="12" y="12"/>
                </a:lnTo>
                <a:lnTo>
                  <a:pt x="18" y="6"/>
                </a:lnTo>
                <a:lnTo>
                  <a:pt x="18" y="0"/>
                </a:lnTo>
                <a:close/>
              </a:path>
            </a:pathLst>
          </a:custGeom>
          <a:solidFill>
            <a:srgbClr val="92CDDC"/>
          </a:solidFill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</xdr:grpSp>
    <xdr:clientData/>
  </xdr:twoCellAnchor>
  <xdr:twoCellAnchor>
    <xdr:from>
      <xdr:col>7</xdr:col>
      <xdr:colOff>437659</xdr:colOff>
      <xdr:row>4</xdr:row>
      <xdr:rowOff>520703</xdr:rowOff>
    </xdr:from>
    <xdr:to>
      <xdr:col>9</xdr:col>
      <xdr:colOff>545234</xdr:colOff>
      <xdr:row>13</xdr:row>
      <xdr:rowOff>59859</xdr:rowOff>
    </xdr:to>
    <xdr:grpSp>
      <xdr:nvGrpSpPr>
        <xdr:cNvPr id="39" name="Aragón"/>
        <xdr:cNvGrpSpPr/>
      </xdr:nvGrpSpPr>
      <xdr:grpSpPr>
        <a:xfrm>
          <a:off x="4990609" y="1520828"/>
          <a:ext cx="1222000" cy="1663231"/>
          <a:chOff x="5591175" y="952500"/>
          <a:chExt cx="1314450" cy="1838325"/>
        </a:xfrm>
      </xdr:grpSpPr>
      <xdr:sp macro="" textlink="">
        <xdr:nvSpPr>
          <xdr:cNvPr id="40" name="Aragón2"/>
          <xdr:cNvSpPr>
            <a:spLocks/>
          </xdr:cNvSpPr>
        </xdr:nvSpPr>
        <xdr:spPr bwMode="auto">
          <a:xfrm>
            <a:off x="5591175" y="952500"/>
            <a:ext cx="1314450" cy="1838325"/>
          </a:xfrm>
          <a:custGeom>
            <a:avLst/>
            <a:gdLst/>
            <a:ahLst/>
            <a:cxnLst>
              <a:cxn ang="0">
                <a:pos x="144" y="354"/>
              </a:cxn>
              <a:cxn ang="0">
                <a:pos x="192" y="354"/>
              </a:cxn>
              <a:cxn ang="0">
                <a:pos x="228" y="324"/>
              </a:cxn>
              <a:cxn ang="0">
                <a:pos x="210" y="264"/>
              </a:cxn>
              <a:cxn ang="0">
                <a:pos x="216" y="210"/>
              </a:cxn>
              <a:cxn ang="0">
                <a:pos x="222" y="180"/>
              </a:cxn>
              <a:cxn ang="0">
                <a:pos x="246" y="144"/>
              </a:cxn>
              <a:cxn ang="0">
                <a:pos x="252" y="114"/>
              </a:cxn>
              <a:cxn ang="0">
                <a:pos x="300" y="60"/>
              </a:cxn>
              <a:cxn ang="0">
                <a:pos x="366" y="42"/>
              </a:cxn>
              <a:cxn ang="0">
                <a:pos x="450" y="30"/>
              </a:cxn>
              <a:cxn ang="0">
                <a:pos x="552" y="18"/>
              </a:cxn>
              <a:cxn ang="0">
                <a:pos x="684" y="42"/>
              </a:cxn>
              <a:cxn ang="0">
                <a:pos x="798" y="60"/>
              </a:cxn>
              <a:cxn ang="0">
                <a:pos x="822" y="102"/>
              </a:cxn>
              <a:cxn ang="0">
                <a:pos x="822" y="150"/>
              </a:cxn>
              <a:cxn ang="0">
                <a:pos x="810" y="228"/>
              </a:cxn>
              <a:cxn ang="0">
                <a:pos x="792" y="366"/>
              </a:cxn>
              <a:cxn ang="0">
                <a:pos x="720" y="432"/>
              </a:cxn>
              <a:cxn ang="0">
                <a:pos x="744" y="468"/>
              </a:cxn>
              <a:cxn ang="0">
                <a:pos x="732" y="516"/>
              </a:cxn>
              <a:cxn ang="0">
                <a:pos x="744" y="576"/>
              </a:cxn>
              <a:cxn ang="0">
                <a:pos x="726" y="618"/>
              </a:cxn>
              <a:cxn ang="0">
                <a:pos x="696" y="678"/>
              </a:cxn>
              <a:cxn ang="0">
                <a:pos x="720" y="708"/>
              </a:cxn>
              <a:cxn ang="0">
                <a:pos x="720" y="768"/>
              </a:cxn>
              <a:cxn ang="0">
                <a:pos x="690" y="810"/>
              </a:cxn>
              <a:cxn ang="0">
                <a:pos x="642" y="816"/>
              </a:cxn>
              <a:cxn ang="0">
                <a:pos x="594" y="792"/>
              </a:cxn>
              <a:cxn ang="0">
                <a:pos x="552" y="846"/>
              </a:cxn>
              <a:cxn ang="0">
                <a:pos x="558" y="870"/>
              </a:cxn>
              <a:cxn ang="0">
                <a:pos x="540" y="918"/>
              </a:cxn>
              <a:cxn ang="0">
                <a:pos x="558" y="966"/>
              </a:cxn>
              <a:cxn ang="0">
                <a:pos x="516" y="1008"/>
              </a:cxn>
              <a:cxn ang="0">
                <a:pos x="480" y="1050"/>
              </a:cxn>
              <a:cxn ang="0">
                <a:pos x="444" y="1086"/>
              </a:cxn>
              <a:cxn ang="0">
                <a:pos x="408" y="1128"/>
              </a:cxn>
              <a:cxn ang="0">
                <a:pos x="384" y="1122"/>
              </a:cxn>
              <a:cxn ang="0">
                <a:pos x="318" y="1110"/>
              </a:cxn>
              <a:cxn ang="0">
                <a:pos x="324" y="1080"/>
              </a:cxn>
              <a:cxn ang="0">
                <a:pos x="270" y="1050"/>
              </a:cxn>
              <a:cxn ang="0">
                <a:pos x="252" y="1026"/>
              </a:cxn>
              <a:cxn ang="0">
                <a:pos x="222" y="1038"/>
              </a:cxn>
              <a:cxn ang="0">
                <a:pos x="156" y="996"/>
              </a:cxn>
              <a:cxn ang="0">
                <a:pos x="138" y="978"/>
              </a:cxn>
              <a:cxn ang="0">
                <a:pos x="144" y="912"/>
              </a:cxn>
              <a:cxn ang="0">
                <a:pos x="180" y="786"/>
              </a:cxn>
              <a:cxn ang="0">
                <a:pos x="150" y="738"/>
              </a:cxn>
              <a:cxn ang="0">
                <a:pos x="72" y="672"/>
              </a:cxn>
              <a:cxn ang="0">
                <a:pos x="30" y="666"/>
              </a:cxn>
              <a:cxn ang="0">
                <a:pos x="18" y="576"/>
              </a:cxn>
              <a:cxn ang="0">
                <a:pos x="60" y="564"/>
              </a:cxn>
              <a:cxn ang="0">
                <a:pos x="48" y="504"/>
              </a:cxn>
              <a:cxn ang="0">
                <a:pos x="96" y="468"/>
              </a:cxn>
              <a:cxn ang="0">
                <a:pos x="96" y="426"/>
              </a:cxn>
              <a:cxn ang="0">
                <a:pos x="90" y="384"/>
              </a:cxn>
            </a:cxnLst>
            <a:rect l="0" t="0" r="r" b="b"/>
            <a:pathLst>
              <a:path w="828" h="1158">
                <a:moveTo>
                  <a:pt x="72" y="342"/>
                </a:moveTo>
                <a:lnTo>
                  <a:pt x="102" y="342"/>
                </a:lnTo>
                <a:lnTo>
                  <a:pt x="102" y="348"/>
                </a:lnTo>
                <a:lnTo>
                  <a:pt x="108" y="354"/>
                </a:lnTo>
                <a:lnTo>
                  <a:pt x="144" y="354"/>
                </a:lnTo>
                <a:lnTo>
                  <a:pt x="150" y="366"/>
                </a:lnTo>
                <a:lnTo>
                  <a:pt x="156" y="372"/>
                </a:lnTo>
                <a:lnTo>
                  <a:pt x="180" y="372"/>
                </a:lnTo>
                <a:lnTo>
                  <a:pt x="186" y="366"/>
                </a:lnTo>
                <a:lnTo>
                  <a:pt x="192" y="354"/>
                </a:lnTo>
                <a:lnTo>
                  <a:pt x="210" y="354"/>
                </a:lnTo>
                <a:lnTo>
                  <a:pt x="216" y="348"/>
                </a:lnTo>
                <a:lnTo>
                  <a:pt x="222" y="342"/>
                </a:lnTo>
                <a:lnTo>
                  <a:pt x="222" y="336"/>
                </a:lnTo>
                <a:lnTo>
                  <a:pt x="228" y="324"/>
                </a:lnTo>
                <a:lnTo>
                  <a:pt x="228" y="312"/>
                </a:lnTo>
                <a:lnTo>
                  <a:pt x="222" y="312"/>
                </a:lnTo>
                <a:lnTo>
                  <a:pt x="216" y="294"/>
                </a:lnTo>
                <a:lnTo>
                  <a:pt x="210" y="288"/>
                </a:lnTo>
                <a:lnTo>
                  <a:pt x="210" y="264"/>
                </a:lnTo>
                <a:lnTo>
                  <a:pt x="204" y="258"/>
                </a:lnTo>
                <a:lnTo>
                  <a:pt x="204" y="234"/>
                </a:lnTo>
                <a:lnTo>
                  <a:pt x="210" y="228"/>
                </a:lnTo>
                <a:lnTo>
                  <a:pt x="210" y="222"/>
                </a:lnTo>
                <a:lnTo>
                  <a:pt x="216" y="210"/>
                </a:lnTo>
                <a:lnTo>
                  <a:pt x="222" y="210"/>
                </a:lnTo>
                <a:lnTo>
                  <a:pt x="222" y="198"/>
                </a:lnTo>
                <a:lnTo>
                  <a:pt x="216" y="198"/>
                </a:lnTo>
                <a:lnTo>
                  <a:pt x="216" y="192"/>
                </a:lnTo>
                <a:lnTo>
                  <a:pt x="222" y="180"/>
                </a:lnTo>
                <a:lnTo>
                  <a:pt x="222" y="168"/>
                </a:lnTo>
                <a:lnTo>
                  <a:pt x="228" y="168"/>
                </a:lnTo>
                <a:lnTo>
                  <a:pt x="234" y="162"/>
                </a:lnTo>
                <a:lnTo>
                  <a:pt x="234" y="150"/>
                </a:lnTo>
                <a:lnTo>
                  <a:pt x="246" y="144"/>
                </a:lnTo>
                <a:lnTo>
                  <a:pt x="234" y="138"/>
                </a:lnTo>
                <a:lnTo>
                  <a:pt x="234" y="132"/>
                </a:lnTo>
                <a:lnTo>
                  <a:pt x="246" y="120"/>
                </a:lnTo>
                <a:lnTo>
                  <a:pt x="252" y="120"/>
                </a:lnTo>
                <a:lnTo>
                  <a:pt x="252" y="114"/>
                </a:lnTo>
                <a:lnTo>
                  <a:pt x="264" y="102"/>
                </a:lnTo>
                <a:lnTo>
                  <a:pt x="270" y="84"/>
                </a:lnTo>
                <a:lnTo>
                  <a:pt x="294" y="84"/>
                </a:lnTo>
                <a:lnTo>
                  <a:pt x="300" y="84"/>
                </a:lnTo>
                <a:lnTo>
                  <a:pt x="300" y="60"/>
                </a:lnTo>
                <a:lnTo>
                  <a:pt x="324" y="60"/>
                </a:lnTo>
                <a:lnTo>
                  <a:pt x="342" y="48"/>
                </a:lnTo>
                <a:lnTo>
                  <a:pt x="348" y="42"/>
                </a:lnTo>
                <a:lnTo>
                  <a:pt x="360" y="42"/>
                </a:lnTo>
                <a:lnTo>
                  <a:pt x="366" y="42"/>
                </a:lnTo>
                <a:lnTo>
                  <a:pt x="366" y="24"/>
                </a:lnTo>
                <a:lnTo>
                  <a:pt x="372" y="6"/>
                </a:lnTo>
                <a:lnTo>
                  <a:pt x="384" y="0"/>
                </a:lnTo>
                <a:lnTo>
                  <a:pt x="414" y="0"/>
                </a:lnTo>
                <a:lnTo>
                  <a:pt x="450" y="30"/>
                </a:lnTo>
                <a:lnTo>
                  <a:pt x="474" y="42"/>
                </a:lnTo>
                <a:lnTo>
                  <a:pt x="480" y="24"/>
                </a:lnTo>
                <a:lnTo>
                  <a:pt x="498" y="30"/>
                </a:lnTo>
                <a:lnTo>
                  <a:pt x="498" y="12"/>
                </a:lnTo>
                <a:lnTo>
                  <a:pt x="552" y="18"/>
                </a:lnTo>
                <a:lnTo>
                  <a:pt x="588" y="48"/>
                </a:lnTo>
                <a:lnTo>
                  <a:pt x="606" y="72"/>
                </a:lnTo>
                <a:lnTo>
                  <a:pt x="636" y="60"/>
                </a:lnTo>
                <a:lnTo>
                  <a:pt x="654" y="48"/>
                </a:lnTo>
                <a:lnTo>
                  <a:pt x="684" y="42"/>
                </a:lnTo>
                <a:lnTo>
                  <a:pt x="708" y="60"/>
                </a:lnTo>
                <a:lnTo>
                  <a:pt x="732" y="54"/>
                </a:lnTo>
                <a:lnTo>
                  <a:pt x="744" y="54"/>
                </a:lnTo>
                <a:lnTo>
                  <a:pt x="750" y="60"/>
                </a:lnTo>
                <a:lnTo>
                  <a:pt x="798" y="60"/>
                </a:lnTo>
                <a:lnTo>
                  <a:pt x="810" y="54"/>
                </a:lnTo>
                <a:lnTo>
                  <a:pt x="822" y="72"/>
                </a:lnTo>
                <a:lnTo>
                  <a:pt x="828" y="78"/>
                </a:lnTo>
                <a:lnTo>
                  <a:pt x="828" y="90"/>
                </a:lnTo>
                <a:lnTo>
                  <a:pt x="822" y="102"/>
                </a:lnTo>
                <a:lnTo>
                  <a:pt x="822" y="108"/>
                </a:lnTo>
                <a:lnTo>
                  <a:pt x="810" y="114"/>
                </a:lnTo>
                <a:lnTo>
                  <a:pt x="810" y="138"/>
                </a:lnTo>
                <a:lnTo>
                  <a:pt x="822" y="144"/>
                </a:lnTo>
                <a:lnTo>
                  <a:pt x="822" y="150"/>
                </a:lnTo>
                <a:lnTo>
                  <a:pt x="828" y="162"/>
                </a:lnTo>
                <a:lnTo>
                  <a:pt x="828" y="192"/>
                </a:lnTo>
                <a:lnTo>
                  <a:pt x="822" y="204"/>
                </a:lnTo>
                <a:lnTo>
                  <a:pt x="822" y="222"/>
                </a:lnTo>
                <a:lnTo>
                  <a:pt x="810" y="228"/>
                </a:lnTo>
                <a:lnTo>
                  <a:pt x="810" y="264"/>
                </a:lnTo>
                <a:lnTo>
                  <a:pt x="804" y="282"/>
                </a:lnTo>
                <a:lnTo>
                  <a:pt x="804" y="306"/>
                </a:lnTo>
                <a:lnTo>
                  <a:pt x="792" y="318"/>
                </a:lnTo>
                <a:lnTo>
                  <a:pt x="792" y="366"/>
                </a:lnTo>
                <a:lnTo>
                  <a:pt x="768" y="384"/>
                </a:lnTo>
                <a:lnTo>
                  <a:pt x="756" y="402"/>
                </a:lnTo>
                <a:lnTo>
                  <a:pt x="744" y="402"/>
                </a:lnTo>
                <a:lnTo>
                  <a:pt x="732" y="408"/>
                </a:lnTo>
                <a:lnTo>
                  <a:pt x="720" y="432"/>
                </a:lnTo>
                <a:lnTo>
                  <a:pt x="720" y="438"/>
                </a:lnTo>
                <a:lnTo>
                  <a:pt x="726" y="456"/>
                </a:lnTo>
                <a:lnTo>
                  <a:pt x="726" y="462"/>
                </a:lnTo>
                <a:lnTo>
                  <a:pt x="732" y="462"/>
                </a:lnTo>
                <a:lnTo>
                  <a:pt x="744" y="468"/>
                </a:lnTo>
                <a:lnTo>
                  <a:pt x="750" y="468"/>
                </a:lnTo>
                <a:lnTo>
                  <a:pt x="756" y="474"/>
                </a:lnTo>
                <a:lnTo>
                  <a:pt x="756" y="498"/>
                </a:lnTo>
                <a:lnTo>
                  <a:pt x="750" y="504"/>
                </a:lnTo>
                <a:lnTo>
                  <a:pt x="732" y="516"/>
                </a:lnTo>
                <a:lnTo>
                  <a:pt x="726" y="516"/>
                </a:lnTo>
                <a:lnTo>
                  <a:pt x="726" y="534"/>
                </a:lnTo>
                <a:lnTo>
                  <a:pt x="726" y="552"/>
                </a:lnTo>
                <a:lnTo>
                  <a:pt x="732" y="558"/>
                </a:lnTo>
                <a:lnTo>
                  <a:pt x="744" y="576"/>
                </a:lnTo>
                <a:lnTo>
                  <a:pt x="732" y="582"/>
                </a:lnTo>
                <a:lnTo>
                  <a:pt x="744" y="594"/>
                </a:lnTo>
                <a:lnTo>
                  <a:pt x="744" y="606"/>
                </a:lnTo>
                <a:lnTo>
                  <a:pt x="732" y="612"/>
                </a:lnTo>
                <a:lnTo>
                  <a:pt x="726" y="618"/>
                </a:lnTo>
                <a:lnTo>
                  <a:pt x="720" y="636"/>
                </a:lnTo>
                <a:lnTo>
                  <a:pt x="696" y="654"/>
                </a:lnTo>
                <a:lnTo>
                  <a:pt x="690" y="654"/>
                </a:lnTo>
                <a:lnTo>
                  <a:pt x="690" y="678"/>
                </a:lnTo>
                <a:lnTo>
                  <a:pt x="696" y="678"/>
                </a:lnTo>
                <a:lnTo>
                  <a:pt x="696" y="684"/>
                </a:lnTo>
                <a:lnTo>
                  <a:pt x="708" y="678"/>
                </a:lnTo>
                <a:lnTo>
                  <a:pt x="714" y="684"/>
                </a:lnTo>
                <a:lnTo>
                  <a:pt x="714" y="702"/>
                </a:lnTo>
                <a:lnTo>
                  <a:pt x="720" y="708"/>
                </a:lnTo>
                <a:lnTo>
                  <a:pt x="714" y="726"/>
                </a:lnTo>
                <a:lnTo>
                  <a:pt x="714" y="732"/>
                </a:lnTo>
                <a:lnTo>
                  <a:pt x="714" y="756"/>
                </a:lnTo>
                <a:lnTo>
                  <a:pt x="714" y="762"/>
                </a:lnTo>
                <a:lnTo>
                  <a:pt x="720" y="768"/>
                </a:lnTo>
                <a:lnTo>
                  <a:pt x="720" y="780"/>
                </a:lnTo>
                <a:lnTo>
                  <a:pt x="708" y="792"/>
                </a:lnTo>
                <a:lnTo>
                  <a:pt x="696" y="792"/>
                </a:lnTo>
                <a:lnTo>
                  <a:pt x="690" y="798"/>
                </a:lnTo>
                <a:lnTo>
                  <a:pt x="690" y="810"/>
                </a:lnTo>
                <a:lnTo>
                  <a:pt x="672" y="810"/>
                </a:lnTo>
                <a:lnTo>
                  <a:pt x="672" y="816"/>
                </a:lnTo>
                <a:lnTo>
                  <a:pt x="666" y="822"/>
                </a:lnTo>
                <a:lnTo>
                  <a:pt x="648" y="822"/>
                </a:lnTo>
                <a:lnTo>
                  <a:pt x="642" y="816"/>
                </a:lnTo>
                <a:lnTo>
                  <a:pt x="630" y="816"/>
                </a:lnTo>
                <a:lnTo>
                  <a:pt x="618" y="810"/>
                </a:lnTo>
                <a:lnTo>
                  <a:pt x="612" y="810"/>
                </a:lnTo>
                <a:lnTo>
                  <a:pt x="600" y="798"/>
                </a:lnTo>
                <a:lnTo>
                  <a:pt x="594" y="792"/>
                </a:lnTo>
                <a:lnTo>
                  <a:pt x="588" y="792"/>
                </a:lnTo>
                <a:lnTo>
                  <a:pt x="576" y="798"/>
                </a:lnTo>
                <a:lnTo>
                  <a:pt x="570" y="816"/>
                </a:lnTo>
                <a:lnTo>
                  <a:pt x="570" y="822"/>
                </a:lnTo>
                <a:lnTo>
                  <a:pt x="552" y="846"/>
                </a:lnTo>
                <a:lnTo>
                  <a:pt x="540" y="840"/>
                </a:lnTo>
                <a:lnTo>
                  <a:pt x="528" y="840"/>
                </a:lnTo>
                <a:lnTo>
                  <a:pt x="528" y="852"/>
                </a:lnTo>
                <a:lnTo>
                  <a:pt x="540" y="870"/>
                </a:lnTo>
                <a:lnTo>
                  <a:pt x="558" y="870"/>
                </a:lnTo>
                <a:lnTo>
                  <a:pt x="558" y="900"/>
                </a:lnTo>
                <a:lnTo>
                  <a:pt x="564" y="906"/>
                </a:lnTo>
                <a:lnTo>
                  <a:pt x="558" y="912"/>
                </a:lnTo>
                <a:lnTo>
                  <a:pt x="552" y="912"/>
                </a:lnTo>
                <a:lnTo>
                  <a:pt x="540" y="918"/>
                </a:lnTo>
                <a:lnTo>
                  <a:pt x="540" y="930"/>
                </a:lnTo>
                <a:lnTo>
                  <a:pt x="558" y="936"/>
                </a:lnTo>
                <a:lnTo>
                  <a:pt x="564" y="942"/>
                </a:lnTo>
                <a:lnTo>
                  <a:pt x="564" y="960"/>
                </a:lnTo>
                <a:lnTo>
                  <a:pt x="558" y="966"/>
                </a:lnTo>
                <a:lnTo>
                  <a:pt x="552" y="966"/>
                </a:lnTo>
                <a:lnTo>
                  <a:pt x="528" y="990"/>
                </a:lnTo>
                <a:lnTo>
                  <a:pt x="528" y="1002"/>
                </a:lnTo>
                <a:lnTo>
                  <a:pt x="516" y="1002"/>
                </a:lnTo>
                <a:lnTo>
                  <a:pt x="516" y="1008"/>
                </a:lnTo>
                <a:lnTo>
                  <a:pt x="492" y="1008"/>
                </a:lnTo>
                <a:lnTo>
                  <a:pt x="486" y="1002"/>
                </a:lnTo>
                <a:lnTo>
                  <a:pt x="486" y="1020"/>
                </a:lnTo>
                <a:lnTo>
                  <a:pt x="480" y="1026"/>
                </a:lnTo>
                <a:lnTo>
                  <a:pt x="480" y="1050"/>
                </a:lnTo>
                <a:lnTo>
                  <a:pt x="474" y="1050"/>
                </a:lnTo>
                <a:lnTo>
                  <a:pt x="462" y="1056"/>
                </a:lnTo>
                <a:lnTo>
                  <a:pt x="462" y="1068"/>
                </a:lnTo>
                <a:lnTo>
                  <a:pt x="456" y="1068"/>
                </a:lnTo>
                <a:lnTo>
                  <a:pt x="444" y="1086"/>
                </a:lnTo>
                <a:lnTo>
                  <a:pt x="426" y="1086"/>
                </a:lnTo>
                <a:lnTo>
                  <a:pt x="420" y="1092"/>
                </a:lnTo>
                <a:lnTo>
                  <a:pt x="420" y="1098"/>
                </a:lnTo>
                <a:lnTo>
                  <a:pt x="408" y="1110"/>
                </a:lnTo>
                <a:lnTo>
                  <a:pt x="408" y="1128"/>
                </a:lnTo>
                <a:lnTo>
                  <a:pt x="414" y="1140"/>
                </a:lnTo>
                <a:lnTo>
                  <a:pt x="414" y="1146"/>
                </a:lnTo>
                <a:lnTo>
                  <a:pt x="402" y="1158"/>
                </a:lnTo>
                <a:lnTo>
                  <a:pt x="384" y="1158"/>
                </a:lnTo>
                <a:lnTo>
                  <a:pt x="384" y="1122"/>
                </a:lnTo>
                <a:lnTo>
                  <a:pt x="378" y="1116"/>
                </a:lnTo>
                <a:lnTo>
                  <a:pt x="330" y="1116"/>
                </a:lnTo>
                <a:lnTo>
                  <a:pt x="318" y="1122"/>
                </a:lnTo>
                <a:lnTo>
                  <a:pt x="306" y="1116"/>
                </a:lnTo>
                <a:lnTo>
                  <a:pt x="318" y="1110"/>
                </a:lnTo>
                <a:lnTo>
                  <a:pt x="306" y="1098"/>
                </a:lnTo>
                <a:lnTo>
                  <a:pt x="318" y="1092"/>
                </a:lnTo>
                <a:lnTo>
                  <a:pt x="324" y="1086"/>
                </a:lnTo>
                <a:lnTo>
                  <a:pt x="330" y="1086"/>
                </a:lnTo>
                <a:lnTo>
                  <a:pt x="324" y="1080"/>
                </a:lnTo>
                <a:lnTo>
                  <a:pt x="324" y="1068"/>
                </a:lnTo>
                <a:lnTo>
                  <a:pt x="306" y="1062"/>
                </a:lnTo>
                <a:lnTo>
                  <a:pt x="282" y="1062"/>
                </a:lnTo>
                <a:lnTo>
                  <a:pt x="270" y="1056"/>
                </a:lnTo>
                <a:lnTo>
                  <a:pt x="270" y="1050"/>
                </a:lnTo>
                <a:lnTo>
                  <a:pt x="264" y="1050"/>
                </a:lnTo>
                <a:lnTo>
                  <a:pt x="264" y="1038"/>
                </a:lnTo>
                <a:lnTo>
                  <a:pt x="258" y="1032"/>
                </a:lnTo>
                <a:lnTo>
                  <a:pt x="258" y="1020"/>
                </a:lnTo>
                <a:lnTo>
                  <a:pt x="252" y="1026"/>
                </a:lnTo>
                <a:lnTo>
                  <a:pt x="252" y="1038"/>
                </a:lnTo>
                <a:lnTo>
                  <a:pt x="246" y="1056"/>
                </a:lnTo>
                <a:lnTo>
                  <a:pt x="228" y="1056"/>
                </a:lnTo>
                <a:lnTo>
                  <a:pt x="222" y="1050"/>
                </a:lnTo>
                <a:lnTo>
                  <a:pt x="222" y="1038"/>
                </a:lnTo>
                <a:lnTo>
                  <a:pt x="216" y="1032"/>
                </a:lnTo>
                <a:lnTo>
                  <a:pt x="186" y="1032"/>
                </a:lnTo>
                <a:lnTo>
                  <a:pt x="168" y="1008"/>
                </a:lnTo>
                <a:lnTo>
                  <a:pt x="156" y="1008"/>
                </a:lnTo>
                <a:lnTo>
                  <a:pt x="156" y="996"/>
                </a:lnTo>
                <a:lnTo>
                  <a:pt x="144" y="996"/>
                </a:lnTo>
                <a:lnTo>
                  <a:pt x="138" y="1002"/>
                </a:lnTo>
                <a:lnTo>
                  <a:pt x="138" y="990"/>
                </a:lnTo>
                <a:lnTo>
                  <a:pt x="144" y="978"/>
                </a:lnTo>
                <a:lnTo>
                  <a:pt x="138" y="978"/>
                </a:lnTo>
                <a:lnTo>
                  <a:pt x="138" y="966"/>
                </a:lnTo>
                <a:lnTo>
                  <a:pt x="132" y="960"/>
                </a:lnTo>
                <a:lnTo>
                  <a:pt x="114" y="960"/>
                </a:lnTo>
                <a:lnTo>
                  <a:pt x="108" y="948"/>
                </a:lnTo>
                <a:lnTo>
                  <a:pt x="144" y="912"/>
                </a:lnTo>
                <a:lnTo>
                  <a:pt x="144" y="882"/>
                </a:lnTo>
                <a:lnTo>
                  <a:pt x="180" y="882"/>
                </a:lnTo>
                <a:lnTo>
                  <a:pt x="186" y="846"/>
                </a:lnTo>
                <a:lnTo>
                  <a:pt x="180" y="828"/>
                </a:lnTo>
                <a:lnTo>
                  <a:pt x="180" y="786"/>
                </a:lnTo>
                <a:lnTo>
                  <a:pt x="168" y="780"/>
                </a:lnTo>
                <a:lnTo>
                  <a:pt x="156" y="768"/>
                </a:lnTo>
                <a:lnTo>
                  <a:pt x="156" y="756"/>
                </a:lnTo>
                <a:lnTo>
                  <a:pt x="156" y="750"/>
                </a:lnTo>
                <a:lnTo>
                  <a:pt x="150" y="738"/>
                </a:lnTo>
                <a:lnTo>
                  <a:pt x="108" y="696"/>
                </a:lnTo>
                <a:lnTo>
                  <a:pt x="102" y="684"/>
                </a:lnTo>
                <a:lnTo>
                  <a:pt x="96" y="684"/>
                </a:lnTo>
                <a:lnTo>
                  <a:pt x="90" y="678"/>
                </a:lnTo>
                <a:lnTo>
                  <a:pt x="72" y="672"/>
                </a:lnTo>
                <a:lnTo>
                  <a:pt x="66" y="672"/>
                </a:lnTo>
                <a:lnTo>
                  <a:pt x="60" y="654"/>
                </a:lnTo>
                <a:lnTo>
                  <a:pt x="54" y="654"/>
                </a:lnTo>
                <a:lnTo>
                  <a:pt x="36" y="666"/>
                </a:lnTo>
                <a:lnTo>
                  <a:pt x="30" y="666"/>
                </a:lnTo>
                <a:lnTo>
                  <a:pt x="12" y="666"/>
                </a:lnTo>
                <a:lnTo>
                  <a:pt x="0" y="654"/>
                </a:lnTo>
                <a:lnTo>
                  <a:pt x="0" y="594"/>
                </a:lnTo>
                <a:lnTo>
                  <a:pt x="12" y="582"/>
                </a:lnTo>
                <a:lnTo>
                  <a:pt x="18" y="576"/>
                </a:lnTo>
                <a:lnTo>
                  <a:pt x="18" y="558"/>
                </a:lnTo>
                <a:lnTo>
                  <a:pt x="30" y="558"/>
                </a:lnTo>
                <a:lnTo>
                  <a:pt x="36" y="576"/>
                </a:lnTo>
                <a:lnTo>
                  <a:pt x="54" y="576"/>
                </a:lnTo>
                <a:lnTo>
                  <a:pt x="60" y="564"/>
                </a:lnTo>
                <a:lnTo>
                  <a:pt x="60" y="552"/>
                </a:lnTo>
                <a:lnTo>
                  <a:pt x="54" y="546"/>
                </a:lnTo>
                <a:lnTo>
                  <a:pt x="54" y="534"/>
                </a:lnTo>
                <a:lnTo>
                  <a:pt x="54" y="516"/>
                </a:lnTo>
                <a:lnTo>
                  <a:pt x="48" y="504"/>
                </a:lnTo>
                <a:lnTo>
                  <a:pt x="48" y="498"/>
                </a:lnTo>
                <a:lnTo>
                  <a:pt x="54" y="492"/>
                </a:lnTo>
                <a:lnTo>
                  <a:pt x="66" y="492"/>
                </a:lnTo>
                <a:lnTo>
                  <a:pt x="78" y="474"/>
                </a:lnTo>
                <a:lnTo>
                  <a:pt x="96" y="468"/>
                </a:lnTo>
                <a:lnTo>
                  <a:pt x="102" y="468"/>
                </a:lnTo>
                <a:lnTo>
                  <a:pt x="102" y="462"/>
                </a:lnTo>
                <a:lnTo>
                  <a:pt x="102" y="444"/>
                </a:lnTo>
                <a:lnTo>
                  <a:pt x="108" y="444"/>
                </a:lnTo>
                <a:lnTo>
                  <a:pt x="96" y="426"/>
                </a:lnTo>
                <a:lnTo>
                  <a:pt x="90" y="414"/>
                </a:lnTo>
                <a:lnTo>
                  <a:pt x="96" y="402"/>
                </a:lnTo>
                <a:lnTo>
                  <a:pt x="96" y="396"/>
                </a:lnTo>
                <a:lnTo>
                  <a:pt x="90" y="396"/>
                </a:lnTo>
                <a:lnTo>
                  <a:pt x="90" y="384"/>
                </a:lnTo>
                <a:lnTo>
                  <a:pt x="72" y="372"/>
                </a:lnTo>
                <a:lnTo>
                  <a:pt x="72" y="348"/>
                </a:lnTo>
                <a:lnTo>
                  <a:pt x="72" y="342"/>
                </a:lnTo>
                <a:close/>
              </a:path>
            </a:pathLst>
          </a:custGeom>
          <a:solidFill>
            <a:srgbClr val="31869B"/>
          </a:solidFill>
          <a:ln w="9525">
            <a:solidFill>
              <a:schemeClr val="bg1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41" name="Freeform 75"/>
          <xdr:cNvSpPr>
            <a:spLocks/>
          </xdr:cNvSpPr>
        </xdr:nvSpPr>
        <xdr:spPr bwMode="auto">
          <a:xfrm>
            <a:off x="5934075" y="2571750"/>
            <a:ext cx="180975" cy="142875"/>
          </a:xfrm>
          <a:custGeom>
            <a:avLst/>
            <a:gdLst/>
            <a:ahLst/>
            <a:cxnLst>
              <a:cxn ang="0">
                <a:pos x="42" y="78"/>
              </a:cxn>
              <a:cxn ang="0">
                <a:pos x="36" y="90"/>
              </a:cxn>
              <a:cxn ang="0">
                <a:pos x="30" y="78"/>
              </a:cxn>
              <a:cxn ang="0">
                <a:pos x="30" y="72"/>
              </a:cxn>
              <a:cxn ang="0">
                <a:pos x="12" y="60"/>
              </a:cxn>
              <a:cxn ang="0">
                <a:pos x="12" y="42"/>
              </a:cxn>
              <a:cxn ang="0">
                <a:pos x="0" y="42"/>
              </a:cxn>
              <a:cxn ang="0">
                <a:pos x="6" y="30"/>
              </a:cxn>
              <a:cxn ang="0">
                <a:pos x="12" y="36"/>
              </a:cxn>
              <a:cxn ang="0">
                <a:pos x="30" y="36"/>
              </a:cxn>
              <a:cxn ang="0">
                <a:pos x="36" y="18"/>
              </a:cxn>
              <a:cxn ang="0">
                <a:pos x="36" y="6"/>
              </a:cxn>
              <a:cxn ang="0">
                <a:pos x="42" y="0"/>
              </a:cxn>
              <a:cxn ang="0">
                <a:pos x="42" y="12"/>
              </a:cxn>
              <a:cxn ang="0">
                <a:pos x="48" y="18"/>
              </a:cxn>
              <a:cxn ang="0">
                <a:pos x="48" y="30"/>
              </a:cxn>
              <a:cxn ang="0">
                <a:pos x="54" y="30"/>
              </a:cxn>
              <a:cxn ang="0">
                <a:pos x="54" y="36"/>
              </a:cxn>
              <a:cxn ang="0">
                <a:pos x="66" y="42"/>
              </a:cxn>
              <a:cxn ang="0">
                <a:pos x="90" y="42"/>
              </a:cxn>
              <a:cxn ang="0">
                <a:pos x="108" y="48"/>
              </a:cxn>
              <a:cxn ang="0">
                <a:pos x="108" y="60"/>
              </a:cxn>
              <a:cxn ang="0">
                <a:pos x="114" y="66"/>
              </a:cxn>
              <a:cxn ang="0">
                <a:pos x="108" y="66"/>
              </a:cxn>
              <a:cxn ang="0">
                <a:pos x="102" y="72"/>
              </a:cxn>
              <a:cxn ang="0">
                <a:pos x="90" y="78"/>
              </a:cxn>
              <a:cxn ang="0">
                <a:pos x="78" y="78"/>
              </a:cxn>
              <a:cxn ang="0">
                <a:pos x="72" y="90"/>
              </a:cxn>
              <a:cxn ang="0">
                <a:pos x="66" y="78"/>
              </a:cxn>
              <a:cxn ang="0">
                <a:pos x="42" y="78"/>
              </a:cxn>
            </a:cxnLst>
            <a:rect l="0" t="0" r="r" b="b"/>
            <a:pathLst>
              <a:path w="114" h="90">
                <a:moveTo>
                  <a:pt x="42" y="78"/>
                </a:moveTo>
                <a:lnTo>
                  <a:pt x="36" y="90"/>
                </a:lnTo>
                <a:lnTo>
                  <a:pt x="30" y="78"/>
                </a:lnTo>
                <a:lnTo>
                  <a:pt x="30" y="72"/>
                </a:lnTo>
                <a:lnTo>
                  <a:pt x="12" y="60"/>
                </a:lnTo>
                <a:lnTo>
                  <a:pt x="12" y="42"/>
                </a:lnTo>
                <a:lnTo>
                  <a:pt x="0" y="42"/>
                </a:lnTo>
                <a:lnTo>
                  <a:pt x="6" y="30"/>
                </a:lnTo>
                <a:lnTo>
                  <a:pt x="12" y="36"/>
                </a:lnTo>
                <a:lnTo>
                  <a:pt x="30" y="36"/>
                </a:lnTo>
                <a:lnTo>
                  <a:pt x="36" y="18"/>
                </a:lnTo>
                <a:lnTo>
                  <a:pt x="36" y="6"/>
                </a:lnTo>
                <a:lnTo>
                  <a:pt x="42" y="0"/>
                </a:lnTo>
                <a:lnTo>
                  <a:pt x="42" y="12"/>
                </a:lnTo>
                <a:lnTo>
                  <a:pt x="48" y="18"/>
                </a:lnTo>
                <a:lnTo>
                  <a:pt x="48" y="30"/>
                </a:lnTo>
                <a:lnTo>
                  <a:pt x="54" y="30"/>
                </a:lnTo>
                <a:lnTo>
                  <a:pt x="54" y="36"/>
                </a:lnTo>
                <a:lnTo>
                  <a:pt x="66" y="42"/>
                </a:lnTo>
                <a:lnTo>
                  <a:pt x="90" y="42"/>
                </a:lnTo>
                <a:lnTo>
                  <a:pt x="108" y="48"/>
                </a:lnTo>
                <a:lnTo>
                  <a:pt x="108" y="60"/>
                </a:lnTo>
                <a:lnTo>
                  <a:pt x="114" y="66"/>
                </a:lnTo>
                <a:lnTo>
                  <a:pt x="108" y="66"/>
                </a:lnTo>
                <a:lnTo>
                  <a:pt x="102" y="72"/>
                </a:lnTo>
                <a:lnTo>
                  <a:pt x="90" y="78"/>
                </a:lnTo>
                <a:lnTo>
                  <a:pt x="78" y="78"/>
                </a:lnTo>
                <a:lnTo>
                  <a:pt x="72" y="90"/>
                </a:lnTo>
                <a:lnTo>
                  <a:pt x="66" y="78"/>
                </a:lnTo>
                <a:lnTo>
                  <a:pt x="42" y="78"/>
                </a:lnTo>
                <a:close/>
              </a:path>
            </a:pathLst>
          </a:custGeom>
          <a:solidFill>
            <a:srgbClr val="31869B"/>
          </a:solidFill>
          <a:ln w="9525">
            <a:solidFill>
              <a:schemeClr val="bg1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</xdr:grpSp>
    <xdr:clientData/>
  </xdr:twoCellAnchor>
  <xdr:twoCellAnchor>
    <xdr:from>
      <xdr:col>2</xdr:col>
      <xdr:colOff>1514476</xdr:colOff>
      <xdr:row>4</xdr:row>
      <xdr:rowOff>299082</xdr:rowOff>
    </xdr:from>
    <xdr:to>
      <xdr:col>4</xdr:col>
      <xdr:colOff>114301</xdr:colOff>
      <xdr:row>6</xdr:row>
      <xdr:rowOff>85724</xdr:rowOff>
    </xdr:to>
    <xdr:sp macro="" textlink="'Data 1'!F641">
      <xdr:nvSpPr>
        <xdr:cNvPr id="42" name="CuadroTexto 41"/>
        <xdr:cNvSpPr txBox="1"/>
      </xdr:nvSpPr>
      <xdr:spPr>
        <a:xfrm>
          <a:off x="2162176" y="1299207"/>
          <a:ext cx="762000" cy="5772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026442B4-24EF-40EE-BBBB-E89BA4FE1FAE}" type="TxLink">
            <a:rPr lang="en-US" sz="800" b="0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/>
            <a:t>Galicia 154,4 % 30.684 GWh</a:t>
          </a:fld>
          <a:endParaRPr lang="es-ES" sz="1000" b="0" i="0" u="none" strike="noStrike">
            <a:solidFill>
              <a:schemeClr val="bg1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58183</xdr:colOff>
      <xdr:row>2</xdr:row>
      <xdr:rowOff>249555</xdr:rowOff>
    </xdr:from>
    <xdr:to>
      <xdr:col>5</xdr:col>
      <xdr:colOff>314325</xdr:colOff>
      <xdr:row>4</xdr:row>
      <xdr:rowOff>238125</xdr:rowOff>
    </xdr:to>
    <xdr:sp macro="" textlink="'Data 1'!F631">
      <xdr:nvSpPr>
        <xdr:cNvPr id="43" name="CuadroTexto 42"/>
        <xdr:cNvSpPr txBox="1"/>
      </xdr:nvSpPr>
      <xdr:spPr>
        <a:xfrm>
          <a:off x="2868058" y="706755"/>
          <a:ext cx="799067" cy="5314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A616A2D0-EFA0-4F7A-BD78-A44088D66270}" type="TxLink">
            <a:rPr lang="en-US" sz="800" b="0" i="0" u="none" strike="noStrike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/>
            <a:t>Asturias 114,3 % 12.035 GWh</a:t>
          </a:fld>
          <a:endParaRPr lang="es-ES" sz="800" b="0" i="0" u="none" strike="noStrike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5</xdr:col>
      <xdr:colOff>550545</xdr:colOff>
      <xdr:row>3</xdr:row>
      <xdr:rowOff>104772</xdr:rowOff>
    </xdr:from>
    <xdr:to>
      <xdr:col>7</xdr:col>
      <xdr:colOff>85725</xdr:colOff>
      <xdr:row>4</xdr:row>
      <xdr:rowOff>342899</xdr:rowOff>
    </xdr:to>
    <xdr:sp macro="" textlink="'Data 1'!F635">
      <xdr:nvSpPr>
        <xdr:cNvPr id="44" name="CuadroTexto 43"/>
        <xdr:cNvSpPr txBox="1"/>
      </xdr:nvSpPr>
      <xdr:spPr>
        <a:xfrm>
          <a:off x="3903345" y="819147"/>
          <a:ext cx="735330" cy="5238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817BE6D5-AF45-41A7-BB3C-7AA9D9C8BC41}" type="TxLink">
            <a:rPr lang="en-US" sz="800" b="0" i="0" u="none" strike="noStrike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/>
            <a:t>Cantabria 40,9 % 1.725 GWh</a:t>
          </a:fld>
          <a:endParaRPr lang="es-ES" sz="1000" b="0" i="0" u="none" strike="noStrike">
            <a:solidFill>
              <a:schemeClr val="accent5">
                <a:lumMod val="50000"/>
              </a:schemeClr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93343</xdr:colOff>
      <xdr:row>3</xdr:row>
      <xdr:rowOff>123825</xdr:rowOff>
    </xdr:from>
    <xdr:to>
      <xdr:col>8</xdr:col>
      <xdr:colOff>266700</xdr:colOff>
      <xdr:row>4</xdr:row>
      <xdr:rowOff>352425</xdr:rowOff>
    </xdr:to>
    <xdr:sp macro="" textlink="'Data 1'!F647">
      <xdr:nvSpPr>
        <xdr:cNvPr id="45" name="CuadroTexto 44"/>
        <xdr:cNvSpPr txBox="1"/>
      </xdr:nvSpPr>
      <xdr:spPr>
        <a:xfrm>
          <a:off x="4646293" y="838200"/>
          <a:ext cx="744857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1958AD76-5D0A-4DBB-BF5C-73E2F434D54E}" type="TxLink">
            <a:rPr lang="en-US" sz="800" b="0" i="0" u="none" strike="noStrike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/>
            <a:t>País Vasco 32,9 % 5.339 GWh</a:t>
          </a:fld>
          <a:endParaRPr lang="es-ES" sz="1000" b="0" i="0" u="none" strike="noStrike">
            <a:solidFill>
              <a:schemeClr val="accent5">
                <a:lumMod val="50000"/>
              </a:schemeClr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276223</xdr:colOff>
      <xdr:row>4</xdr:row>
      <xdr:rowOff>523875</xdr:rowOff>
    </xdr:from>
    <xdr:to>
      <xdr:col>9</xdr:col>
      <xdr:colOff>114300</xdr:colOff>
      <xdr:row>6</xdr:row>
      <xdr:rowOff>171450</xdr:rowOff>
    </xdr:to>
    <xdr:sp macro="" textlink="'Data 1'!F646">
      <xdr:nvSpPr>
        <xdr:cNvPr id="46" name="CuadroTexto 45"/>
        <xdr:cNvSpPr txBox="1"/>
      </xdr:nvSpPr>
      <xdr:spPr>
        <a:xfrm>
          <a:off x="4829173" y="1524000"/>
          <a:ext cx="952502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5AB01812-C689-46B3-B75E-A348EBEFED4B}" type="TxLink">
            <a:rPr lang="en-US" sz="800" b="0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/>
            <a:t>Navarra 115,2 % 5.724 GWh</a:t>
          </a:fld>
          <a:endParaRPr lang="es-ES" sz="1000" b="0" i="0" u="none" strike="noStrike">
            <a:solidFill>
              <a:schemeClr val="bg1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76200</xdr:colOff>
      <xdr:row>5</xdr:row>
      <xdr:rowOff>142874</xdr:rowOff>
    </xdr:from>
    <xdr:to>
      <xdr:col>7</xdr:col>
      <xdr:colOff>266701</xdr:colOff>
      <xdr:row>8</xdr:row>
      <xdr:rowOff>95249</xdr:rowOff>
    </xdr:to>
    <xdr:sp macro="" textlink="'Data 1'!F642">
      <xdr:nvSpPr>
        <xdr:cNvPr id="47" name="CuadroTexto 46"/>
        <xdr:cNvSpPr txBox="1"/>
      </xdr:nvSpPr>
      <xdr:spPr>
        <a:xfrm>
          <a:off x="4067175" y="1743074"/>
          <a:ext cx="752476" cy="523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95D5CF14-E4B9-41D1-BF8B-22B1FC63F280}" type="TxLink">
            <a:rPr lang="en-US" sz="800" b="0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/>
            <a:t>La Rioja 133,5 % 2.329 GWh</a:t>
          </a:fld>
          <a:endParaRPr lang="es-ES" sz="1000" b="0" i="0" u="none" strike="noStrike">
            <a:solidFill>
              <a:schemeClr val="bg1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120014</xdr:colOff>
      <xdr:row>7</xdr:row>
      <xdr:rowOff>123825</xdr:rowOff>
    </xdr:from>
    <xdr:to>
      <xdr:col>9</xdr:col>
      <xdr:colOff>342901</xdr:colOff>
      <xdr:row>10</xdr:row>
      <xdr:rowOff>104775</xdr:rowOff>
    </xdr:to>
    <xdr:sp macro="" textlink="'Data 1'!F630">
      <xdr:nvSpPr>
        <xdr:cNvPr id="48" name="CuadroTexto 47"/>
        <xdr:cNvSpPr txBox="1"/>
      </xdr:nvSpPr>
      <xdr:spPr>
        <a:xfrm>
          <a:off x="5244464" y="2105025"/>
          <a:ext cx="765812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54B6CB09-1383-4D49-ADCB-A95C37BE3F8C}" type="TxLink">
            <a:rPr lang="en-US" sz="800" b="0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/>
            <a:t>Aragón 136,7 % 14.266 GWh</a:t>
          </a:fld>
          <a:endParaRPr lang="es-ES" sz="1000" b="0" i="0" u="none" strike="noStrike">
            <a:solidFill>
              <a:schemeClr val="bg1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531493</xdr:colOff>
      <xdr:row>6</xdr:row>
      <xdr:rowOff>66675</xdr:rowOff>
    </xdr:from>
    <xdr:to>
      <xdr:col>11</xdr:col>
      <xdr:colOff>19050</xdr:colOff>
      <xdr:row>8</xdr:row>
      <xdr:rowOff>148592</xdr:rowOff>
    </xdr:to>
    <xdr:sp macro="" textlink="'Data 1'!F638">
      <xdr:nvSpPr>
        <xdr:cNvPr id="49" name="CuadroTexto 48"/>
        <xdr:cNvSpPr txBox="1"/>
      </xdr:nvSpPr>
      <xdr:spPr>
        <a:xfrm>
          <a:off x="6198868" y="1857375"/>
          <a:ext cx="763907" cy="4629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5B16460D-3412-4331-A1EE-B1C40A7B6904}" type="TxLink">
            <a:rPr lang="en-US" sz="800" b="0" i="0" u="none" strike="noStrike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/>
            <a:t>Cataluña 92,8 % 43.215 GWh</a:t>
          </a:fld>
          <a:endParaRPr lang="es-ES" sz="1000" b="0" i="0" u="none" strike="noStrike">
            <a:solidFill>
              <a:schemeClr val="tx1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428623</xdr:colOff>
      <xdr:row>7</xdr:row>
      <xdr:rowOff>142876</xdr:rowOff>
    </xdr:from>
    <xdr:to>
      <xdr:col>6</xdr:col>
      <xdr:colOff>57150</xdr:colOff>
      <xdr:row>10</xdr:row>
      <xdr:rowOff>28576</xdr:rowOff>
    </xdr:to>
    <xdr:sp macro="" textlink="'Data 1'!F637">
      <xdr:nvSpPr>
        <xdr:cNvPr id="50" name="CuadroTexto 49"/>
        <xdr:cNvSpPr txBox="1"/>
      </xdr:nvSpPr>
      <xdr:spPr>
        <a:xfrm>
          <a:off x="3238498" y="2124076"/>
          <a:ext cx="809627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BB4CF9A4-2F7C-4A18-91B5-5A5A53D4CB7A}" type="TxLink">
            <a:rPr lang="en-US" sz="800" b="0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/>
            <a:t>Castilla León 226,1 % 31.997 GWh</a:t>
          </a:fld>
          <a:endParaRPr lang="es-ES" sz="1000" b="0" i="0" u="none" strike="noStrike">
            <a:solidFill>
              <a:schemeClr val="bg1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152399</xdr:colOff>
      <xdr:row>10</xdr:row>
      <xdr:rowOff>171451</xdr:rowOff>
    </xdr:from>
    <xdr:to>
      <xdr:col>7</xdr:col>
      <xdr:colOff>390525</xdr:colOff>
      <xdr:row>13</xdr:row>
      <xdr:rowOff>57151</xdr:rowOff>
    </xdr:to>
    <xdr:sp macro="" textlink="'Data 1'!F643">
      <xdr:nvSpPr>
        <xdr:cNvPr id="51" name="CuadroTexto 50"/>
        <xdr:cNvSpPr txBox="1"/>
      </xdr:nvSpPr>
      <xdr:spPr>
        <a:xfrm>
          <a:off x="4143374" y="2724151"/>
          <a:ext cx="800101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F7A4BF3B-4E31-46BB-BB8B-B80E131F2107}" type="TxLink">
            <a:rPr lang="en-US" sz="800" b="0" i="0" u="none" strike="noStrike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/>
            <a:t>Madrid 4,2 % 1.221 GWh</a:t>
          </a:fld>
          <a:endParaRPr lang="es-ES" sz="1000" b="0" i="0" u="none" strike="noStrike">
            <a:solidFill>
              <a:sysClr val="windowText" lastClr="000000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89534</xdr:colOff>
      <xdr:row>14</xdr:row>
      <xdr:rowOff>95250</xdr:rowOff>
    </xdr:from>
    <xdr:to>
      <xdr:col>5</xdr:col>
      <xdr:colOff>409575</xdr:colOff>
      <xdr:row>17</xdr:row>
      <xdr:rowOff>161924</xdr:rowOff>
    </xdr:to>
    <xdr:sp macro="" textlink="'Data 1'!F640">
      <xdr:nvSpPr>
        <xdr:cNvPr id="52" name="CuadroTexto 51"/>
        <xdr:cNvSpPr txBox="1"/>
      </xdr:nvSpPr>
      <xdr:spPr>
        <a:xfrm>
          <a:off x="2899409" y="3409950"/>
          <a:ext cx="862966" cy="628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F98F053F-DBB9-415E-9FA4-784DBCE79EEF}" type="TxLink">
            <a:rPr lang="en-US" sz="800" b="0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/>
            <a:t>Extremadura 423,7 % 21.003 GWh</a:t>
          </a:fld>
          <a:endParaRPr lang="es-ES" sz="1000" b="0" i="0" u="none" strike="noStrike">
            <a:solidFill>
              <a:schemeClr val="bg1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502919</xdr:colOff>
      <xdr:row>14</xdr:row>
      <xdr:rowOff>161926</xdr:rowOff>
    </xdr:from>
    <xdr:to>
      <xdr:col>8</xdr:col>
      <xdr:colOff>209550</xdr:colOff>
      <xdr:row>17</xdr:row>
      <xdr:rowOff>76200</xdr:rowOff>
    </xdr:to>
    <xdr:sp macro="" textlink="'Data 1'!F636">
      <xdr:nvSpPr>
        <xdr:cNvPr id="53" name="CuadroTexto 52"/>
        <xdr:cNvSpPr txBox="1"/>
      </xdr:nvSpPr>
      <xdr:spPr>
        <a:xfrm>
          <a:off x="3855719" y="3476626"/>
          <a:ext cx="1478281" cy="476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77D5DC93-DD90-40DD-B4F3-795E547975C8}" type="TxLink">
            <a:rPr lang="en-US" sz="800" b="0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/>
            <a:t>Castilla La-Mancha 181,7 % 21.393 GWh</a:t>
          </a:fld>
          <a:endParaRPr lang="es-ES" sz="1000" b="0" i="0" u="none" strike="noStrike">
            <a:solidFill>
              <a:schemeClr val="bg1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123824</xdr:colOff>
      <xdr:row>19</xdr:row>
      <xdr:rowOff>171451</xdr:rowOff>
    </xdr:from>
    <xdr:to>
      <xdr:col>6</xdr:col>
      <xdr:colOff>476250</xdr:colOff>
      <xdr:row>22</xdr:row>
      <xdr:rowOff>38100</xdr:rowOff>
    </xdr:to>
    <xdr:sp macro="" textlink="'Data 1'!F629">
      <xdr:nvSpPr>
        <xdr:cNvPr id="54" name="CuadroTexto 53"/>
        <xdr:cNvSpPr txBox="1"/>
      </xdr:nvSpPr>
      <xdr:spPr>
        <a:xfrm>
          <a:off x="3476624" y="4429126"/>
          <a:ext cx="990601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D1765B84-4A3C-48F6-9BEC-6BF4B09C2196}" type="TxLink">
            <a:rPr lang="en-US" sz="800" b="0" i="0" u="none" strike="noStrike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/>
            <a:t>Andalucía 83,5 % 32.845 GWh</a:t>
          </a:fld>
          <a:endParaRPr lang="es-ES" sz="1000" b="0" i="0" u="none" strike="noStrike">
            <a:solidFill>
              <a:schemeClr val="tx1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548641</xdr:colOff>
      <xdr:row>18</xdr:row>
      <xdr:rowOff>19050</xdr:rowOff>
    </xdr:from>
    <xdr:to>
      <xdr:col>9</xdr:col>
      <xdr:colOff>142875</xdr:colOff>
      <xdr:row>21</xdr:row>
      <xdr:rowOff>133349</xdr:rowOff>
    </xdr:to>
    <xdr:sp macro="" textlink="'Data 1'!F645">
      <xdr:nvSpPr>
        <xdr:cNvPr id="55" name="CuadroTexto 54"/>
        <xdr:cNvSpPr txBox="1"/>
      </xdr:nvSpPr>
      <xdr:spPr>
        <a:xfrm>
          <a:off x="5101591" y="4086225"/>
          <a:ext cx="708659" cy="6857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2B7AA2A9-4856-4668-B2F4-8624EEB5A47A}" type="TxLink">
            <a:rPr lang="en-US" sz="800" b="0" i="0" u="none" strike="noStrike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/>
            <a:t>Murcia 43,6 % 3.968 GWh</a:t>
          </a:fld>
          <a:endParaRPr lang="es-ES" sz="1000" b="0" i="0" u="none" strike="noStrike">
            <a:solidFill>
              <a:schemeClr val="tx1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304801</xdr:colOff>
      <xdr:row>13</xdr:row>
      <xdr:rowOff>114301</xdr:rowOff>
    </xdr:from>
    <xdr:to>
      <xdr:col>10</xdr:col>
      <xdr:colOff>180975</xdr:colOff>
      <xdr:row>17</xdr:row>
      <xdr:rowOff>85725</xdr:rowOff>
    </xdr:to>
    <xdr:sp macro="" textlink="'Data 1'!F633">
      <xdr:nvSpPr>
        <xdr:cNvPr id="56" name="CuadroTexto 55"/>
        <xdr:cNvSpPr txBox="1"/>
      </xdr:nvSpPr>
      <xdr:spPr>
        <a:xfrm>
          <a:off x="5429251" y="3238501"/>
          <a:ext cx="1057274" cy="7238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56821416-EC1A-4737-B514-A17234526BDC}" type="TxLink">
            <a:rPr lang="en-US" sz="800" b="0" i="0" u="none" strike="noStrike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/>
            <a:t>Comunidad Valenciana 76,5 % 20.639 GWh</a:t>
          </a:fld>
          <a:endParaRPr lang="es-ES" sz="1000" b="0" i="0" u="none" strike="noStrike">
            <a:solidFill>
              <a:schemeClr val="tx1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247653</xdr:colOff>
      <xdr:row>11</xdr:row>
      <xdr:rowOff>47626</xdr:rowOff>
    </xdr:from>
    <xdr:to>
      <xdr:col>12</xdr:col>
      <xdr:colOff>38100</xdr:colOff>
      <xdr:row>14</xdr:row>
      <xdr:rowOff>47625</xdr:rowOff>
    </xdr:to>
    <xdr:sp macro="" textlink="'Data 1'!F632">
      <xdr:nvSpPr>
        <xdr:cNvPr id="57" name="CuadroTexto 56"/>
        <xdr:cNvSpPr txBox="1"/>
      </xdr:nvSpPr>
      <xdr:spPr>
        <a:xfrm>
          <a:off x="6553203" y="2790826"/>
          <a:ext cx="1190622" cy="5714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E0AF64B7-45E1-4223-B4F0-A1BE57F70132}" type="TxLink">
            <a:rPr lang="en-US" sz="800" b="0" i="0" u="none" strike="noStrike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/>
            <a:t>Islas Baleares 78,6 % 4.582 GWh</a:t>
          </a:fld>
          <a:endParaRPr lang="es-ES" sz="1000" b="0" i="0" u="none" strike="noStrike">
            <a:solidFill>
              <a:schemeClr val="accent5">
                <a:lumMod val="50000"/>
              </a:schemeClr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295276</xdr:colOff>
      <xdr:row>23</xdr:row>
      <xdr:rowOff>66677</xdr:rowOff>
    </xdr:from>
    <xdr:to>
      <xdr:col>2</xdr:col>
      <xdr:colOff>1457325</xdr:colOff>
      <xdr:row>25</xdr:row>
      <xdr:rowOff>142875</xdr:rowOff>
    </xdr:to>
    <xdr:sp macro="" textlink="'Data 1'!F634">
      <xdr:nvSpPr>
        <xdr:cNvPr id="58" name="CuadroTexto 57"/>
        <xdr:cNvSpPr txBox="1"/>
      </xdr:nvSpPr>
      <xdr:spPr>
        <a:xfrm>
          <a:off x="942976" y="5086352"/>
          <a:ext cx="1162049" cy="4571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465E51CA-7B1F-4BF4-AE9E-F6A29DBF16EA}" type="TxLink">
            <a:rPr lang="en-US" sz="800" b="0" i="0" u="none" strike="noStrike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/>
            <a:t>Islas Canarias 100 % 8.778 GWh</a:t>
          </a:fld>
          <a:endParaRPr lang="es-ES" sz="1000" b="0" i="0" u="none" strike="noStrike">
            <a:solidFill>
              <a:srgbClr val="215968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238125</xdr:colOff>
      <xdr:row>24</xdr:row>
      <xdr:rowOff>142875</xdr:rowOff>
    </xdr:from>
    <xdr:to>
      <xdr:col>6</xdr:col>
      <xdr:colOff>438150</xdr:colOff>
      <xdr:row>27</xdr:row>
      <xdr:rowOff>28573</xdr:rowOff>
    </xdr:to>
    <xdr:sp macro="" textlink="'Data 1'!F639">
      <xdr:nvSpPr>
        <xdr:cNvPr id="119" name="CuadroTexto 118"/>
        <xdr:cNvSpPr txBox="1"/>
      </xdr:nvSpPr>
      <xdr:spPr>
        <a:xfrm>
          <a:off x="3590925" y="5353050"/>
          <a:ext cx="838200" cy="4571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29BD74A9-1726-404D-83A3-B2D48865A9E6}" type="TxLink">
            <a:rPr lang="en-US" sz="800" b="0" i="0" u="none" strike="noStrike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/>
            <a:t>Ceuta 100 % 211 GWh</a:t>
          </a:fld>
          <a:endParaRPr lang="es-ES" sz="1000" b="0" i="0" u="none" strike="noStrike">
            <a:solidFill>
              <a:srgbClr val="215968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114300</xdr:colOff>
      <xdr:row>25</xdr:row>
      <xdr:rowOff>95250</xdr:rowOff>
    </xdr:from>
    <xdr:to>
      <xdr:col>8</xdr:col>
      <xdr:colOff>504825</xdr:colOff>
      <xdr:row>27</xdr:row>
      <xdr:rowOff>171448</xdr:rowOff>
    </xdr:to>
    <xdr:sp macro="" textlink="'Data 1'!F644">
      <xdr:nvSpPr>
        <xdr:cNvPr id="120" name="CuadroTexto 119"/>
        <xdr:cNvSpPr txBox="1"/>
      </xdr:nvSpPr>
      <xdr:spPr>
        <a:xfrm>
          <a:off x="4667250" y="5495925"/>
          <a:ext cx="962025" cy="4571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CE3D6803-DF88-415C-BC11-21F3704D8BC4}" type="TxLink">
            <a:rPr lang="en-US" sz="800" b="0" i="0" u="none" strike="noStrike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/>
            <a:t>Melilla 100 % 208 GWh</a:t>
          </a:fld>
          <a:endParaRPr lang="es-ES" sz="1000" b="0" i="0" u="none" strike="noStrike">
            <a:solidFill>
              <a:srgbClr val="215968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 editAs="absolute">
    <xdr:from>
      <xdr:col>1</xdr:col>
      <xdr:colOff>19050</xdr:colOff>
      <xdr:row>0</xdr:row>
      <xdr:rowOff>171450</xdr:rowOff>
    </xdr:from>
    <xdr:to>
      <xdr:col>2</xdr:col>
      <xdr:colOff>438150</xdr:colOff>
      <xdr:row>1</xdr:row>
      <xdr:rowOff>180975</xdr:rowOff>
    </xdr:to>
    <xdr:pic>
      <xdr:nvPicPr>
        <xdr:cNvPr id="1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17144</xdr:colOff>
      <xdr:row>2</xdr:row>
      <xdr:rowOff>34290</xdr:rowOff>
    </xdr:from>
    <xdr:to>
      <xdr:col>12</xdr:col>
      <xdr:colOff>736394</xdr:colOff>
      <xdr:row>2</xdr:row>
      <xdr:rowOff>34290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198119" y="491490"/>
          <a:ext cx="824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9</xdr:col>
      <xdr:colOff>886200</xdr:colOff>
      <xdr:row>3</xdr:row>
      <xdr:rowOff>28575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00025" y="495300"/>
          <a:ext cx="766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152400</xdr:rowOff>
    </xdr:from>
    <xdr:to>
      <xdr:col>2</xdr:col>
      <xdr:colOff>895350</xdr:colOff>
      <xdr:row>2</xdr:row>
      <xdr:rowOff>161925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19050</xdr:rowOff>
    </xdr:from>
    <xdr:to>
      <xdr:col>10</xdr:col>
      <xdr:colOff>2115</xdr:colOff>
      <xdr:row>3</xdr:row>
      <xdr:rowOff>19050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00025" y="491490"/>
          <a:ext cx="594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11</xdr:col>
      <xdr:colOff>0</xdr:colOff>
      <xdr:row>3</xdr:row>
      <xdr:rowOff>28575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>
          <a:off x="200025" y="493395"/>
          <a:ext cx="666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11</xdr:col>
      <xdr:colOff>516525</xdr:colOff>
      <xdr:row>3</xdr:row>
      <xdr:rowOff>28575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00025" y="493395"/>
          <a:ext cx="698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601018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8</xdr:col>
      <xdr:colOff>15405</xdr:colOff>
      <xdr:row>3</xdr:row>
      <xdr:rowOff>28575</xdr:rowOff>
    </xdr:to>
    <xdr:sp macro="" textlink="">
      <xdr:nvSpPr>
        <xdr:cNvPr id="6010187" name="Line 2"/>
        <xdr:cNvSpPr>
          <a:spLocks noChangeShapeType="1"/>
        </xdr:cNvSpPr>
      </xdr:nvSpPr>
      <xdr:spPr bwMode="auto">
        <a:xfrm flipH="1">
          <a:off x="200025" y="493395"/>
          <a:ext cx="630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63079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11</xdr:col>
      <xdr:colOff>432645</xdr:colOff>
      <xdr:row>3</xdr:row>
      <xdr:rowOff>28575</xdr:rowOff>
    </xdr:to>
    <xdr:sp macro="" textlink="">
      <xdr:nvSpPr>
        <xdr:cNvPr id="6307936" name="Line 2"/>
        <xdr:cNvSpPr>
          <a:spLocks noChangeShapeType="1"/>
        </xdr:cNvSpPr>
      </xdr:nvSpPr>
      <xdr:spPr bwMode="auto">
        <a:xfrm flipH="1">
          <a:off x="200025" y="493395"/>
          <a:ext cx="594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63212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9524</xdr:colOff>
      <xdr:row>3</xdr:row>
      <xdr:rowOff>28575</xdr:rowOff>
    </xdr:from>
    <xdr:to>
      <xdr:col>13</xdr:col>
      <xdr:colOff>1784</xdr:colOff>
      <xdr:row>3</xdr:row>
      <xdr:rowOff>28575</xdr:rowOff>
    </xdr:to>
    <xdr:sp macro="" textlink="">
      <xdr:nvSpPr>
        <xdr:cNvPr id="6321236" name="Line 2"/>
        <xdr:cNvSpPr>
          <a:spLocks noChangeShapeType="1"/>
        </xdr:cNvSpPr>
      </xdr:nvSpPr>
      <xdr:spPr bwMode="auto">
        <a:xfrm flipH="1">
          <a:off x="200024" y="493395"/>
          <a:ext cx="7056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63365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9524</xdr:colOff>
      <xdr:row>3</xdr:row>
      <xdr:rowOff>28575</xdr:rowOff>
    </xdr:from>
    <xdr:to>
      <xdr:col>16</xdr:col>
      <xdr:colOff>373844</xdr:colOff>
      <xdr:row>3</xdr:row>
      <xdr:rowOff>28575</xdr:rowOff>
    </xdr:to>
    <xdr:sp macro="" textlink="">
      <xdr:nvSpPr>
        <xdr:cNvPr id="6336582" name="Line 2"/>
        <xdr:cNvSpPr>
          <a:spLocks noChangeShapeType="1"/>
        </xdr:cNvSpPr>
      </xdr:nvSpPr>
      <xdr:spPr bwMode="auto">
        <a:xfrm flipH="1">
          <a:off x="200024" y="493395"/>
          <a:ext cx="694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635601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9524</xdr:colOff>
      <xdr:row>3</xdr:row>
      <xdr:rowOff>28575</xdr:rowOff>
    </xdr:from>
    <xdr:to>
      <xdr:col>11</xdr:col>
      <xdr:colOff>5684</xdr:colOff>
      <xdr:row>3</xdr:row>
      <xdr:rowOff>28575</xdr:rowOff>
    </xdr:to>
    <xdr:sp macro="" textlink="">
      <xdr:nvSpPr>
        <xdr:cNvPr id="6356020" name="Line 5"/>
        <xdr:cNvSpPr>
          <a:spLocks noChangeShapeType="1"/>
        </xdr:cNvSpPr>
      </xdr:nvSpPr>
      <xdr:spPr bwMode="auto">
        <a:xfrm flipH="1">
          <a:off x="200024" y="493395"/>
          <a:ext cx="6336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161925</xdr:colOff>
      <xdr:row>1</xdr:row>
      <xdr:rowOff>152400</xdr:rowOff>
    </xdr:from>
    <xdr:to>
      <xdr:col>2</xdr:col>
      <xdr:colOff>866775</xdr:colOff>
      <xdr:row>2</xdr:row>
      <xdr:rowOff>161925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6192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9524</xdr:colOff>
      <xdr:row>3</xdr:row>
      <xdr:rowOff>28575</xdr:rowOff>
    </xdr:from>
    <xdr:to>
      <xdr:col>10</xdr:col>
      <xdr:colOff>703274</xdr:colOff>
      <xdr:row>3</xdr:row>
      <xdr:rowOff>28575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00024" y="495300"/>
          <a:ext cx="802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15240</xdr:colOff>
      <xdr:row>6</xdr:row>
      <xdr:rowOff>28574</xdr:rowOff>
    </xdr:from>
    <xdr:to>
      <xdr:col>5</xdr:col>
      <xdr:colOff>0</xdr:colOff>
      <xdr:row>23</xdr:row>
      <xdr:rowOff>158114</xdr:rowOff>
    </xdr:to>
    <xdr:graphicFrame macro="">
      <xdr:nvGraphicFramePr>
        <xdr:cNvPr id="6366272" name="GRAF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6366273" name="Picture 7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9524</xdr:colOff>
      <xdr:row>3</xdr:row>
      <xdr:rowOff>28575</xdr:rowOff>
    </xdr:from>
    <xdr:to>
      <xdr:col>4</xdr:col>
      <xdr:colOff>7044599</xdr:colOff>
      <xdr:row>3</xdr:row>
      <xdr:rowOff>28575</xdr:rowOff>
    </xdr:to>
    <xdr:sp macro="" textlink="">
      <xdr:nvSpPr>
        <xdr:cNvPr id="6366274" name="Line 79"/>
        <xdr:cNvSpPr>
          <a:spLocks noChangeShapeType="1"/>
        </xdr:cNvSpPr>
      </xdr:nvSpPr>
      <xdr:spPr bwMode="auto">
        <a:xfrm flipH="1">
          <a:off x="200024" y="493395"/>
          <a:ext cx="8949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637648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9</xdr:col>
      <xdr:colOff>210</xdr:colOff>
      <xdr:row>3</xdr:row>
      <xdr:rowOff>28575</xdr:rowOff>
    </xdr:to>
    <xdr:sp macro="" textlink="">
      <xdr:nvSpPr>
        <xdr:cNvPr id="6376486" name="Line 2"/>
        <xdr:cNvSpPr>
          <a:spLocks noChangeShapeType="1"/>
        </xdr:cNvSpPr>
      </xdr:nvSpPr>
      <xdr:spPr bwMode="auto">
        <a:xfrm flipH="1">
          <a:off x="200025" y="493395"/>
          <a:ext cx="594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6384617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3986250</xdr:colOff>
      <xdr:row>3</xdr:row>
      <xdr:rowOff>28575</xdr:rowOff>
    </xdr:to>
    <xdr:sp macro="" textlink="">
      <xdr:nvSpPr>
        <xdr:cNvPr id="6384618" name="Line 36"/>
        <xdr:cNvSpPr>
          <a:spLocks noChangeShapeType="1"/>
        </xdr:cNvSpPr>
      </xdr:nvSpPr>
      <xdr:spPr bwMode="auto">
        <a:xfrm flipH="1">
          <a:off x="200025" y="493395"/>
          <a:ext cx="5796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116205</xdr:colOff>
      <xdr:row>6</xdr:row>
      <xdr:rowOff>133350</xdr:rowOff>
    </xdr:from>
    <xdr:to>
      <xdr:col>4</xdr:col>
      <xdr:colOff>3954780</xdr:colOff>
      <xdr:row>23</xdr:row>
      <xdr:rowOff>95250</xdr:rowOff>
    </xdr:to>
    <xdr:sp macro="" textlink="">
      <xdr:nvSpPr>
        <xdr:cNvPr id="6384619" name="Dibujo 299"/>
        <xdr:cNvSpPr>
          <a:spLocks/>
        </xdr:cNvSpPr>
      </xdr:nvSpPr>
      <xdr:spPr bwMode="auto">
        <a:xfrm>
          <a:off x="1973580" y="1187904"/>
          <a:ext cx="3838575" cy="2737757"/>
        </a:xfrm>
        <a:custGeom>
          <a:avLst/>
          <a:gdLst>
            <a:gd name="T0" fmla="*/ 12797 w 16384"/>
            <a:gd name="T1" fmla="*/ 1740 h 16384"/>
            <a:gd name="T2" fmla="*/ 12797 w 16384"/>
            <a:gd name="T3" fmla="*/ 2221 h 16384"/>
            <a:gd name="T4" fmla="*/ 9743 w 16384"/>
            <a:gd name="T5" fmla="*/ 900 h 16384"/>
            <a:gd name="T6" fmla="*/ 6205 w 16384"/>
            <a:gd name="T7" fmla="*/ 900 h 16384"/>
            <a:gd name="T8" fmla="*/ 4266 w 16384"/>
            <a:gd name="T9" fmla="*/ 420 h 16384"/>
            <a:gd name="T10" fmla="*/ 2569 w 16384"/>
            <a:gd name="T11" fmla="*/ 420 h 16384"/>
            <a:gd name="T12" fmla="*/ 1794 w 16384"/>
            <a:gd name="T13" fmla="*/ 0 h 16384"/>
            <a:gd name="T14" fmla="*/ 0 w 16384"/>
            <a:gd name="T15" fmla="*/ 1500 h 16384"/>
            <a:gd name="T16" fmla="*/ 533 w 16384"/>
            <a:gd name="T17" fmla="*/ 3961 h 16384"/>
            <a:gd name="T18" fmla="*/ 1551 w 16384"/>
            <a:gd name="T19" fmla="*/ 3481 h 16384"/>
            <a:gd name="T20" fmla="*/ 1939 w 16384"/>
            <a:gd name="T21" fmla="*/ 4021 h 16384"/>
            <a:gd name="T22" fmla="*/ 2618 w 16384"/>
            <a:gd name="T23" fmla="*/ 3841 h 16384"/>
            <a:gd name="T24" fmla="*/ 3442 w 16384"/>
            <a:gd name="T25" fmla="*/ 3901 h 16384"/>
            <a:gd name="T26" fmla="*/ 3296 w 16384"/>
            <a:gd name="T27" fmla="*/ 4381 h 16384"/>
            <a:gd name="T28" fmla="*/ 3781 w 16384"/>
            <a:gd name="T29" fmla="*/ 4441 h 16384"/>
            <a:gd name="T30" fmla="*/ 2908 w 16384"/>
            <a:gd name="T31" fmla="*/ 5461 h 16384"/>
            <a:gd name="T32" fmla="*/ 2666 w 16384"/>
            <a:gd name="T33" fmla="*/ 8402 h 16384"/>
            <a:gd name="T34" fmla="*/ 2230 w 16384"/>
            <a:gd name="T35" fmla="*/ 8402 h 16384"/>
            <a:gd name="T36" fmla="*/ 2908 w 16384"/>
            <a:gd name="T37" fmla="*/ 9722 h 16384"/>
            <a:gd name="T38" fmla="*/ 2908 w 16384"/>
            <a:gd name="T39" fmla="*/ 9782 h 16384"/>
            <a:gd name="T40" fmla="*/ 2860 w 16384"/>
            <a:gd name="T41" fmla="*/ 9842 h 16384"/>
            <a:gd name="T42" fmla="*/ 2811 w 16384"/>
            <a:gd name="T43" fmla="*/ 10082 h 16384"/>
            <a:gd name="T44" fmla="*/ 2811 w 16384"/>
            <a:gd name="T45" fmla="*/ 10323 h 16384"/>
            <a:gd name="T46" fmla="*/ 2472 w 16384"/>
            <a:gd name="T47" fmla="*/ 10863 h 16384"/>
            <a:gd name="T48" fmla="*/ 2908 w 16384"/>
            <a:gd name="T49" fmla="*/ 11643 h 16384"/>
            <a:gd name="T50" fmla="*/ 2278 w 16384"/>
            <a:gd name="T51" fmla="*/ 12723 h 16384"/>
            <a:gd name="T52" fmla="*/ 2327 w 16384"/>
            <a:gd name="T53" fmla="*/ 13683 h 16384"/>
            <a:gd name="T54" fmla="*/ 3102 w 16384"/>
            <a:gd name="T55" fmla="*/ 13743 h 16384"/>
            <a:gd name="T56" fmla="*/ 3539 w 16384"/>
            <a:gd name="T57" fmla="*/ 14344 h 16384"/>
            <a:gd name="T58" fmla="*/ 3539 w 16384"/>
            <a:gd name="T59" fmla="*/ 15184 h 16384"/>
            <a:gd name="T60" fmla="*/ 4847 w 16384"/>
            <a:gd name="T61" fmla="*/ 16384 h 16384"/>
            <a:gd name="T62" fmla="*/ 6544 w 16384"/>
            <a:gd name="T63" fmla="*/ 14824 h 16384"/>
            <a:gd name="T64" fmla="*/ 8968 w 16384"/>
            <a:gd name="T65" fmla="*/ 14764 h 16384"/>
            <a:gd name="T66" fmla="*/ 9258 w 16384"/>
            <a:gd name="T67" fmla="*/ 14464 h 16384"/>
            <a:gd name="T68" fmla="*/ 9598 w 16384"/>
            <a:gd name="T69" fmla="*/ 14824 h 16384"/>
            <a:gd name="T70" fmla="*/ 9937 w 16384"/>
            <a:gd name="T71" fmla="*/ 13803 h 16384"/>
            <a:gd name="T72" fmla="*/ 10519 w 16384"/>
            <a:gd name="T73" fmla="*/ 13203 h 16384"/>
            <a:gd name="T74" fmla="*/ 11585 w 16384"/>
            <a:gd name="T75" fmla="*/ 13083 h 16384"/>
            <a:gd name="T76" fmla="*/ 11973 w 16384"/>
            <a:gd name="T77" fmla="*/ 11103 h 16384"/>
            <a:gd name="T78" fmla="*/ 12845 w 16384"/>
            <a:gd name="T79" fmla="*/ 10443 h 16384"/>
            <a:gd name="T80" fmla="*/ 11876 w 16384"/>
            <a:gd name="T81" fmla="*/ 8882 h 16384"/>
            <a:gd name="T82" fmla="*/ 12942 w 16384"/>
            <a:gd name="T83" fmla="*/ 6662 h 16384"/>
            <a:gd name="T84" fmla="*/ 13330 w 16384"/>
            <a:gd name="T85" fmla="*/ 6482 h 16384"/>
            <a:gd name="T86" fmla="*/ 13282 w 16384"/>
            <a:gd name="T87" fmla="*/ 5941 h 16384"/>
            <a:gd name="T88" fmla="*/ 15124 w 16384"/>
            <a:gd name="T89" fmla="*/ 4861 h 16384"/>
            <a:gd name="T90" fmla="*/ 16384 w 16384"/>
            <a:gd name="T91" fmla="*/ 3361 h 16384"/>
            <a:gd name="T92" fmla="*/ 16190 w 16384"/>
            <a:gd name="T93" fmla="*/ 2401 h 16384"/>
            <a:gd name="T94" fmla="*/ 14348 w 16384"/>
            <a:gd name="T95" fmla="*/ 2401 h 16384"/>
            <a:gd name="T96" fmla="*/ 14009 w 16384"/>
            <a:gd name="T97" fmla="*/ 2641 h 16384"/>
            <a:gd name="T98" fmla="*/ 13912 w 16384"/>
            <a:gd name="T99" fmla="*/ 2101 h 16384"/>
            <a:gd name="T100" fmla="*/ 12797 w 16384"/>
            <a:gd name="T101" fmla="*/ 1740 h 16384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0" t="0" r="r" b="b"/>
          <a:pathLst>
            <a:path w="16384" h="16384">
              <a:moveTo>
                <a:pt x="12797" y="1740"/>
              </a:moveTo>
              <a:lnTo>
                <a:pt x="12797" y="2221"/>
              </a:lnTo>
              <a:lnTo>
                <a:pt x="9743" y="900"/>
              </a:lnTo>
              <a:lnTo>
                <a:pt x="6205" y="900"/>
              </a:lnTo>
              <a:lnTo>
                <a:pt x="4266" y="420"/>
              </a:lnTo>
              <a:lnTo>
                <a:pt x="2569" y="420"/>
              </a:lnTo>
              <a:lnTo>
                <a:pt x="1794" y="0"/>
              </a:lnTo>
              <a:lnTo>
                <a:pt x="0" y="1500"/>
              </a:lnTo>
              <a:lnTo>
                <a:pt x="533" y="3961"/>
              </a:lnTo>
              <a:lnTo>
                <a:pt x="1551" y="3481"/>
              </a:lnTo>
              <a:lnTo>
                <a:pt x="1939" y="4021"/>
              </a:lnTo>
              <a:lnTo>
                <a:pt x="2618" y="3841"/>
              </a:lnTo>
              <a:lnTo>
                <a:pt x="3442" y="3901"/>
              </a:lnTo>
              <a:lnTo>
                <a:pt x="3296" y="4381"/>
              </a:lnTo>
              <a:lnTo>
                <a:pt x="3781" y="4441"/>
              </a:lnTo>
              <a:lnTo>
                <a:pt x="2908" y="5461"/>
              </a:lnTo>
              <a:lnTo>
                <a:pt x="2666" y="8402"/>
              </a:lnTo>
              <a:lnTo>
                <a:pt x="2230" y="8402"/>
              </a:lnTo>
              <a:lnTo>
                <a:pt x="2908" y="9722"/>
              </a:lnTo>
              <a:lnTo>
                <a:pt x="2908" y="9782"/>
              </a:lnTo>
              <a:lnTo>
                <a:pt x="2860" y="9842"/>
              </a:lnTo>
              <a:lnTo>
                <a:pt x="2811" y="10082"/>
              </a:lnTo>
              <a:lnTo>
                <a:pt x="2811" y="10323"/>
              </a:lnTo>
              <a:lnTo>
                <a:pt x="2472" y="10863"/>
              </a:lnTo>
              <a:lnTo>
                <a:pt x="2908" y="11643"/>
              </a:lnTo>
              <a:lnTo>
                <a:pt x="2278" y="12723"/>
              </a:lnTo>
              <a:lnTo>
                <a:pt x="2327" y="13683"/>
              </a:lnTo>
              <a:lnTo>
                <a:pt x="3102" y="13743"/>
              </a:lnTo>
              <a:lnTo>
                <a:pt x="3539" y="14344"/>
              </a:lnTo>
              <a:lnTo>
                <a:pt x="3539" y="15184"/>
              </a:lnTo>
              <a:lnTo>
                <a:pt x="4847" y="16384"/>
              </a:lnTo>
              <a:lnTo>
                <a:pt x="6544" y="14824"/>
              </a:lnTo>
              <a:lnTo>
                <a:pt x="8968" y="14764"/>
              </a:lnTo>
              <a:lnTo>
                <a:pt x="9258" y="14464"/>
              </a:lnTo>
              <a:lnTo>
                <a:pt x="9598" y="14824"/>
              </a:lnTo>
              <a:lnTo>
                <a:pt x="9937" y="13803"/>
              </a:lnTo>
              <a:lnTo>
                <a:pt x="10519" y="13203"/>
              </a:lnTo>
              <a:lnTo>
                <a:pt x="11585" y="13083"/>
              </a:lnTo>
              <a:lnTo>
                <a:pt x="11973" y="11103"/>
              </a:lnTo>
              <a:lnTo>
                <a:pt x="12845" y="10443"/>
              </a:lnTo>
              <a:lnTo>
                <a:pt x="11876" y="8882"/>
              </a:lnTo>
              <a:lnTo>
                <a:pt x="12942" y="6662"/>
              </a:lnTo>
              <a:lnTo>
                <a:pt x="13330" y="6482"/>
              </a:lnTo>
              <a:lnTo>
                <a:pt x="13282" y="5941"/>
              </a:lnTo>
              <a:lnTo>
                <a:pt x="15124" y="4861"/>
              </a:lnTo>
              <a:lnTo>
                <a:pt x="16384" y="3361"/>
              </a:lnTo>
              <a:lnTo>
                <a:pt x="16190" y="2401"/>
              </a:lnTo>
              <a:lnTo>
                <a:pt x="14348" y="2401"/>
              </a:lnTo>
              <a:lnTo>
                <a:pt x="14009" y="2641"/>
              </a:lnTo>
              <a:lnTo>
                <a:pt x="13912" y="2101"/>
              </a:lnTo>
              <a:lnTo>
                <a:pt x="12797" y="1740"/>
              </a:lnTo>
              <a:close/>
            </a:path>
          </a:pathLst>
        </a:custGeom>
        <a:solidFill>
          <a:srgbClr val="D0C1F5"/>
        </a:solidFill>
        <a:ln>
          <a:noFill/>
        </a:ln>
        <a:effectLst>
          <a:outerShdw dist="35921" dir="2700000" algn="ctr" rotWithShape="0">
            <a:srgbClr val="624FAC"/>
          </a:outerShdw>
        </a:effectLst>
        <a:extLst/>
      </xdr:spPr>
    </xdr:sp>
    <xdr:clientData/>
  </xdr:twoCellAnchor>
  <xdr:twoCellAnchor>
    <xdr:from>
      <xdr:col>4</xdr:col>
      <xdr:colOff>782955</xdr:colOff>
      <xdr:row>7</xdr:row>
      <xdr:rowOff>114300</xdr:rowOff>
    </xdr:from>
    <xdr:to>
      <xdr:col>4</xdr:col>
      <xdr:colOff>2383155</xdr:colOff>
      <xdr:row>10</xdr:row>
      <xdr:rowOff>133350</xdr:rowOff>
    </xdr:to>
    <xdr:sp macro="" textlink="">
      <xdr:nvSpPr>
        <xdr:cNvPr id="6384620" name="Line 3"/>
        <xdr:cNvSpPr>
          <a:spLocks noChangeShapeType="1"/>
        </xdr:cNvSpPr>
      </xdr:nvSpPr>
      <xdr:spPr bwMode="auto">
        <a:xfrm flipV="1">
          <a:off x="2687955" y="1318260"/>
          <a:ext cx="1600200" cy="49911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1821180</xdr:colOff>
      <xdr:row>8</xdr:row>
      <xdr:rowOff>123825</xdr:rowOff>
    </xdr:from>
    <xdr:to>
      <xdr:col>4</xdr:col>
      <xdr:colOff>2154555</xdr:colOff>
      <xdr:row>12</xdr:row>
      <xdr:rowOff>123825</xdr:rowOff>
    </xdr:to>
    <xdr:sp macro="" textlink="">
      <xdr:nvSpPr>
        <xdr:cNvPr id="6384621" name="Line 4"/>
        <xdr:cNvSpPr>
          <a:spLocks noChangeShapeType="1"/>
        </xdr:cNvSpPr>
      </xdr:nvSpPr>
      <xdr:spPr bwMode="auto">
        <a:xfrm>
          <a:off x="3726180" y="1487805"/>
          <a:ext cx="333375" cy="64008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773430</xdr:colOff>
      <xdr:row>12</xdr:row>
      <xdr:rowOff>114300</xdr:rowOff>
    </xdr:from>
    <xdr:to>
      <xdr:col>4</xdr:col>
      <xdr:colOff>2173605</xdr:colOff>
      <xdr:row>14</xdr:row>
      <xdr:rowOff>104775</xdr:rowOff>
    </xdr:to>
    <xdr:sp macro="" textlink="">
      <xdr:nvSpPr>
        <xdr:cNvPr id="6384622" name="Line 5"/>
        <xdr:cNvSpPr>
          <a:spLocks noChangeShapeType="1"/>
        </xdr:cNvSpPr>
      </xdr:nvSpPr>
      <xdr:spPr bwMode="auto">
        <a:xfrm flipH="1">
          <a:off x="2678430" y="2118360"/>
          <a:ext cx="1400175" cy="310515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773430</xdr:colOff>
      <xdr:row>17</xdr:row>
      <xdr:rowOff>20955</xdr:rowOff>
    </xdr:from>
    <xdr:to>
      <xdr:col>4</xdr:col>
      <xdr:colOff>2030730</xdr:colOff>
      <xdr:row>17</xdr:row>
      <xdr:rowOff>20955</xdr:rowOff>
    </xdr:to>
    <xdr:sp macro="" textlink="">
      <xdr:nvSpPr>
        <xdr:cNvPr id="6384623" name="Line 6"/>
        <xdr:cNvSpPr>
          <a:spLocks noChangeShapeType="1"/>
        </xdr:cNvSpPr>
      </xdr:nvSpPr>
      <xdr:spPr bwMode="auto">
        <a:xfrm flipH="1">
          <a:off x="2678430" y="2825115"/>
          <a:ext cx="1257300" cy="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925830</xdr:colOff>
      <xdr:row>17</xdr:row>
      <xdr:rowOff>20955</xdr:rowOff>
    </xdr:from>
    <xdr:to>
      <xdr:col>4</xdr:col>
      <xdr:colOff>2040255</xdr:colOff>
      <xdr:row>21</xdr:row>
      <xdr:rowOff>59055</xdr:rowOff>
    </xdr:to>
    <xdr:sp macro="" textlink="">
      <xdr:nvSpPr>
        <xdr:cNvPr id="6384624" name="Line 7"/>
        <xdr:cNvSpPr>
          <a:spLocks noChangeShapeType="1"/>
        </xdr:cNvSpPr>
      </xdr:nvSpPr>
      <xdr:spPr bwMode="auto">
        <a:xfrm flipH="1">
          <a:off x="2830830" y="2825115"/>
          <a:ext cx="1114425" cy="67818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2145030</xdr:colOff>
      <xdr:row>12</xdr:row>
      <xdr:rowOff>114300</xdr:rowOff>
    </xdr:from>
    <xdr:to>
      <xdr:col>4</xdr:col>
      <xdr:colOff>3145155</xdr:colOff>
      <xdr:row>13</xdr:row>
      <xdr:rowOff>123825</xdr:rowOff>
    </xdr:to>
    <xdr:sp macro="" textlink="">
      <xdr:nvSpPr>
        <xdr:cNvPr id="6384625" name="Line 8"/>
        <xdr:cNvSpPr>
          <a:spLocks noChangeShapeType="1"/>
        </xdr:cNvSpPr>
      </xdr:nvSpPr>
      <xdr:spPr bwMode="auto">
        <a:xfrm>
          <a:off x="4050030" y="2118360"/>
          <a:ext cx="1000125" cy="169545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2040255</xdr:colOff>
      <xdr:row>17</xdr:row>
      <xdr:rowOff>30480</xdr:rowOff>
    </xdr:from>
    <xdr:to>
      <xdr:col>4</xdr:col>
      <xdr:colOff>2573655</xdr:colOff>
      <xdr:row>20</xdr:row>
      <xdr:rowOff>59055</xdr:rowOff>
    </xdr:to>
    <xdr:sp macro="" textlink="">
      <xdr:nvSpPr>
        <xdr:cNvPr id="6384626" name="Line 9"/>
        <xdr:cNvSpPr>
          <a:spLocks noChangeShapeType="1"/>
        </xdr:cNvSpPr>
      </xdr:nvSpPr>
      <xdr:spPr bwMode="auto">
        <a:xfrm>
          <a:off x="3945255" y="2834640"/>
          <a:ext cx="533400" cy="508635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957126</xdr:colOff>
      <xdr:row>21</xdr:row>
      <xdr:rowOff>9526</xdr:rowOff>
    </xdr:from>
    <xdr:ext cx="1381147" cy="141001"/>
    <xdr:sp macro="" textlink="">
      <xdr:nvSpPr>
        <xdr:cNvPr id="12" name="Texto 16"/>
        <xdr:cNvSpPr txBox="1">
          <a:spLocks noChangeArrowheads="1"/>
        </xdr:cNvSpPr>
      </xdr:nvSpPr>
      <xdr:spPr bwMode="auto">
        <a:xfrm>
          <a:off x="2814501" y="3513365"/>
          <a:ext cx="1381147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Guadalquivir-Sur</a:t>
          </a:r>
          <a:r>
            <a:rPr lang="es-ES" sz="800" b="1" i="0" strike="noStrike">
              <a:solidFill>
                <a:schemeClr val="bg1"/>
              </a:solidFill>
              <a:latin typeface="Arial"/>
              <a:cs typeface="Arial"/>
            </a:rPr>
            <a:t>: 1.152 MW</a:t>
          </a:r>
        </a:p>
      </xdr:txBody>
    </xdr:sp>
    <xdr:clientData/>
  </xdr:oneCellAnchor>
  <xdr:oneCellAnchor>
    <xdr:from>
      <xdr:col>4</xdr:col>
      <xdr:colOff>859155</xdr:colOff>
      <xdr:row>17</xdr:row>
      <xdr:rowOff>30480</xdr:rowOff>
    </xdr:from>
    <xdr:ext cx="930704" cy="141001"/>
    <xdr:sp macro="" textlink="">
      <xdr:nvSpPr>
        <xdr:cNvPr id="13" name="Texto 14"/>
        <xdr:cNvSpPr txBox="1">
          <a:spLocks noChangeArrowheads="1"/>
        </xdr:cNvSpPr>
      </xdr:nvSpPr>
      <xdr:spPr bwMode="auto">
        <a:xfrm>
          <a:off x="2716530" y="2868930"/>
          <a:ext cx="930704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Guadiana: </a:t>
          </a:r>
          <a:r>
            <a:rPr lang="es-ES" sz="800" b="1" i="0" strike="noStrike">
              <a:solidFill>
                <a:schemeClr val="bg1"/>
              </a:solidFill>
              <a:latin typeface="Arial"/>
              <a:cs typeface="Arial"/>
            </a:rPr>
            <a:t>241 M</a:t>
          </a: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W</a:t>
          </a:r>
        </a:p>
      </xdr:txBody>
    </xdr:sp>
    <xdr:clientData/>
  </xdr:oneCellAnchor>
  <xdr:oneCellAnchor>
    <xdr:from>
      <xdr:col>4</xdr:col>
      <xdr:colOff>1119051</xdr:colOff>
      <xdr:row>10</xdr:row>
      <xdr:rowOff>4536</xdr:rowOff>
    </xdr:from>
    <xdr:ext cx="845168" cy="141001"/>
    <xdr:sp macro="" textlink="">
      <xdr:nvSpPr>
        <xdr:cNvPr id="14" name="Texto 13"/>
        <xdr:cNvSpPr txBox="1">
          <a:spLocks noChangeArrowheads="1"/>
        </xdr:cNvSpPr>
      </xdr:nvSpPr>
      <xdr:spPr bwMode="auto">
        <a:xfrm>
          <a:off x="2976426" y="1712232"/>
          <a:ext cx="845168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Duero: </a:t>
          </a:r>
          <a:r>
            <a:rPr lang="es-ES" sz="800" b="1" i="0" strike="noStrike">
              <a:solidFill>
                <a:schemeClr val="bg1"/>
              </a:solidFill>
              <a:latin typeface="Arial"/>
              <a:cs typeface="Arial"/>
            </a:rPr>
            <a:t>3.968 </a:t>
          </a: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MW</a:t>
          </a:r>
        </a:p>
      </xdr:txBody>
    </xdr:sp>
    <xdr:clientData/>
  </xdr:oneCellAnchor>
  <xdr:oneCellAnchor>
    <xdr:from>
      <xdr:col>4</xdr:col>
      <xdr:colOff>855073</xdr:colOff>
      <xdr:row>8</xdr:row>
      <xdr:rowOff>40821</xdr:rowOff>
    </xdr:from>
    <xdr:ext cx="816698" cy="141001"/>
    <xdr:sp macro="" textlink="">
      <xdr:nvSpPr>
        <xdr:cNvPr id="15" name="Texto 11"/>
        <xdr:cNvSpPr txBox="1">
          <a:spLocks noChangeArrowheads="1"/>
        </xdr:cNvSpPr>
      </xdr:nvSpPr>
      <xdr:spPr bwMode="auto">
        <a:xfrm>
          <a:off x="2712448" y="1421946"/>
          <a:ext cx="816698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Norte</a:t>
          </a:r>
          <a:r>
            <a:rPr lang="es-ES" sz="800" b="1" i="0" strike="noStrike">
              <a:solidFill>
                <a:schemeClr val="bg1"/>
              </a:solidFill>
              <a:latin typeface="Arial"/>
              <a:cs typeface="Arial"/>
            </a:rPr>
            <a:t>: 5.545 </a:t>
          </a: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MW</a:t>
          </a:r>
        </a:p>
      </xdr:txBody>
    </xdr:sp>
    <xdr:clientData/>
  </xdr:oneCellAnchor>
  <xdr:oneCellAnchor>
    <xdr:from>
      <xdr:col>4</xdr:col>
      <xdr:colOff>1954530</xdr:colOff>
      <xdr:row>8</xdr:row>
      <xdr:rowOff>147412</xdr:rowOff>
    </xdr:from>
    <xdr:ext cx="1164421" cy="141001"/>
    <xdr:sp macro="" textlink="">
      <xdr:nvSpPr>
        <xdr:cNvPr id="16" name="Texto 12"/>
        <xdr:cNvSpPr txBox="1">
          <a:spLocks noChangeArrowheads="1"/>
        </xdr:cNvSpPr>
      </xdr:nvSpPr>
      <xdr:spPr bwMode="auto">
        <a:xfrm>
          <a:off x="3811905" y="1528537"/>
          <a:ext cx="1164421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Ebro-Pirineo</a:t>
          </a:r>
          <a:r>
            <a:rPr lang="es-ES" sz="800" b="1" i="0" strike="noStrike">
              <a:solidFill>
                <a:schemeClr val="bg1"/>
              </a:solidFill>
              <a:latin typeface="Arial"/>
              <a:cs typeface="Arial"/>
            </a:rPr>
            <a:t>: 4.102</a:t>
          </a:r>
          <a:r>
            <a:rPr lang="es-ES" sz="800" b="1" i="0" strike="noStrike" baseline="0">
              <a:solidFill>
                <a:schemeClr val="bg1"/>
              </a:solidFill>
              <a:latin typeface="Arial"/>
              <a:cs typeface="Arial"/>
            </a:rPr>
            <a:t> </a:t>
          </a:r>
          <a:r>
            <a:rPr lang="es-ES" sz="800" b="1" i="0" strike="noStrike">
              <a:solidFill>
                <a:schemeClr val="bg1"/>
              </a:solidFill>
              <a:latin typeface="Arial"/>
              <a:cs typeface="Arial"/>
            </a:rPr>
            <a:t>MW</a:t>
          </a:r>
        </a:p>
      </xdr:txBody>
    </xdr:sp>
    <xdr:clientData/>
  </xdr:oneCellAnchor>
  <xdr:oneCellAnchor>
    <xdr:from>
      <xdr:col>4</xdr:col>
      <xdr:colOff>1610269</xdr:colOff>
      <xdr:row>13</xdr:row>
      <xdr:rowOff>91168</xdr:rowOff>
    </xdr:from>
    <xdr:ext cx="1449628" cy="141001"/>
    <xdr:sp macro="" textlink="">
      <xdr:nvSpPr>
        <xdr:cNvPr id="17" name="Texto 15"/>
        <xdr:cNvSpPr txBox="1">
          <a:spLocks noChangeArrowheads="1"/>
        </xdr:cNvSpPr>
      </xdr:nvSpPr>
      <xdr:spPr bwMode="auto">
        <a:xfrm>
          <a:off x="3467644" y="2288722"/>
          <a:ext cx="1449628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Tajo-Júcar-Segura</a:t>
          </a:r>
          <a:r>
            <a:rPr lang="es-ES" sz="800" b="1" i="0" strike="noStrike">
              <a:solidFill>
                <a:schemeClr val="bg1"/>
              </a:solidFill>
              <a:latin typeface="Arial"/>
              <a:cs typeface="Arial"/>
            </a:rPr>
            <a:t>: 5.345</a:t>
          </a:r>
          <a:r>
            <a:rPr lang="es-ES" sz="800" b="1" i="0" strike="noStrike" baseline="0">
              <a:solidFill>
                <a:schemeClr val="bg1"/>
              </a:solidFill>
              <a:latin typeface="Arial"/>
              <a:cs typeface="Arial"/>
            </a:rPr>
            <a:t> </a:t>
          </a:r>
          <a:r>
            <a:rPr lang="es-ES" sz="800" b="1" i="0" strike="noStrike">
              <a:solidFill>
                <a:schemeClr val="bg1"/>
              </a:solidFill>
              <a:latin typeface="Arial"/>
              <a:cs typeface="Arial"/>
            </a:rPr>
            <a:t>MW</a:t>
          </a:r>
        </a:p>
      </xdr:txBody>
    </xdr:sp>
    <xdr:clientData/>
  </xdr:oneCellAnchor>
  <xdr:twoCellAnchor>
    <xdr:from>
      <xdr:col>4</xdr:col>
      <xdr:colOff>246833</xdr:colOff>
      <xdr:row>7</xdr:row>
      <xdr:rowOff>57150</xdr:rowOff>
    </xdr:from>
    <xdr:to>
      <xdr:col>4</xdr:col>
      <xdr:colOff>570683</xdr:colOff>
      <xdr:row>8</xdr:row>
      <xdr:rowOff>95250</xdr:rowOff>
    </xdr:to>
    <xdr:sp macro="" textlink="'Data 2'!E210">
      <xdr:nvSpPr>
        <xdr:cNvPr id="18" name="Texto 239"/>
        <xdr:cNvSpPr txBox="1">
          <a:spLocks noChangeArrowheads="1" noTextEdit="1"/>
        </xdr:cNvSpPr>
      </xdr:nvSpPr>
      <xdr:spPr bwMode="auto">
        <a:xfrm>
          <a:off x="2104208" y="1274989"/>
          <a:ext cx="323850" cy="20138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fld id="{591B059E-6A7E-45CB-BD0A-291FD8C6D5C8}" type="TxLink">
            <a:rPr lang="en-U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pPr algn="l" rtl="0">
              <a:defRPr sz="1000"/>
            </a:pPr>
            <a:t>747</a:t>
          </a:fld>
          <a:endParaRPr lang="es-ES" sz="800" b="0" i="0" u="none" strike="noStrike" baseline="0">
            <a:solidFill>
              <a:srgbClr val="004563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262255</xdr:colOff>
      <xdr:row>9</xdr:row>
      <xdr:rowOff>111125</xdr:rowOff>
    </xdr:from>
    <xdr:to>
      <xdr:col>4</xdr:col>
      <xdr:colOff>478255</xdr:colOff>
      <xdr:row>10</xdr:row>
      <xdr:rowOff>53600</xdr:rowOff>
    </xdr:to>
    <xdr:sp macro="" textlink="'Data 2'!F210">
      <xdr:nvSpPr>
        <xdr:cNvPr id="19" name="Text Box 45"/>
        <xdr:cNvSpPr txBox="1">
          <a:spLocks noChangeArrowheads="1" noTextEdit="1"/>
        </xdr:cNvSpPr>
      </xdr:nvSpPr>
      <xdr:spPr bwMode="auto">
        <a:xfrm>
          <a:off x="2119630" y="1655536"/>
          <a:ext cx="216000" cy="105760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C37317A4-8698-4DC9-BE38-8D9802A505DF}" type="TxLink">
            <a:rPr lang="en-US" sz="7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29%</a:t>
          </a:fld>
          <a:endParaRPr lang="es-ES" sz="7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240030</xdr:colOff>
      <xdr:row>8</xdr:row>
      <xdr:rowOff>20955</xdr:rowOff>
    </xdr:from>
    <xdr:to>
      <xdr:col>4</xdr:col>
      <xdr:colOff>268605</xdr:colOff>
      <xdr:row>10</xdr:row>
      <xdr:rowOff>57105</xdr:rowOff>
    </xdr:to>
    <xdr:sp macro="" textlink="">
      <xdr:nvSpPr>
        <xdr:cNvPr id="6384635" name="Rectangle 42"/>
        <xdr:cNvSpPr>
          <a:spLocks noChangeArrowheads="1"/>
        </xdr:cNvSpPr>
      </xdr:nvSpPr>
      <xdr:spPr bwMode="auto">
        <a:xfrm>
          <a:off x="2097405" y="1402080"/>
          <a:ext cx="28575" cy="360000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523058</xdr:colOff>
      <xdr:row>7</xdr:row>
      <xdr:rowOff>58511</xdr:rowOff>
    </xdr:from>
    <xdr:to>
      <xdr:col>4</xdr:col>
      <xdr:colOff>846908</xdr:colOff>
      <xdr:row>8</xdr:row>
      <xdr:rowOff>96611</xdr:rowOff>
    </xdr:to>
    <xdr:sp macro="" textlink="'Data 2'!H210">
      <xdr:nvSpPr>
        <xdr:cNvPr id="21" name="Texto 239"/>
        <xdr:cNvSpPr txBox="1">
          <a:spLocks noChangeArrowheads="1" noTextEdit="1"/>
        </xdr:cNvSpPr>
      </xdr:nvSpPr>
      <xdr:spPr bwMode="auto">
        <a:xfrm>
          <a:off x="2380433" y="1276350"/>
          <a:ext cx="323850" cy="20138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fld id="{EEE28207-40BB-42FA-A549-49FE152B551A}" type="TxLink">
            <a:rPr lang="en-U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pPr algn="l" rtl="0">
              <a:defRPr sz="1000"/>
            </a:pPr>
            <a:t>453</a:t>
          </a:fld>
          <a:endParaRPr lang="es-ES" sz="800" b="0" i="0" u="none" strike="noStrike" baseline="0">
            <a:solidFill>
              <a:srgbClr val="004563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522606</xdr:colOff>
      <xdr:row>9</xdr:row>
      <xdr:rowOff>47171</xdr:rowOff>
    </xdr:from>
    <xdr:to>
      <xdr:col>4</xdr:col>
      <xdr:colOff>738606</xdr:colOff>
      <xdr:row>10</xdr:row>
      <xdr:rowOff>65246</xdr:rowOff>
    </xdr:to>
    <xdr:sp macro="" textlink="'Data 2'!I210">
      <xdr:nvSpPr>
        <xdr:cNvPr id="22" name="Text Box 49"/>
        <xdr:cNvSpPr txBox="1">
          <a:spLocks noChangeArrowheads="1" noTextEdit="1"/>
        </xdr:cNvSpPr>
      </xdr:nvSpPr>
      <xdr:spPr bwMode="auto">
        <a:xfrm>
          <a:off x="2389506" y="1609271"/>
          <a:ext cx="216000" cy="183175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16B57074-7B01-4560-BD49-FDD00BAF210D}" type="TxLink">
            <a:rPr lang="en-US" sz="700" b="1" i="0" u="none" strike="noStrike">
              <a:solidFill>
                <a:srgbClr val="FFFFFF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50%</a:t>
          </a:fld>
          <a:endParaRPr lang="es-ES" sz="700" b="1" i="0" u="none" strike="noStrike">
            <a:solidFill>
              <a:srgbClr val="FFFFFF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504009</xdr:colOff>
      <xdr:row>8</xdr:row>
      <xdr:rowOff>26397</xdr:rowOff>
    </xdr:from>
    <xdr:to>
      <xdr:col>4</xdr:col>
      <xdr:colOff>532584</xdr:colOff>
      <xdr:row>10</xdr:row>
      <xdr:rowOff>62547</xdr:rowOff>
    </xdr:to>
    <xdr:sp macro="" textlink="">
      <xdr:nvSpPr>
        <xdr:cNvPr id="6384638" name="Rectangle 51"/>
        <xdr:cNvSpPr>
          <a:spLocks noChangeArrowheads="1"/>
        </xdr:cNvSpPr>
      </xdr:nvSpPr>
      <xdr:spPr bwMode="auto">
        <a:xfrm>
          <a:off x="2361384" y="1407522"/>
          <a:ext cx="28575" cy="362721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2346663</xdr:colOff>
      <xdr:row>9</xdr:row>
      <xdr:rowOff>123825</xdr:rowOff>
    </xdr:from>
    <xdr:to>
      <xdr:col>4</xdr:col>
      <xdr:colOff>2670513</xdr:colOff>
      <xdr:row>10</xdr:row>
      <xdr:rowOff>122465</xdr:rowOff>
    </xdr:to>
    <xdr:sp macro="" textlink="'Data 2'!E215">
      <xdr:nvSpPr>
        <xdr:cNvPr id="24" name="Texto 239"/>
        <xdr:cNvSpPr txBox="1">
          <a:spLocks noChangeArrowheads="1" noTextEdit="1"/>
        </xdr:cNvSpPr>
      </xdr:nvSpPr>
      <xdr:spPr bwMode="auto">
        <a:xfrm>
          <a:off x="4204038" y="1668236"/>
          <a:ext cx="323850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fld id="{1B262556-51CA-4FD8-BDDF-ACB0B1373015}" type="TxLink">
            <a:rPr lang="en-U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pPr algn="l" rtl="0">
              <a:defRPr sz="1000"/>
            </a:pPr>
            <a:t>1.039</a:t>
          </a:fld>
          <a:endParaRPr lang="es-ES" sz="800" b="0" i="0" u="none" strike="noStrike" baseline="0">
            <a:solidFill>
              <a:srgbClr val="004563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2405380</xdr:colOff>
      <xdr:row>11</xdr:row>
      <xdr:rowOff>126182</xdr:rowOff>
    </xdr:from>
    <xdr:to>
      <xdr:col>4</xdr:col>
      <xdr:colOff>2621380</xdr:colOff>
      <xdr:row>12</xdr:row>
      <xdr:rowOff>137482</xdr:rowOff>
    </xdr:to>
    <xdr:sp macro="" textlink="'Data 2'!F215">
      <xdr:nvSpPr>
        <xdr:cNvPr id="25" name="Text Box 54"/>
        <xdr:cNvSpPr txBox="1">
          <a:spLocks noChangeArrowheads="1" noTextEdit="1"/>
        </xdr:cNvSpPr>
      </xdr:nvSpPr>
      <xdr:spPr bwMode="auto">
        <a:xfrm>
          <a:off x="4272280" y="2018482"/>
          <a:ext cx="216000" cy="176400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2A04C67D-74E4-42F7-B732-398C2BD993D2}" type="TxLink">
            <a:rPr lang="en-US" sz="7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49%</a:t>
          </a:fld>
          <a:endParaRPr lang="es-ES" sz="7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2383155</xdr:colOff>
      <xdr:row>10</xdr:row>
      <xdr:rowOff>109402</xdr:rowOff>
    </xdr:from>
    <xdr:to>
      <xdr:col>4</xdr:col>
      <xdr:colOff>2411730</xdr:colOff>
      <xdr:row>12</xdr:row>
      <xdr:rowOff>142830</xdr:rowOff>
    </xdr:to>
    <xdr:sp macro="" textlink="">
      <xdr:nvSpPr>
        <xdr:cNvPr id="6453249" name="Rectangle 56"/>
        <xdr:cNvSpPr>
          <a:spLocks noChangeArrowheads="1"/>
        </xdr:cNvSpPr>
      </xdr:nvSpPr>
      <xdr:spPr bwMode="auto">
        <a:xfrm>
          <a:off x="4240530" y="1817098"/>
          <a:ext cx="28575" cy="360000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2668657</xdr:colOff>
      <xdr:row>9</xdr:row>
      <xdr:rowOff>133104</xdr:rowOff>
    </xdr:from>
    <xdr:to>
      <xdr:col>4</xdr:col>
      <xdr:colOff>2898321</xdr:colOff>
      <xdr:row>10</xdr:row>
      <xdr:rowOff>115661</xdr:rowOff>
    </xdr:to>
    <xdr:sp macro="" textlink="'Data 2'!H215">
      <xdr:nvSpPr>
        <xdr:cNvPr id="27" name="Texto 239"/>
        <xdr:cNvSpPr txBox="1">
          <a:spLocks noChangeArrowheads="1" noTextEdit="1"/>
        </xdr:cNvSpPr>
      </xdr:nvSpPr>
      <xdr:spPr bwMode="auto">
        <a:xfrm>
          <a:off x="4526032" y="1677515"/>
          <a:ext cx="229664" cy="14584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fld id="{2B9C68EF-ABE6-43E1-9670-4D8C7069F27E}" type="TxLink">
            <a:rPr lang="en-U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pPr algn="l" rtl="0">
              <a:defRPr sz="1000"/>
            </a:pPr>
            <a:t>41</a:t>
          </a:fld>
          <a:endParaRPr lang="es-ES" sz="800" b="0" i="0" u="none" strike="noStrike" baseline="0">
            <a:solidFill>
              <a:srgbClr val="004563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2657360</xdr:colOff>
      <xdr:row>12</xdr:row>
      <xdr:rowOff>79573</xdr:rowOff>
    </xdr:from>
    <xdr:to>
      <xdr:col>4</xdr:col>
      <xdr:colOff>2873360</xdr:colOff>
      <xdr:row>12</xdr:row>
      <xdr:rowOff>140773</xdr:rowOff>
    </xdr:to>
    <xdr:sp macro="" textlink="'Data 2'!I215">
      <xdr:nvSpPr>
        <xdr:cNvPr id="28" name="Text Box 59"/>
        <xdr:cNvSpPr txBox="1">
          <a:spLocks noChangeArrowheads="1" noTextEdit="1"/>
        </xdr:cNvSpPr>
      </xdr:nvSpPr>
      <xdr:spPr bwMode="auto">
        <a:xfrm>
          <a:off x="4524260" y="2136973"/>
          <a:ext cx="216000" cy="61200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ctr" anchorCtr="0" upright="1"/>
        <a:lstStyle/>
        <a:p>
          <a:pPr marL="0" indent="0" algn="ctr" rtl="0">
            <a:defRPr sz="1000"/>
          </a:pPr>
          <a:fld id="{CF2EF239-6CAE-4DC9-B41E-98A3AA07858D}" type="TxLink">
            <a:rPr lang="en-US" sz="700" b="1" i="0" u="none" strike="noStrike">
              <a:solidFill>
                <a:srgbClr val="FFFFFF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17%</a:t>
          </a:fld>
          <a:endParaRPr lang="es-ES" sz="700" b="1" i="0" u="none" strike="noStrike">
            <a:solidFill>
              <a:srgbClr val="FFFFFF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2647133</xdr:colOff>
      <xdr:row>10</xdr:row>
      <xdr:rowOff>109403</xdr:rowOff>
    </xdr:from>
    <xdr:to>
      <xdr:col>4</xdr:col>
      <xdr:colOff>2675708</xdr:colOff>
      <xdr:row>12</xdr:row>
      <xdr:rowOff>142831</xdr:rowOff>
    </xdr:to>
    <xdr:sp macro="" textlink="">
      <xdr:nvSpPr>
        <xdr:cNvPr id="6453252" name="Rectangle 61"/>
        <xdr:cNvSpPr>
          <a:spLocks noChangeArrowheads="1"/>
        </xdr:cNvSpPr>
      </xdr:nvSpPr>
      <xdr:spPr bwMode="auto">
        <a:xfrm>
          <a:off x="4504508" y="1817099"/>
          <a:ext cx="28575" cy="360000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1625237</xdr:colOff>
      <xdr:row>14</xdr:row>
      <xdr:rowOff>48170</xdr:rowOff>
    </xdr:from>
    <xdr:to>
      <xdr:col>4</xdr:col>
      <xdr:colOff>1949087</xdr:colOff>
      <xdr:row>15</xdr:row>
      <xdr:rowOff>20412</xdr:rowOff>
    </xdr:to>
    <xdr:sp macro="" textlink="'Data 2'!E212">
      <xdr:nvSpPr>
        <xdr:cNvPr id="30" name="Texto 239"/>
        <xdr:cNvSpPr txBox="1">
          <a:spLocks noChangeArrowheads="1" noTextEdit="1"/>
        </xdr:cNvSpPr>
      </xdr:nvSpPr>
      <xdr:spPr bwMode="auto">
        <a:xfrm>
          <a:off x="3482612" y="2409009"/>
          <a:ext cx="323850" cy="135528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fld id="{F529FC0F-22B1-42C7-BFF8-3674738D34AB}" type="TxLink">
            <a:rPr lang="en-U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pPr algn="l" rtl="0">
              <a:defRPr sz="1000"/>
            </a:pPr>
            <a:t>1.021</a:t>
          </a:fld>
          <a:endParaRPr lang="es-ES" sz="800" b="0" i="0" u="none" strike="noStrike" baseline="0">
            <a:solidFill>
              <a:srgbClr val="004563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1660163</xdr:colOff>
      <xdr:row>16</xdr:row>
      <xdr:rowOff>12792</xdr:rowOff>
    </xdr:from>
    <xdr:to>
      <xdr:col>4</xdr:col>
      <xdr:colOff>1876163</xdr:colOff>
      <xdr:row>16</xdr:row>
      <xdr:rowOff>163992</xdr:rowOff>
    </xdr:to>
    <xdr:sp macro="" textlink="'Data 2'!F212">
      <xdr:nvSpPr>
        <xdr:cNvPr id="31" name="Text Box 64"/>
        <xdr:cNvSpPr txBox="1">
          <a:spLocks noChangeArrowheads="1" noTextEdit="1"/>
        </xdr:cNvSpPr>
      </xdr:nvSpPr>
      <xdr:spPr bwMode="auto">
        <a:xfrm>
          <a:off x="3527063" y="2730592"/>
          <a:ext cx="216000" cy="151200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11AEA517-AF5F-4B01-ADF5-AFEDD38F31C2}" type="TxLink">
            <a:rPr lang="en-US" sz="7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42%</a:t>
          </a:fld>
          <a:endParaRPr lang="es-ES" sz="7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1634762</xdr:colOff>
      <xdr:row>14</xdr:row>
      <xdr:rowOff>130627</xdr:rowOff>
    </xdr:from>
    <xdr:to>
      <xdr:col>4</xdr:col>
      <xdr:colOff>1663337</xdr:colOff>
      <xdr:row>17</xdr:row>
      <xdr:rowOff>770</xdr:rowOff>
    </xdr:to>
    <xdr:sp macro="" textlink="">
      <xdr:nvSpPr>
        <xdr:cNvPr id="6453255" name="Rectangle 66"/>
        <xdr:cNvSpPr>
          <a:spLocks noChangeArrowheads="1"/>
        </xdr:cNvSpPr>
      </xdr:nvSpPr>
      <xdr:spPr bwMode="auto">
        <a:xfrm>
          <a:off x="3492137" y="2491466"/>
          <a:ext cx="28575" cy="360000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1955891</xdr:colOff>
      <xdr:row>14</xdr:row>
      <xdr:rowOff>54974</xdr:rowOff>
    </xdr:from>
    <xdr:to>
      <xdr:col>4</xdr:col>
      <xdr:colOff>2231572</xdr:colOff>
      <xdr:row>15</xdr:row>
      <xdr:rowOff>47626</xdr:rowOff>
    </xdr:to>
    <xdr:sp macro="" textlink="'Data 2'!H212">
      <xdr:nvSpPr>
        <xdr:cNvPr id="33" name="Texto 239"/>
        <xdr:cNvSpPr txBox="1">
          <a:spLocks noChangeArrowheads="1" noTextEdit="1"/>
        </xdr:cNvSpPr>
      </xdr:nvSpPr>
      <xdr:spPr bwMode="auto">
        <a:xfrm>
          <a:off x="3813266" y="2415813"/>
          <a:ext cx="275681" cy="155938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fld id="{A23E152B-1B1E-4B17-B9C7-131BA28260FB}" type="TxLink">
            <a:rPr lang="en-U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pPr algn="l" rtl="0">
              <a:defRPr sz="1000"/>
            </a:pPr>
            <a:t>931</a:t>
          </a:fld>
          <a:endParaRPr lang="es-ES" sz="800" b="0" i="0" u="none" strike="noStrike" baseline="0">
            <a:solidFill>
              <a:srgbClr val="004563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1913709</xdr:colOff>
      <xdr:row>14</xdr:row>
      <xdr:rowOff>127906</xdr:rowOff>
    </xdr:from>
    <xdr:to>
      <xdr:col>4</xdr:col>
      <xdr:colOff>1942284</xdr:colOff>
      <xdr:row>16</xdr:row>
      <xdr:rowOff>156481</xdr:rowOff>
    </xdr:to>
    <xdr:sp macro="" textlink="">
      <xdr:nvSpPr>
        <xdr:cNvPr id="6453257" name="Rectangle 71"/>
        <xdr:cNvSpPr>
          <a:spLocks noChangeArrowheads="1"/>
        </xdr:cNvSpPr>
      </xdr:nvSpPr>
      <xdr:spPr bwMode="auto">
        <a:xfrm>
          <a:off x="3771084" y="2488745"/>
          <a:ext cx="28575" cy="355147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1512297</xdr:colOff>
      <xdr:row>18</xdr:row>
      <xdr:rowOff>68580</xdr:rowOff>
    </xdr:from>
    <xdr:to>
      <xdr:col>4</xdr:col>
      <xdr:colOff>1714499</xdr:colOff>
      <xdr:row>19</xdr:row>
      <xdr:rowOff>104775</xdr:rowOff>
    </xdr:to>
    <xdr:sp macro="" textlink="'Data 2'!E214">
      <xdr:nvSpPr>
        <xdr:cNvPr id="36" name="Texto 239"/>
        <xdr:cNvSpPr txBox="1">
          <a:spLocks noChangeArrowheads="1" noTextEdit="1"/>
        </xdr:cNvSpPr>
      </xdr:nvSpPr>
      <xdr:spPr bwMode="auto">
        <a:xfrm>
          <a:off x="3369672" y="3082562"/>
          <a:ext cx="202202" cy="19948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fld id="{20951190-64D7-4907-AF22-971AFDA9C62E}" type="TxLink">
            <a:rPr lang="en-U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pPr algn="l" rtl="0">
              <a:defRPr sz="1000"/>
            </a:pPr>
            <a:t>82</a:t>
          </a:fld>
          <a:endParaRPr lang="es-ES" sz="800" b="0" i="0" u="none" strike="noStrike" baseline="0">
            <a:solidFill>
              <a:srgbClr val="004563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1501412</xdr:colOff>
      <xdr:row>20</xdr:row>
      <xdr:rowOff>35378</xdr:rowOff>
    </xdr:from>
    <xdr:to>
      <xdr:col>4</xdr:col>
      <xdr:colOff>1717412</xdr:colOff>
      <xdr:row>21</xdr:row>
      <xdr:rowOff>32278</xdr:rowOff>
    </xdr:to>
    <xdr:sp macro="" textlink="'Data 2'!F214">
      <xdr:nvSpPr>
        <xdr:cNvPr id="37" name="Text Box 74"/>
        <xdr:cNvSpPr txBox="1">
          <a:spLocks noChangeArrowheads="1" noTextEdit="1"/>
        </xdr:cNvSpPr>
      </xdr:nvSpPr>
      <xdr:spPr bwMode="auto">
        <a:xfrm>
          <a:off x="3368312" y="3413578"/>
          <a:ext cx="216000" cy="162000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C29B1249-C0BD-4ECB-948B-ECFE1AE01B85}" type="TxLink">
            <a:rPr lang="en-US" sz="7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45%</a:t>
          </a:fld>
          <a:endParaRPr lang="es-ES" sz="7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1487805</xdr:colOff>
      <xdr:row>19</xdr:row>
      <xdr:rowOff>1359</xdr:rowOff>
    </xdr:from>
    <xdr:to>
      <xdr:col>4</xdr:col>
      <xdr:colOff>1516380</xdr:colOff>
      <xdr:row>21</xdr:row>
      <xdr:rowOff>34788</xdr:rowOff>
    </xdr:to>
    <xdr:sp macro="" textlink="">
      <xdr:nvSpPr>
        <xdr:cNvPr id="6453260" name="Rectangle 76"/>
        <xdr:cNvSpPr>
          <a:spLocks noChangeArrowheads="1"/>
        </xdr:cNvSpPr>
      </xdr:nvSpPr>
      <xdr:spPr bwMode="auto">
        <a:xfrm>
          <a:off x="3345180" y="3178627"/>
          <a:ext cx="28575" cy="360000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1774916</xdr:colOff>
      <xdr:row>18</xdr:row>
      <xdr:rowOff>61778</xdr:rowOff>
    </xdr:from>
    <xdr:to>
      <xdr:col>4</xdr:col>
      <xdr:colOff>2047875</xdr:colOff>
      <xdr:row>19</xdr:row>
      <xdr:rowOff>47626</xdr:rowOff>
    </xdr:to>
    <xdr:sp macro="" textlink="'Data 2'!H214">
      <xdr:nvSpPr>
        <xdr:cNvPr id="39" name="Texto 239"/>
        <xdr:cNvSpPr txBox="1">
          <a:spLocks noChangeArrowheads="1" noTextEdit="1"/>
        </xdr:cNvSpPr>
      </xdr:nvSpPr>
      <xdr:spPr bwMode="auto">
        <a:xfrm>
          <a:off x="3632291" y="3075760"/>
          <a:ext cx="272959" cy="14913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fld id="{B1B8E643-2C6C-459A-975B-3641F6EAECD1}" type="TxLink">
            <a:rPr lang="en-U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pPr algn="l" rtl="0">
              <a:defRPr sz="1000"/>
            </a:pPr>
            <a:t>260</a:t>
          </a:fld>
          <a:endParaRPr lang="es-ES" sz="800" b="0" i="0" u="none" strike="noStrike" baseline="0">
            <a:solidFill>
              <a:srgbClr val="004563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1757227</xdr:colOff>
      <xdr:row>19</xdr:row>
      <xdr:rowOff>8163</xdr:rowOff>
    </xdr:from>
    <xdr:to>
      <xdr:col>4</xdr:col>
      <xdr:colOff>1785802</xdr:colOff>
      <xdr:row>21</xdr:row>
      <xdr:rowOff>41592</xdr:rowOff>
    </xdr:to>
    <xdr:sp macro="" textlink="">
      <xdr:nvSpPr>
        <xdr:cNvPr id="6453262" name="Rectangle 81"/>
        <xdr:cNvSpPr>
          <a:spLocks noChangeArrowheads="1"/>
        </xdr:cNvSpPr>
      </xdr:nvSpPr>
      <xdr:spPr bwMode="auto">
        <a:xfrm>
          <a:off x="3614602" y="3185431"/>
          <a:ext cx="28575" cy="360000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868680</xdr:colOff>
      <xdr:row>17</xdr:row>
      <xdr:rowOff>142875</xdr:rowOff>
    </xdr:from>
    <xdr:to>
      <xdr:col>4</xdr:col>
      <xdr:colOff>1192530</xdr:colOff>
      <xdr:row>19</xdr:row>
      <xdr:rowOff>20955</xdr:rowOff>
    </xdr:to>
    <xdr:sp macro="" textlink="'Data 2'!H213">
      <xdr:nvSpPr>
        <xdr:cNvPr id="42" name="Texto 239"/>
        <xdr:cNvSpPr txBox="1">
          <a:spLocks noChangeArrowheads="1" noTextEdit="1"/>
        </xdr:cNvSpPr>
      </xdr:nvSpPr>
      <xdr:spPr bwMode="auto">
        <a:xfrm>
          <a:off x="2773680" y="2947035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fld id="{77FA2248-CEAC-43B7-96F1-C646832F1D4B}" type="TxLink">
            <a:rPr lang="en-U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pPr algn="l" rtl="0">
              <a:defRPr sz="1000"/>
            </a:pPr>
            <a:t>421</a:t>
          </a:fld>
          <a:endParaRPr lang="es-ES" sz="800" b="0" i="0" u="none" strike="noStrike" baseline="0">
            <a:solidFill>
              <a:srgbClr val="004563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840105</xdr:colOff>
      <xdr:row>18</xdr:row>
      <xdr:rowOff>40004</xdr:rowOff>
    </xdr:from>
    <xdr:to>
      <xdr:col>4</xdr:col>
      <xdr:colOff>868680</xdr:colOff>
      <xdr:row>20</xdr:row>
      <xdr:rowOff>73432</xdr:rowOff>
    </xdr:to>
    <xdr:sp macro="" textlink="">
      <xdr:nvSpPr>
        <xdr:cNvPr id="6453264" name="Rectangle 86"/>
        <xdr:cNvSpPr>
          <a:spLocks noChangeArrowheads="1"/>
        </xdr:cNvSpPr>
      </xdr:nvSpPr>
      <xdr:spPr bwMode="auto">
        <a:xfrm>
          <a:off x="2697480" y="3053986"/>
          <a:ext cx="28575" cy="360000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3048000</xdr:colOff>
      <xdr:row>24</xdr:row>
      <xdr:rowOff>0</xdr:rowOff>
    </xdr:from>
    <xdr:to>
      <xdr:col>4</xdr:col>
      <xdr:colOff>3371850</xdr:colOff>
      <xdr:row>25</xdr:row>
      <xdr:rowOff>38100</xdr:rowOff>
    </xdr:to>
    <xdr:sp macro="" textlink="'Data 2'!H216">
      <xdr:nvSpPr>
        <xdr:cNvPr id="45" name="Texto 239"/>
        <xdr:cNvSpPr txBox="1">
          <a:spLocks noChangeArrowheads="1" noTextEdit="1"/>
        </xdr:cNvSpPr>
      </xdr:nvSpPr>
      <xdr:spPr bwMode="auto">
        <a:xfrm>
          <a:off x="4495800" y="392430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fld id="{7A5C4B4B-A9C6-4C7D-9ED4-D4E52754520B}" type="TxLink">
            <a:rPr lang="en-US" sz="800" b="1" i="0" u="none" strike="noStrike" baseline="0">
              <a:solidFill>
                <a:srgbClr val="004563"/>
              </a:solidFill>
              <a:latin typeface="Arial"/>
              <a:cs typeface="Arial"/>
            </a:rPr>
            <a:pPr algn="l" rtl="0">
              <a:defRPr sz="1000"/>
            </a:pPr>
            <a:t>3.843</a:t>
          </a:fld>
          <a:endParaRPr lang="es-ES" sz="800" b="0" i="0" u="none" strike="noStrike" baseline="0">
            <a:solidFill>
              <a:srgbClr val="004563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3051175</xdr:colOff>
      <xdr:row>25</xdr:row>
      <xdr:rowOff>77043</xdr:rowOff>
    </xdr:from>
    <xdr:to>
      <xdr:col>4</xdr:col>
      <xdr:colOff>3339175</xdr:colOff>
      <xdr:row>26</xdr:row>
      <xdr:rowOff>55943</xdr:rowOff>
    </xdr:to>
    <xdr:sp macro="" textlink="'Data 2'!I216">
      <xdr:nvSpPr>
        <xdr:cNvPr id="46" name="Text Box 89"/>
        <xdr:cNvSpPr txBox="1">
          <a:spLocks noChangeArrowheads="1" noTextEdit="1"/>
        </xdr:cNvSpPr>
      </xdr:nvSpPr>
      <xdr:spPr bwMode="auto">
        <a:xfrm>
          <a:off x="4918075" y="4229943"/>
          <a:ext cx="288000" cy="144000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fld id="{D53D60A5-779B-4285-9D93-4FAE6CE52F6C}" type="TxLink">
            <a:rPr lang="en-US" sz="700" b="1" i="0" u="none" strike="noStrike">
              <a:solidFill>
                <a:schemeClr val="bg1"/>
              </a:solidFill>
              <a:latin typeface="Arial"/>
              <a:cs typeface="Arial"/>
            </a:rPr>
            <a:pPr algn="ctr" rtl="0">
              <a:defRPr sz="1000"/>
            </a:pPr>
            <a:t>40%</a:t>
          </a:fld>
          <a:endParaRPr lang="es-ES" sz="700" b="1" i="0" strike="noStrike">
            <a:solidFill>
              <a:schemeClr val="bg1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3028950</xdr:colOff>
      <xdr:row>24</xdr:row>
      <xdr:rowOff>28575</xdr:rowOff>
    </xdr:from>
    <xdr:to>
      <xdr:col>4</xdr:col>
      <xdr:colOff>3057525</xdr:colOff>
      <xdr:row>26</xdr:row>
      <xdr:rowOff>57150</xdr:rowOff>
    </xdr:to>
    <xdr:sp macro="" textlink="">
      <xdr:nvSpPr>
        <xdr:cNvPr id="6453267" name="Rectangle 91"/>
        <xdr:cNvSpPr>
          <a:spLocks noChangeArrowheads="1"/>
        </xdr:cNvSpPr>
      </xdr:nvSpPr>
      <xdr:spPr bwMode="auto">
        <a:xfrm>
          <a:off x="4476750" y="395287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2552700</xdr:colOff>
      <xdr:row>24</xdr:row>
      <xdr:rowOff>0</xdr:rowOff>
    </xdr:from>
    <xdr:to>
      <xdr:col>4</xdr:col>
      <xdr:colOff>2876550</xdr:colOff>
      <xdr:row>25</xdr:row>
      <xdr:rowOff>38100</xdr:rowOff>
    </xdr:to>
    <xdr:sp macro="" textlink="'Data 2'!E216">
      <xdr:nvSpPr>
        <xdr:cNvPr id="48" name="Texto 239"/>
        <xdr:cNvSpPr txBox="1">
          <a:spLocks noChangeArrowheads="1" noTextEdit="1"/>
        </xdr:cNvSpPr>
      </xdr:nvSpPr>
      <xdr:spPr bwMode="auto">
        <a:xfrm>
          <a:off x="4000500" y="392430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fld id="{9051F146-5A3C-439D-A989-D5A11FE43285}" type="TxLink">
            <a:rPr lang="en-US" sz="800" b="1" i="0" u="none" strike="noStrike" baseline="0">
              <a:solidFill>
                <a:srgbClr val="004563"/>
              </a:solidFill>
              <a:latin typeface="Arial"/>
              <a:cs typeface="Arial"/>
            </a:rPr>
            <a:pPr algn="l" rtl="0">
              <a:defRPr sz="1000"/>
            </a:pPr>
            <a:t>3.429</a:t>
          </a:fld>
          <a:endParaRPr lang="es-ES" sz="800" b="1" i="0" u="none" strike="noStrike" baseline="0">
            <a:solidFill>
              <a:srgbClr val="004563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2568122</xdr:colOff>
      <xdr:row>25</xdr:row>
      <xdr:rowOff>94839</xdr:rowOff>
    </xdr:from>
    <xdr:to>
      <xdr:col>4</xdr:col>
      <xdr:colOff>2856122</xdr:colOff>
      <xdr:row>26</xdr:row>
      <xdr:rowOff>66539</xdr:rowOff>
    </xdr:to>
    <xdr:sp macro="" textlink="'Data 2'!F216">
      <xdr:nvSpPr>
        <xdr:cNvPr id="49" name="Text Box 94"/>
        <xdr:cNvSpPr txBox="1">
          <a:spLocks noChangeArrowheads="1" noTextEdit="1"/>
        </xdr:cNvSpPr>
      </xdr:nvSpPr>
      <xdr:spPr bwMode="auto">
        <a:xfrm>
          <a:off x="4435022" y="4247739"/>
          <a:ext cx="288000" cy="136800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fld id="{CB129F0E-16BE-4A61-8FBD-5DD7819D3790}" type="TxLink">
            <a:rPr lang="en-US" sz="700" b="1" i="0" u="none" strike="noStrike">
              <a:solidFill>
                <a:schemeClr val="bg1"/>
              </a:solidFill>
              <a:latin typeface="Arial"/>
              <a:cs typeface="Arial"/>
            </a:rPr>
            <a:pPr algn="ctr" rtl="0">
              <a:defRPr sz="1000"/>
            </a:pPr>
            <a:t>38%</a:t>
          </a:fld>
          <a:endParaRPr lang="es-ES" sz="700" b="1" i="0" strike="noStrike">
            <a:solidFill>
              <a:schemeClr val="bg1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2533650</xdr:colOff>
      <xdr:row>24</xdr:row>
      <xdr:rowOff>28574</xdr:rowOff>
    </xdr:from>
    <xdr:to>
      <xdr:col>4</xdr:col>
      <xdr:colOff>2562225</xdr:colOff>
      <xdr:row>26</xdr:row>
      <xdr:rowOff>62002</xdr:rowOff>
    </xdr:to>
    <xdr:sp macro="" textlink="">
      <xdr:nvSpPr>
        <xdr:cNvPr id="6453270" name="Rectangle 96"/>
        <xdr:cNvSpPr>
          <a:spLocks noChangeArrowheads="1"/>
        </xdr:cNvSpPr>
      </xdr:nvSpPr>
      <xdr:spPr bwMode="auto">
        <a:xfrm>
          <a:off x="4391025" y="3974645"/>
          <a:ext cx="28575" cy="360000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901338</xdr:colOff>
      <xdr:row>11</xdr:row>
      <xdr:rowOff>47625</xdr:rowOff>
    </xdr:from>
    <xdr:to>
      <xdr:col>4</xdr:col>
      <xdr:colOff>1149803</xdr:colOff>
      <xdr:row>12</xdr:row>
      <xdr:rowOff>34018</xdr:rowOff>
    </xdr:to>
    <xdr:sp macro="" textlink="'Data 2'!E211">
      <xdr:nvSpPr>
        <xdr:cNvPr id="51" name="Texto 239"/>
        <xdr:cNvSpPr txBox="1">
          <a:spLocks noChangeArrowheads="1" noTextEdit="1"/>
        </xdr:cNvSpPr>
      </xdr:nvSpPr>
      <xdr:spPr bwMode="auto">
        <a:xfrm>
          <a:off x="2758713" y="1918607"/>
          <a:ext cx="248465" cy="14967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fld id="{31B53751-9551-4477-BF4E-7AC4CC52E924}" type="TxLink">
            <a:rPr lang="en-U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pPr algn="l" rtl="0">
              <a:defRPr sz="1000"/>
            </a:pPr>
            <a:t>541</a:t>
          </a:fld>
          <a:endParaRPr lang="es-ES" sz="800" b="0" i="0" u="none" strike="noStrike" baseline="0">
            <a:solidFill>
              <a:srgbClr val="004563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902697</xdr:colOff>
      <xdr:row>12</xdr:row>
      <xdr:rowOff>159640</xdr:rowOff>
    </xdr:from>
    <xdr:to>
      <xdr:col>4</xdr:col>
      <xdr:colOff>1118697</xdr:colOff>
      <xdr:row>13</xdr:row>
      <xdr:rowOff>109740</xdr:rowOff>
    </xdr:to>
    <xdr:sp macro="" textlink="'Data 2'!F211">
      <xdr:nvSpPr>
        <xdr:cNvPr id="52" name="Text Box 99"/>
        <xdr:cNvSpPr txBox="1">
          <a:spLocks noChangeArrowheads="1" noTextEdit="1"/>
        </xdr:cNvSpPr>
      </xdr:nvSpPr>
      <xdr:spPr bwMode="auto">
        <a:xfrm>
          <a:off x="2769597" y="2217040"/>
          <a:ext cx="216000" cy="115200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3BC81654-0927-499D-B0D5-792739B60C8A}" type="TxLink">
            <a:rPr lang="en-US" sz="7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32%</a:t>
          </a:fld>
          <a:endParaRPr lang="es-ES" sz="7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874122</xdr:colOff>
      <xdr:row>11</xdr:row>
      <xdr:rowOff>74021</xdr:rowOff>
    </xdr:from>
    <xdr:to>
      <xdr:col>4</xdr:col>
      <xdr:colOff>902697</xdr:colOff>
      <xdr:row>13</xdr:row>
      <xdr:rowOff>107449</xdr:rowOff>
    </xdr:to>
    <xdr:sp macro="" textlink="">
      <xdr:nvSpPr>
        <xdr:cNvPr id="6453273" name="Rectangle 101"/>
        <xdr:cNvSpPr>
          <a:spLocks noChangeArrowheads="1"/>
        </xdr:cNvSpPr>
      </xdr:nvSpPr>
      <xdr:spPr bwMode="auto">
        <a:xfrm>
          <a:off x="2731497" y="1945003"/>
          <a:ext cx="28575" cy="360000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1109527</xdr:colOff>
      <xdr:row>10</xdr:row>
      <xdr:rowOff>115662</xdr:rowOff>
    </xdr:from>
    <xdr:to>
      <xdr:col>4</xdr:col>
      <xdr:colOff>1433377</xdr:colOff>
      <xdr:row>11</xdr:row>
      <xdr:rowOff>157027</xdr:rowOff>
    </xdr:to>
    <xdr:sp macro="" textlink="'Data 2'!H211">
      <xdr:nvSpPr>
        <xdr:cNvPr id="54" name="Texto 239"/>
        <xdr:cNvSpPr txBox="1">
          <a:spLocks noChangeArrowheads="1" noTextEdit="1"/>
        </xdr:cNvSpPr>
      </xdr:nvSpPr>
      <xdr:spPr bwMode="auto">
        <a:xfrm>
          <a:off x="2966902" y="1823358"/>
          <a:ext cx="323850" cy="20465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fld id="{D2DEA693-CD82-41F8-A899-0E0FB073FD58}" type="TxLink">
            <a:rPr lang="en-U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pPr algn="l" rtl="0">
              <a:defRPr sz="1000"/>
            </a:pPr>
            <a:t>1.736</a:t>
          </a:fld>
          <a:endParaRPr lang="es-ES" sz="800" b="0" i="0" u="none" strike="noStrike" baseline="0">
            <a:solidFill>
              <a:srgbClr val="004563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1157153</xdr:colOff>
      <xdr:row>12</xdr:row>
      <xdr:rowOff>74118</xdr:rowOff>
    </xdr:from>
    <xdr:to>
      <xdr:col>4</xdr:col>
      <xdr:colOff>1373153</xdr:colOff>
      <xdr:row>13</xdr:row>
      <xdr:rowOff>110618</xdr:rowOff>
    </xdr:to>
    <xdr:sp macro="" textlink="'Data 2'!I211">
      <xdr:nvSpPr>
        <xdr:cNvPr id="55" name="Text Box 104"/>
        <xdr:cNvSpPr txBox="1">
          <a:spLocks noChangeArrowheads="1" noTextEdit="1"/>
        </xdr:cNvSpPr>
      </xdr:nvSpPr>
      <xdr:spPr bwMode="auto">
        <a:xfrm>
          <a:off x="3024053" y="2131518"/>
          <a:ext cx="216000" cy="201600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5C92C5DB-4CAD-4197-834C-274AF3C24F2D}" type="TxLink">
            <a:rPr lang="en-US" sz="700" b="1" i="0" u="none" strike="noStrike">
              <a:solidFill>
                <a:srgbClr val="FFFFFF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56%</a:t>
          </a:fld>
          <a:endParaRPr lang="es-ES" sz="700" b="1" i="0" u="none" strike="noStrike">
            <a:solidFill>
              <a:srgbClr val="FFFFFF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1128576</xdr:colOff>
      <xdr:row>11</xdr:row>
      <xdr:rowOff>74021</xdr:rowOff>
    </xdr:from>
    <xdr:to>
      <xdr:col>4</xdr:col>
      <xdr:colOff>1157151</xdr:colOff>
      <xdr:row>13</xdr:row>
      <xdr:rowOff>107449</xdr:rowOff>
    </xdr:to>
    <xdr:sp macro="" textlink="">
      <xdr:nvSpPr>
        <xdr:cNvPr id="6453276" name="Rectangle 106"/>
        <xdr:cNvSpPr>
          <a:spLocks noChangeArrowheads="1"/>
        </xdr:cNvSpPr>
      </xdr:nvSpPr>
      <xdr:spPr bwMode="auto">
        <a:xfrm>
          <a:off x="2985951" y="1945003"/>
          <a:ext cx="28575" cy="360000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3524250</xdr:colOff>
      <xdr:row>24</xdr:row>
      <xdr:rowOff>0</xdr:rowOff>
    </xdr:from>
    <xdr:ext cx="275268" cy="141001"/>
    <xdr:sp macro="" textlink="'Data 2'!K216">
      <xdr:nvSpPr>
        <xdr:cNvPr id="57" name="Texto 239"/>
        <xdr:cNvSpPr txBox="1">
          <a:spLocks noChangeArrowheads="1" noTextEdit="1"/>
        </xdr:cNvSpPr>
      </xdr:nvSpPr>
      <xdr:spPr bwMode="auto">
        <a:xfrm>
          <a:off x="5381625" y="3924300"/>
          <a:ext cx="275268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fld id="{B40D075F-EFA5-4D46-9D7A-0601AD69E399}" type="TxLink">
            <a:rPr lang="en-US" sz="800" b="1" i="0" u="none" strike="noStrike" baseline="0">
              <a:solidFill>
                <a:srgbClr val="004563"/>
              </a:solidFill>
              <a:latin typeface="Arial"/>
              <a:cs typeface="Arial"/>
            </a:rPr>
            <a:pPr algn="l" rtl="0">
              <a:defRPr sz="1000"/>
            </a:pPr>
            <a:t>7.272</a:t>
          </a:fld>
          <a:endParaRPr lang="es-ES" sz="800" b="1" i="0" u="none" strike="noStrike" baseline="0">
            <a:solidFill>
              <a:srgbClr val="004563"/>
            </a:solidFill>
            <a:latin typeface="Arial"/>
            <a:cs typeface="Arial"/>
          </a:endParaRPr>
        </a:p>
      </xdr:txBody>
    </xdr:sp>
    <xdr:clientData/>
  </xdr:oneCellAnchor>
  <xdr:twoCellAnchor>
    <xdr:from>
      <xdr:col>4</xdr:col>
      <xdr:colOff>3534228</xdr:colOff>
      <xdr:row>25</xdr:row>
      <xdr:rowOff>84471</xdr:rowOff>
    </xdr:from>
    <xdr:to>
      <xdr:col>4</xdr:col>
      <xdr:colOff>3822228</xdr:colOff>
      <xdr:row>26</xdr:row>
      <xdr:rowOff>59771</xdr:rowOff>
    </xdr:to>
    <xdr:sp macro="" textlink="'Data 2'!L216">
      <xdr:nvSpPr>
        <xdr:cNvPr id="58" name="Text Box 109"/>
        <xdr:cNvSpPr txBox="1">
          <a:spLocks noChangeArrowheads="1" noTextEdit="1"/>
        </xdr:cNvSpPr>
      </xdr:nvSpPr>
      <xdr:spPr bwMode="auto">
        <a:xfrm>
          <a:off x="5401128" y="4237371"/>
          <a:ext cx="288000" cy="140400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fld id="{1FDC5908-E15F-48B0-BB83-8C99EE908DDE}" type="TxLink">
            <a:rPr lang="en-US" sz="700" b="1" i="0" u="none" strike="noStrike">
              <a:solidFill>
                <a:schemeClr val="bg1"/>
              </a:solidFill>
              <a:latin typeface="Arial"/>
              <a:cs typeface="Arial"/>
            </a:rPr>
            <a:pPr algn="ctr" rtl="0">
              <a:defRPr sz="1000"/>
            </a:pPr>
            <a:t>39%</a:t>
          </a:fld>
          <a:endParaRPr lang="es-ES" sz="700" b="1" i="0" strike="noStrike">
            <a:solidFill>
              <a:schemeClr val="bg1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3505200</xdr:colOff>
      <xdr:row>24</xdr:row>
      <xdr:rowOff>28575</xdr:rowOff>
    </xdr:from>
    <xdr:to>
      <xdr:col>4</xdr:col>
      <xdr:colOff>3533775</xdr:colOff>
      <xdr:row>26</xdr:row>
      <xdr:rowOff>57150</xdr:rowOff>
    </xdr:to>
    <xdr:sp macro="" textlink="">
      <xdr:nvSpPr>
        <xdr:cNvPr id="6453279" name="Rectangle 111"/>
        <xdr:cNvSpPr>
          <a:spLocks noChangeArrowheads="1"/>
        </xdr:cNvSpPr>
      </xdr:nvSpPr>
      <xdr:spPr bwMode="auto">
        <a:xfrm>
          <a:off x="4953000" y="395287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1609725</xdr:colOff>
      <xdr:row>24</xdr:row>
      <xdr:rowOff>0</xdr:rowOff>
    </xdr:from>
    <xdr:to>
      <xdr:col>4</xdr:col>
      <xdr:colOff>2505075</xdr:colOff>
      <xdr:row>25</xdr:row>
      <xdr:rowOff>19050</xdr:rowOff>
    </xdr:to>
    <xdr:sp macro="" textlink="">
      <xdr:nvSpPr>
        <xdr:cNvPr id="60" name="Texto 239"/>
        <xdr:cNvSpPr txBox="1">
          <a:spLocks noChangeArrowheads="1"/>
        </xdr:cNvSpPr>
      </xdr:nvSpPr>
      <xdr:spPr bwMode="auto">
        <a:xfrm>
          <a:off x="3467100" y="3924300"/>
          <a:ext cx="895350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Reservas (GWh)</a:t>
          </a:r>
        </a:p>
      </xdr:txBody>
    </xdr:sp>
    <xdr:clientData/>
  </xdr:twoCellAnchor>
  <xdr:twoCellAnchor>
    <xdr:from>
      <xdr:col>4</xdr:col>
      <xdr:colOff>1609725</xdr:colOff>
      <xdr:row>25</xdr:row>
      <xdr:rowOff>66675</xdr:rowOff>
    </xdr:from>
    <xdr:to>
      <xdr:col>4</xdr:col>
      <xdr:colOff>2505075</xdr:colOff>
      <xdr:row>26</xdr:row>
      <xdr:rowOff>76200</xdr:rowOff>
    </xdr:to>
    <xdr:sp macro="" textlink="">
      <xdr:nvSpPr>
        <xdr:cNvPr id="61" name="Texto 239"/>
        <xdr:cNvSpPr txBox="1">
          <a:spLocks noChangeArrowheads="1"/>
        </xdr:cNvSpPr>
      </xdr:nvSpPr>
      <xdr:spPr bwMode="auto">
        <a:xfrm>
          <a:off x="3467100" y="4152900"/>
          <a:ext cx="8953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Llenado (%)</a:t>
          </a:r>
        </a:p>
      </xdr:txBody>
    </xdr:sp>
    <xdr:clientData/>
  </xdr:twoCellAnchor>
  <xdr:twoCellAnchor>
    <xdr:from>
      <xdr:col>4</xdr:col>
      <xdr:colOff>2495550</xdr:colOff>
      <xdr:row>21</xdr:row>
      <xdr:rowOff>123825</xdr:rowOff>
    </xdr:from>
    <xdr:to>
      <xdr:col>4</xdr:col>
      <xdr:colOff>3886200</xdr:colOff>
      <xdr:row>24</xdr:row>
      <xdr:rowOff>9525</xdr:rowOff>
    </xdr:to>
    <xdr:sp macro="" textlink="">
      <xdr:nvSpPr>
        <xdr:cNvPr id="62" name="Texto 239"/>
        <xdr:cNvSpPr txBox="1">
          <a:spLocks noChangeArrowheads="1"/>
        </xdr:cNvSpPr>
      </xdr:nvSpPr>
      <xdr:spPr bwMode="auto">
        <a:xfrm>
          <a:off x="3943350" y="3609975"/>
          <a:ext cx="1390650" cy="3238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Régimen   Régimen                   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anual         hiperanual  Total     </a:t>
          </a:r>
        </a:p>
      </xdr:txBody>
    </xdr:sp>
    <xdr:clientData/>
  </xdr:twoCellAnchor>
  <xdr:twoCellAnchor>
    <xdr:from>
      <xdr:col>4</xdr:col>
      <xdr:colOff>1941537</xdr:colOff>
      <xdr:row>16</xdr:row>
      <xdr:rowOff>65564</xdr:rowOff>
    </xdr:from>
    <xdr:to>
      <xdr:col>4</xdr:col>
      <xdr:colOff>2157537</xdr:colOff>
      <xdr:row>16</xdr:row>
      <xdr:rowOff>155564</xdr:rowOff>
    </xdr:to>
    <xdr:sp macro="" textlink="'Data 2'!I212">
      <xdr:nvSpPr>
        <xdr:cNvPr id="63" name="Text Box 146"/>
        <xdr:cNvSpPr txBox="1">
          <a:spLocks noChangeArrowheads="1" noTextEdit="1"/>
        </xdr:cNvSpPr>
      </xdr:nvSpPr>
      <xdr:spPr bwMode="auto">
        <a:xfrm>
          <a:off x="3798912" y="2752975"/>
          <a:ext cx="216000" cy="90000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95B07AE6-BC93-49E6-9095-F2C54A966F20}" type="TxLink">
            <a:rPr lang="en-US" sz="700" b="1" i="0" u="none" strike="noStrike">
              <a:solidFill>
                <a:srgbClr val="FFFFFF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25%</a:t>
          </a:fld>
          <a:endParaRPr lang="es-ES" sz="700" b="1" i="0" u="none" strike="noStrike">
            <a:solidFill>
              <a:srgbClr val="FFFFFF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868680</xdr:colOff>
      <xdr:row>19</xdr:row>
      <xdr:rowOff>58601</xdr:rowOff>
    </xdr:from>
    <xdr:to>
      <xdr:col>4</xdr:col>
      <xdr:colOff>1084680</xdr:colOff>
      <xdr:row>20</xdr:row>
      <xdr:rowOff>73501</xdr:rowOff>
    </xdr:to>
    <xdr:sp macro="" textlink="'Data 2'!I213">
      <xdr:nvSpPr>
        <xdr:cNvPr id="64" name="Text Box 148"/>
        <xdr:cNvSpPr txBox="1">
          <a:spLocks noChangeArrowheads="1" noTextEdit="1"/>
        </xdr:cNvSpPr>
      </xdr:nvSpPr>
      <xdr:spPr bwMode="auto">
        <a:xfrm>
          <a:off x="2735580" y="3271701"/>
          <a:ext cx="216000" cy="180000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466B5E49-0615-4E9A-BF0F-337BB6AEB432}" type="TxLink">
            <a:rPr lang="en-US" sz="700" b="1" i="0" u="none" strike="noStrike">
              <a:solidFill>
                <a:srgbClr val="FFFFFF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50%</a:t>
          </a:fld>
          <a:endParaRPr lang="es-ES" sz="700" b="1" i="0" u="none" strike="noStrike">
            <a:solidFill>
              <a:srgbClr val="FFFFFF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1785801</xdr:colOff>
      <xdr:row>20</xdr:row>
      <xdr:rowOff>68942</xdr:rowOff>
    </xdr:from>
    <xdr:to>
      <xdr:col>4</xdr:col>
      <xdr:colOff>2001801</xdr:colOff>
      <xdr:row>21</xdr:row>
      <xdr:rowOff>44242</xdr:rowOff>
    </xdr:to>
    <xdr:sp macro="" textlink="'Data 2'!I214">
      <xdr:nvSpPr>
        <xdr:cNvPr id="65" name="Text Box 150"/>
        <xdr:cNvSpPr txBox="1">
          <a:spLocks noChangeArrowheads="1" noTextEdit="1"/>
        </xdr:cNvSpPr>
      </xdr:nvSpPr>
      <xdr:spPr bwMode="auto">
        <a:xfrm>
          <a:off x="3652701" y="3447142"/>
          <a:ext cx="216000" cy="140400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6FD75A9C-DC01-4CA2-816D-0B8DC812E631}" type="TxLink">
            <a:rPr lang="en-US" sz="700" b="1" i="0" u="none" strike="noStrike">
              <a:solidFill>
                <a:srgbClr val="FFFFFF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39%</a:t>
          </a:fld>
          <a:endParaRPr lang="es-ES" sz="700" b="1" i="0" u="none" strike="noStrike">
            <a:solidFill>
              <a:srgbClr val="FFFFFF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782955</xdr:colOff>
      <xdr:row>8</xdr:row>
      <xdr:rowOff>34290</xdr:rowOff>
    </xdr:from>
    <xdr:to>
      <xdr:col>4</xdr:col>
      <xdr:colOff>811530</xdr:colOff>
      <xdr:row>10</xdr:row>
      <xdr:rowOff>70440</xdr:rowOff>
    </xdr:to>
    <xdr:sp macro="" textlink="">
      <xdr:nvSpPr>
        <xdr:cNvPr id="66" name="Rectangle 51"/>
        <xdr:cNvSpPr>
          <a:spLocks noChangeArrowheads="1"/>
        </xdr:cNvSpPr>
      </xdr:nvSpPr>
      <xdr:spPr bwMode="auto">
        <a:xfrm>
          <a:off x="2640330" y="1415415"/>
          <a:ext cx="28575" cy="362721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810170</xdr:colOff>
      <xdr:row>9</xdr:row>
      <xdr:rowOff>108676</xdr:rowOff>
    </xdr:from>
    <xdr:to>
      <xdr:col>4</xdr:col>
      <xdr:colOff>1026170</xdr:colOff>
      <xdr:row>10</xdr:row>
      <xdr:rowOff>69576</xdr:rowOff>
    </xdr:to>
    <xdr:sp macro="" textlink="'Data 2'!L210">
      <xdr:nvSpPr>
        <xdr:cNvPr id="67" name="Text Box 49"/>
        <xdr:cNvSpPr txBox="1">
          <a:spLocks noChangeArrowheads="1" noTextEdit="1"/>
        </xdr:cNvSpPr>
      </xdr:nvSpPr>
      <xdr:spPr bwMode="auto">
        <a:xfrm>
          <a:off x="2677070" y="1670776"/>
          <a:ext cx="216000" cy="126000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D492A2EF-642D-4E13-BC2F-265A4FAC416E}" type="TxLink">
            <a:rPr lang="en-US" sz="700" b="1" i="0" u="none" strike="noStrike">
              <a:solidFill>
                <a:srgbClr val="FFFFFF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35%</a:t>
          </a:fld>
          <a:endParaRPr lang="es-ES" sz="700" b="1" i="0" u="none" strike="noStrike">
            <a:solidFill>
              <a:srgbClr val="FFFFFF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803365</xdr:colOff>
      <xdr:row>7</xdr:row>
      <xdr:rowOff>61504</xdr:rowOff>
    </xdr:from>
    <xdr:to>
      <xdr:col>4</xdr:col>
      <xdr:colOff>1127215</xdr:colOff>
      <xdr:row>8</xdr:row>
      <xdr:rowOff>99604</xdr:rowOff>
    </xdr:to>
    <xdr:sp macro="" textlink="'Data 2'!K210">
      <xdr:nvSpPr>
        <xdr:cNvPr id="68" name="Texto 239"/>
        <xdr:cNvSpPr txBox="1">
          <a:spLocks noChangeArrowheads="1" noTextEdit="1"/>
        </xdr:cNvSpPr>
      </xdr:nvSpPr>
      <xdr:spPr bwMode="auto">
        <a:xfrm>
          <a:off x="2660740" y="1279343"/>
          <a:ext cx="323850" cy="20138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fld id="{DD47E0AC-7345-4DD2-AAB9-F8650D52FFDE}" type="TxLink">
            <a:rPr lang="en-U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pPr algn="l" rtl="0">
              <a:defRPr sz="1000"/>
            </a:pPr>
            <a:t>1.200</a:t>
          </a:fld>
          <a:endParaRPr lang="es-ES" sz="800" b="0" i="0" u="none" strike="noStrike" baseline="0">
            <a:solidFill>
              <a:srgbClr val="004563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1395277</xdr:colOff>
      <xdr:row>11</xdr:row>
      <xdr:rowOff>68309</xdr:rowOff>
    </xdr:from>
    <xdr:to>
      <xdr:col>4</xdr:col>
      <xdr:colOff>1423852</xdr:colOff>
      <xdr:row>13</xdr:row>
      <xdr:rowOff>101737</xdr:rowOff>
    </xdr:to>
    <xdr:sp macro="" textlink="">
      <xdr:nvSpPr>
        <xdr:cNvPr id="69" name="Rectangle 106"/>
        <xdr:cNvSpPr>
          <a:spLocks noChangeArrowheads="1"/>
        </xdr:cNvSpPr>
      </xdr:nvSpPr>
      <xdr:spPr bwMode="auto">
        <a:xfrm>
          <a:off x="3252652" y="1939291"/>
          <a:ext cx="28575" cy="360000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1422491</xdr:colOff>
      <xdr:row>12</xdr:row>
      <xdr:rowOff>95069</xdr:rowOff>
    </xdr:from>
    <xdr:to>
      <xdr:col>4</xdr:col>
      <xdr:colOff>1638491</xdr:colOff>
      <xdr:row>13</xdr:row>
      <xdr:rowOff>99169</xdr:rowOff>
    </xdr:to>
    <xdr:sp macro="" textlink="'Data 2'!L211">
      <xdr:nvSpPr>
        <xdr:cNvPr id="70" name="Text Box 49"/>
        <xdr:cNvSpPr txBox="1">
          <a:spLocks noChangeArrowheads="1" noTextEdit="1"/>
        </xdr:cNvSpPr>
      </xdr:nvSpPr>
      <xdr:spPr bwMode="auto">
        <a:xfrm>
          <a:off x="3289391" y="2152469"/>
          <a:ext cx="216000" cy="169200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68CF77F9-6149-40E6-ABC4-869F98A31F58}" type="TxLink">
            <a:rPr lang="en-US" sz="700" b="1" i="0" u="none" strike="noStrike">
              <a:solidFill>
                <a:srgbClr val="FFFFFF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47%</a:t>
          </a:fld>
          <a:endParaRPr lang="es-ES" sz="700" b="1" i="0" u="none" strike="noStrike">
            <a:solidFill>
              <a:srgbClr val="FFFFFF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1408884</xdr:colOff>
      <xdr:row>10</xdr:row>
      <xdr:rowOff>112940</xdr:rowOff>
    </xdr:from>
    <xdr:to>
      <xdr:col>4</xdr:col>
      <xdr:colOff>1732734</xdr:colOff>
      <xdr:row>11</xdr:row>
      <xdr:rowOff>151040</xdr:rowOff>
    </xdr:to>
    <xdr:sp macro="" textlink="'Data 2'!K211">
      <xdr:nvSpPr>
        <xdr:cNvPr id="71" name="Texto 239"/>
        <xdr:cNvSpPr txBox="1">
          <a:spLocks noChangeArrowheads="1" noTextEdit="1"/>
        </xdr:cNvSpPr>
      </xdr:nvSpPr>
      <xdr:spPr bwMode="auto">
        <a:xfrm>
          <a:off x="3266259" y="1820636"/>
          <a:ext cx="323850" cy="20138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fld id="{BA363A82-0018-4726-9397-43BB52CD3DC4}" type="TxLink">
            <a:rPr lang="en-U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pPr algn="l" rtl="0">
              <a:defRPr sz="1000"/>
            </a:pPr>
            <a:t>2.277</a:t>
          </a:fld>
          <a:endParaRPr lang="es-ES" sz="800" b="0" i="0" u="none" strike="noStrike" baseline="0">
            <a:solidFill>
              <a:srgbClr val="004563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2892682</xdr:colOff>
      <xdr:row>10</xdr:row>
      <xdr:rowOff>112940</xdr:rowOff>
    </xdr:from>
    <xdr:to>
      <xdr:col>4</xdr:col>
      <xdr:colOff>2921257</xdr:colOff>
      <xdr:row>12</xdr:row>
      <xdr:rowOff>145131</xdr:rowOff>
    </xdr:to>
    <xdr:sp macro="" textlink="">
      <xdr:nvSpPr>
        <xdr:cNvPr id="72" name="Rectangle 106"/>
        <xdr:cNvSpPr>
          <a:spLocks noChangeArrowheads="1"/>
        </xdr:cNvSpPr>
      </xdr:nvSpPr>
      <xdr:spPr bwMode="auto">
        <a:xfrm>
          <a:off x="4750057" y="1820636"/>
          <a:ext cx="28575" cy="358763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2920514</xdr:colOff>
      <xdr:row>11</xdr:row>
      <xdr:rowOff>146338</xdr:rowOff>
    </xdr:from>
    <xdr:to>
      <xdr:col>4</xdr:col>
      <xdr:colOff>3136514</xdr:colOff>
      <xdr:row>12</xdr:row>
      <xdr:rowOff>143816</xdr:rowOff>
    </xdr:to>
    <xdr:sp macro="" textlink="'Data 2'!L215">
      <xdr:nvSpPr>
        <xdr:cNvPr id="73" name="Text Box 49"/>
        <xdr:cNvSpPr txBox="1">
          <a:spLocks noChangeArrowheads="1" noTextEdit="1"/>
        </xdr:cNvSpPr>
      </xdr:nvSpPr>
      <xdr:spPr bwMode="auto">
        <a:xfrm>
          <a:off x="4777889" y="2017320"/>
          <a:ext cx="216000" cy="160764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A192F5A9-55BC-4B12-BB23-744F468A02F8}" type="TxLink">
            <a:rPr lang="en-US" sz="700" b="1" i="0" u="none" strike="noStrike">
              <a:solidFill>
                <a:srgbClr val="FFFFFF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45%</a:t>
          </a:fld>
          <a:endParaRPr lang="es-ES" sz="700" b="1" i="0" u="none" strike="noStrike">
            <a:solidFill>
              <a:srgbClr val="FFFFFF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2892061</xdr:colOff>
      <xdr:row>9</xdr:row>
      <xdr:rowOff>140154</xdr:rowOff>
    </xdr:from>
    <xdr:to>
      <xdr:col>4</xdr:col>
      <xdr:colOff>3215911</xdr:colOff>
      <xdr:row>10</xdr:row>
      <xdr:rowOff>129268</xdr:rowOff>
    </xdr:to>
    <xdr:sp macro="" textlink="'Data 2'!K215">
      <xdr:nvSpPr>
        <xdr:cNvPr id="74" name="Texto 239"/>
        <xdr:cNvSpPr txBox="1">
          <a:spLocks noChangeArrowheads="1" noTextEdit="1"/>
        </xdr:cNvSpPr>
      </xdr:nvSpPr>
      <xdr:spPr bwMode="auto">
        <a:xfrm>
          <a:off x="4749436" y="1684565"/>
          <a:ext cx="323850" cy="15239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fld id="{DF3F2176-B564-4E55-9AD6-AE74BB62D98C}" type="TxLink">
            <a:rPr lang="en-U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pPr algn="l" rtl="0">
              <a:defRPr sz="1000"/>
            </a:pPr>
            <a:t>1.080</a:t>
          </a:fld>
          <a:endParaRPr lang="es-ES" sz="800" b="0" i="0" u="none" strike="noStrike" baseline="0">
            <a:solidFill>
              <a:srgbClr val="004563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2177687</xdr:colOff>
      <xdr:row>14</xdr:row>
      <xdr:rowOff>126547</xdr:rowOff>
    </xdr:from>
    <xdr:to>
      <xdr:col>4</xdr:col>
      <xdr:colOff>2206262</xdr:colOff>
      <xdr:row>16</xdr:row>
      <xdr:rowOff>158738</xdr:rowOff>
    </xdr:to>
    <xdr:sp macro="" textlink="">
      <xdr:nvSpPr>
        <xdr:cNvPr id="75" name="Rectangle 106"/>
        <xdr:cNvSpPr>
          <a:spLocks noChangeArrowheads="1"/>
        </xdr:cNvSpPr>
      </xdr:nvSpPr>
      <xdr:spPr bwMode="auto">
        <a:xfrm>
          <a:off x="4035062" y="2487386"/>
          <a:ext cx="28575" cy="358763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2204902</xdr:colOff>
      <xdr:row>16</xdr:row>
      <xdr:rowOff>44904</xdr:rowOff>
    </xdr:from>
    <xdr:to>
      <xdr:col>4</xdr:col>
      <xdr:colOff>2420902</xdr:colOff>
      <xdr:row>16</xdr:row>
      <xdr:rowOff>156504</xdr:rowOff>
    </xdr:to>
    <xdr:sp macro="" textlink="'Data 2'!L212">
      <xdr:nvSpPr>
        <xdr:cNvPr id="76" name="Text Box 49"/>
        <xdr:cNvSpPr txBox="1">
          <a:spLocks noChangeArrowheads="1" noTextEdit="1"/>
        </xdr:cNvSpPr>
      </xdr:nvSpPr>
      <xdr:spPr bwMode="auto">
        <a:xfrm>
          <a:off x="4062277" y="2732315"/>
          <a:ext cx="216000" cy="111600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0C45AD92-EDC1-4BAC-9399-4751B5A5669A}" type="TxLink">
            <a:rPr lang="en-US" sz="700" b="1" i="0" u="none" strike="noStrike">
              <a:solidFill>
                <a:srgbClr val="FFFFFF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31%</a:t>
          </a:fld>
          <a:endParaRPr lang="es-ES" sz="700" b="1" i="0" u="none" strike="noStrike">
            <a:solidFill>
              <a:srgbClr val="FFFFFF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2184490</xdr:colOff>
      <xdr:row>14</xdr:row>
      <xdr:rowOff>44904</xdr:rowOff>
    </xdr:from>
    <xdr:to>
      <xdr:col>4</xdr:col>
      <xdr:colOff>2508340</xdr:colOff>
      <xdr:row>15</xdr:row>
      <xdr:rowOff>34017</xdr:rowOff>
    </xdr:to>
    <xdr:sp macro="" textlink="'Data 2'!K212">
      <xdr:nvSpPr>
        <xdr:cNvPr id="77" name="Texto 239"/>
        <xdr:cNvSpPr txBox="1">
          <a:spLocks noChangeArrowheads="1" noTextEdit="1"/>
        </xdr:cNvSpPr>
      </xdr:nvSpPr>
      <xdr:spPr bwMode="auto">
        <a:xfrm>
          <a:off x="4041865" y="2405743"/>
          <a:ext cx="323850" cy="15239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fld id="{67AB8EDC-FB59-4480-8E45-643BBF38C8DC}" type="TxLink">
            <a:rPr lang="en-U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pPr algn="l" rtl="0">
              <a:defRPr sz="1000"/>
            </a:pPr>
            <a:t>1.952</a:t>
          </a:fld>
          <a:endParaRPr lang="es-ES" sz="800" b="0" i="0" u="none" strike="noStrike" baseline="0">
            <a:solidFill>
              <a:srgbClr val="004563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2021205</xdr:colOff>
      <xdr:row>18</xdr:row>
      <xdr:rowOff>160565</xdr:rowOff>
    </xdr:from>
    <xdr:to>
      <xdr:col>4</xdr:col>
      <xdr:colOff>2049780</xdr:colOff>
      <xdr:row>21</xdr:row>
      <xdr:rowOff>30708</xdr:rowOff>
    </xdr:to>
    <xdr:sp macro="" textlink="">
      <xdr:nvSpPr>
        <xdr:cNvPr id="78" name="Rectangle 81"/>
        <xdr:cNvSpPr>
          <a:spLocks noChangeArrowheads="1"/>
        </xdr:cNvSpPr>
      </xdr:nvSpPr>
      <xdr:spPr bwMode="auto">
        <a:xfrm>
          <a:off x="3878580" y="3174547"/>
          <a:ext cx="28575" cy="360000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2048419</xdr:colOff>
      <xdr:row>20</xdr:row>
      <xdr:rowOff>51707</xdr:rowOff>
    </xdr:from>
    <xdr:to>
      <xdr:col>4</xdr:col>
      <xdr:colOff>2264419</xdr:colOff>
      <xdr:row>21</xdr:row>
      <xdr:rowOff>30607</xdr:rowOff>
    </xdr:to>
    <xdr:sp macro="" textlink="'Data 2'!L214">
      <xdr:nvSpPr>
        <xdr:cNvPr id="79" name="Text Box 49"/>
        <xdr:cNvSpPr txBox="1">
          <a:spLocks noChangeArrowheads="1" noTextEdit="1"/>
        </xdr:cNvSpPr>
      </xdr:nvSpPr>
      <xdr:spPr bwMode="auto">
        <a:xfrm>
          <a:off x="3915319" y="3429907"/>
          <a:ext cx="216000" cy="144000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A5239C62-09D3-4D5F-A00E-20BF056EF3D3}" type="TxLink">
            <a:rPr lang="en-US" sz="700" b="1" i="0" u="none" strike="noStrike">
              <a:solidFill>
                <a:srgbClr val="FFFFFF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40%</a:t>
          </a:fld>
          <a:endParaRPr lang="es-ES" sz="700" b="1" i="0" u="none" strike="noStrike">
            <a:solidFill>
              <a:srgbClr val="FFFFFF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2034812</xdr:colOff>
      <xdr:row>18</xdr:row>
      <xdr:rowOff>51707</xdr:rowOff>
    </xdr:from>
    <xdr:to>
      <xdr:col>4</xdr:col>
      <xdr:colOff>2358662</xdr:colOff>
      <xdr:row>19</xdr:row>
      <xdr:rowOff>40820</xdr:rowOff>
    </xdr:to>
    <xdr:sp macro="" textlink="'Data 2'!K214">
      <xdr:nvSpPr>
        <xdr:cNvPr id="80" name="Texto 239"/>
        <xdr:cNvSpPr txBox="1">
          <a:spLocks noChangeArrowheads="1" noTextEdit="1"/>
        </xdr:cNvSpPr>
      </xdr:nvSpPr>
      <xdr:spPr bwMode="auto">
        <a:xfrm>
          <a:off x="3892187" y="3065689"/>
          <a:ext cx="323850" cy="15239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fld id="{60192121-55E1-49CB-A34E-D00CEB468DB5}" type="TxLink">
            <a:rPr lang="en-U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pPr algn="l" rtl="0">
              <a:defRPr sz="1000"/>
            </a:pPr>
            <a:t>342</a:t>
          </a:fld>
          <a:endParaRPr lang="es-ES" sz="800" b="0" i="0" u="none" strike="noStrike" baseline="0">
            <a:solidFill>
              <a:srgbClr val="004563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518160</xdr:colOff>
      <xdr:row>6</xdr:row>
      <xdr:rowOff>9525</xdr:rowOff>
    </xdr:from>
    <xdr:to>
      <xdr:col>5</xdr:col>
      <xdr:colOff>251460</xdr:colOff>
      <xdr:row>23</xdr:row>
      <xdr:rowOff>160020</xdr:rowOff>
    </xdr:to>
    <xdr:graphicFrame macro="">
      <xdr:nvGraphicFramePr>
        <xdr:cNvPr id="6412310" name="GRAF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641231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9524</xdr:colOff>
      <xdr:row>3</xdr:row>
      <xdr:rowOff>28575</xdr:rowOff>
    </xdr:from>
    <xdr:to>
      <xdr:col>4</xdr:col>
      <xdr:colOff>7044599</xdr:colOff>
      <xdr:row>3</xdr:row>
      <xdr:rowOff>28575</xdr:rowOff>
    </xdr:to>
    <xdr:sp macro="" textlink="">
      <xdr:nvSpPr>
        <xdr:cNvPr id="6412312" name="Line 3"/>
        <xdr:cNvSpPr>
          <a:spLocks noChangeShapeType="1"/>
        </xdr:cNvSpPr>
      </xdr:nvSpPr>
      <xdr:spPr bwMode="auto">
        <a:xfrm flipH="1">
          <a:off x="200024" y="493395"/>
          <a:ext cx="8949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0.55965</cdr:x>
      <cdr:y>0.86113</cdr:y>
    </cdr:from>
    <cdr:to>
      <cdr:x>0.59104</cdr:x>
      <cdr:y>0.91764</cdr:y>
    </cdr:to>
    <cdr:sp macro="" textlink="">
      <cdr:nvSpPr>
        <cdr:cNvPr id="321537" name="Texto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28302" y="2500038"/>
          <a:ext cx="265202" cy="1640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2014</a:t>
          </a:r>
        </a:p>
      </cdr:txBody>
    </cdr:sp>
  </cdr:relSizeAnchor>
  <cdr:relSizeAnchor xmlns:cdr="http://schemas.openxmlformats.org/drawingml/2006/chartDrawing">
    <cdr:from>
      <cdr:x>0.66666</cdr:x>
      <cdr:y>0.75776</cdr:y>
    </cdr:from>
    <cdr:to>
      <cdr:x>0.91364</cdr:x>
      <cdr:y>0.82585</cdr:y>
    </cdr:to>
    <cdr:sp macro="" textlink="">
      <cdr:nvSpPr>
        <cdr:cNvPr id="321540" name="Texto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96248" y="2186950"/>
          <a:ext cx="2147348" cy="1965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0" bIns="22860" anchor="ctr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Mínimo estadístico</a:t>
          </a:r>
        </a:p>
      </cdr:txBody>
    </cdr:sp>
  </cdr:relSizeAnchor>
  <cdr:relSizeAnchor xmlns:cdr="http://schemas.openxmlformats.org/drawingml/2006/chartDrawing">
    <cdr:from>
      <cdr:x>0.84199</cdr:x>
      <cdr:y>0.86508</cdr:y>
    </cdr:from>
    <cdr:to>
      <cdr:x>0.87338</cdr:x>
      <cdr:y>0.92159</cdr:y>
    </cdr:to>
    <cdr:sp macro="" textlink="">
      <cdr:nvSpPr>
        <cdr:cNvPr id="321541" name="Texto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13700" y="2511506"/>
          <a:ext cx="265202" cy="1640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2016</a:t>
          </a:r>
        </a:p>
      </cdr:txBody>
    </cdr:sp>
  </cdr:relSizeAnchor>
  <cdr:relSizeAnchor xmlns:cdr="http://schemas.openxmlformats.org/drawingml/2006/chartDrawing">
    <cdr:from>
      <cdr:x>0.70423</cdr:x>
      <cdr:y>0.8616</cdr:y>
    </cdr:from>
    <cdr:to>
      <cdr:x>0.73562</cdr:x>
      <cdr:y>0.91811</cdr:y>
    </cdr:to>
    <cdr:sp macro="" textlink="">
      <cdr:nvSpPr>
        <cdr:cNvPr id="321542" name="Texto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49811" y="2501403"/>
          <a:ext cx="265202" cy="1640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2015</a:t>
          </a:r>
        </a:p>
      </cdr:txBody>
    </cdr:sp>
  </cdr:relSizeAnchor>
  <cdr:relSizeAnchor xmlns:cdr="http://schemas.openxmlformats.org/drawingml/2006/chartDrawing">
    <cdr:from>
      <cdr:x>0.36897</cdr:x>
      <cdr:y>0.16568</cdr:y>
    </cdr:from>
    <cdr:to>
      <cdr:x>0.36907</cdr:x>
      <cdr:y>0.89806</cdr:y>
    </cdr:to>
    <cdr:sp macro="" textlink="">
      <cdr:nvSpPr>
        <cdr:cNvPr id="321543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3208021" y="478154"/>
          <a:ext cx="836" cy="211371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F5F5F5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0.51107</cdr:x>
      <cdr:y>0.15512</cdr:y>
    </cdr:from>
    <cdr:to>
      <cdr:x>0.51107</cdr:x>
      <cdr:y>0.89014</cdr:y>
    </cdr:to>
    <cdr:sp macro="" textlink="">
      <cdr:nvSpPr>
        <cdr:cNvPr id="321544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4443468" y="447674"/>
          <a:ext cx="0" cy="212133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F5F5F5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0.66725</cdr:x>
      <cdr:y>0.26956</cdr:y>
    </cdr:from>
    <cdr:to>
      <cdr:x>0.91175</cdr:x>
      <cdr:y>0.33978</cdr:y>
    </cdr:to>
    <cdr:sp macro="" textlink="">
      <cdr:nvSpPr>
        <cdr:cNvPr id="321539" name="Texto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01359" y="777979"/>
          <a:ext cx="2125785" cy="202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0" bIns="22860" anchor="ctr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Máximo</a:t>
          </a:r>
          <a:r>
            <a:rPr lang="es-ES" sz="800" b="0" i="0" strike="noStrike" baseline="0">
              <a:solidFill>
                <a:srgbClr val="004563"/>
              </a:solidFill>
              <a:latin typeface="Arial"/>
              <a:cs typeface="Arial"/>
            </a:rPr>
            <a:t> </a:t>
          </a: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estadístico</a:t>
          </a:r>
        </a:p>
      </cdr:txBody>
    </cdr:sp>
  </cdr:relSizeAnchor>
  <cdr:relSizeAnchor xmlns:cdr="http://schemas.openxmlformats.org/drawingml/2006/chartDrawing">
    <cdr:from>
      <cdr:x>0.42966</cdr:x>
      <cdr:y>0.86113</cdr:y>
    </cdr:from>
    <cdr:to>
      <cdr:x>0.46105</cdr:x>
      <cdr:y>0.91764</cdr:y>
    </cdr:to>
    <cdr:sp macro="" textlink="">
      <cdr:nvSpPr>
        <cdr:cNvPr id="321545" name="Texto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30058" y="2500038"/>
          <a:ext cx="265202" cy="1640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2013</a:t>
          </a:r>
        </a:p>
      </cdr:txBody>
    </cdr:sp>
  </cdr:relSizeAnchor>
  <cdr:relSizeAnchor xmlns:cdr="http://schemas.openxmlformats.org/drawingml/2006/chartDrawing">
    <cdr:from>
      <cdr:x>0.64768</cdr:x>
      <cdr:y>0.16832</cdr:y>
    </cdr:from>
    <cdr:to>
      <cdr:x>0.65068</cdr:x>
      <cdr:y>0.90261</cdr:y>
    </cdr:to>
    <cdr:sp macro="" textlink="">
      <cdr:nvSpPr>
        <cdr:cNvPr id="321546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5631180" y="485774"/>
          <a:ext cx="26105" cy="211922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F5F5F5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0.7844</cdr:x>
      <cdr:y>0.14719</cdr:y>
    </cdr:from>
    <cdr:to>
      <cdr:x>0.78457</cdr:x>
      <cdr:y>0.88677</cdr:y>
    </cdr:to>
    <cdr:sp macro="" textlink="">
      <cdr:nvSpPr>
        <cdr:cNvPr id="321547" name="Line 1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6819900" y="424814"/>
          <a:ext cx="1475" cy="213446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F5F5F5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0.28691</cdr:x>
      <cdr:y>0.85861</cdr:y>
    </cdr:from>
    <cdr:to>
      <cdr:x>0.31829</cdr:x>
      <cdr:y>0.91512</cdr:y>
    </cdr:to>
    <cdr:sp macro="" textlink="">
      <cdr:nvSpPr>
        <cdr:cNvPr id="321548" name="Texto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23968" y="2492722"/>
          <a:ext cx="265202" cy="1640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2012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754380</xdr:colOff>
      <xdr:row>5</xdr:row>
      <xdr:rowOff>152399</xdr:rowOff>
    </xdr:from>
    <xdr:to>
      <xdr:col>5</xdr:col>
      <xdr:colOff>175260</xdr:colOff>
      <xdr:row>24</xdr:row>
      <xdr:rowOff>68580</xdr:rowOff>
    </xdr:to>
    <xdr:graphicFrame macro="">
      <xdr:nvGraphicFramePr>
        <xdr:cNvPr id="6425613" name="GRAF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642561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9524</xdr:colOff>
      <xdr:row>3</xdr:row>
      <xdr:rowOff>28575</xdr:rowOff>
    </xdr:from>
    <xdr:to>
      <xdr:col>4</xdr:col>
      <xdr:colOff>7044599</xdr:colOff>
      <xdr:row>3</xdr:row>
      <xdr:rowOff>28575</xdr:rowOff>
    </xdr:to>
    <xdr:sp macro="" textlink="">
      <xdr:nvSpPr>
        <xdr:cNvPr id="6425615" name="Line 3"/>
        <xdr:cNvSpPr>
          <a:spLocks noChangeShapeType="1"/>
        </xdr:cNvSpPr>
      </xdr:nvSpPr>
      <xdr:spPr bwMode="auto">
        <a:xfrm flipH="1">
          <a:off x="200024" y="493395"/>
          <a:ext cx="8949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0.54355</cdr:x>
      <cdr:y>0.86889</cdr:y>
    </cdr:from>
    <cdr:to>
      <cdr:x>0.57615</cdr:x>
      <cdr:y>0.92354</cdr:y>
    </cdr:to>
    <cdr:sp macro="" textlink="">
      <cdr:nvSpPr>
        <cdr:cNvPr id="387073" name="Texto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22481" y="2608647"/>
          <a:ext cx="265202" cy="1640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2014</a:t>
          </a:r>
        </a:p>
      </cdr:txBody>
    </cdr:sp>
  </cdr:relSizeAnchor>
  <cdr:relSizeAnchor xmlns:cdr="http://schemas.openxmlformats.org/drawingml/2006/chartDrawing">
    <cdr:from>
      <cdr:x>0.83469</cdr:x>
      <cdr:y>0.86494</cdr:y>
    </cdr:from>
    <cdr:to>
      <cdr:x>0.86729</cdr:x>
      <cdr:y>0.91959</cdr:y>
    </cdr:to>
    <cdr:sp macro="" textlink="">
      <cdr:nvSpPr>
        <cdr:cNvPr id="387077" name="Texto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91271" y="2596788"/>
          <a:ext cx="265202" cy="1640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2016</a:t>
          </a:r>
        </a:p>
      </cdr:txBody>
    </cdr:sp>
  </cdr:relSizeAnchor>
  <cdr:relSizeAnchor xmlns:cdr="http://schemas.openxmlformats.org/drawingml/2006/chartDrawing">
    <cdr:from>
      <cdr:x>0.69545</cdr:x>
      <cdr:y>0.86889</cdr:y>
    </cdr:from>
    <cdr:to>
      <cdr:x>0.72804</cdr:x>
      <cdr:y>0.92354</cdr:y>
    </cdr:to>
    <cdr:sp macro="" textlink="">
      <cdr:nvSpPr>
        <cdr:cNvPr id="387078" name="Texto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8337" y="2608647"/>
          <a:ext cx="265202" cy="1640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2015</a:t>
          </a:r>
        </a:p>
      </cdr:txBody>
    </cdr:sp>
  </cdr:relSizeAnchor>
  <cdr:relSizeAnchor xmlns:cdr="http://schemas.openxmlformats.org/drawingml/2006/chartDrawing">
    <cdr:from>
      <cdr:x>0.34818</cdr:x>
      <cdr:y>0.16327</cdr:y>
    </cdr:from>
    <cdr:to>
      <cdr:x>0.34892</cdr:x>
      <cdr:y>0.90118</cdr:y>
    </cdr:to>
    <cdr:sp macro="" textlink="">
      <cdr:nvSpPr>
        <cdr:cNvPr id="387079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2918460" y="487680"/>
          <a:ext cx="6187" cy="220418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F5F5F5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0.49286</cdr:x>
      <cdr:y>0.16071</cdr:y>
    </cdr:from>
    <cdr:to>
      <cdr:x>0.49286</cdr:x>
      <cdr:y>0.90118</cdr:y>
    </cdr:to>
    <cdr:sp macro="" textlink="">
      <cdr:nvSpPr>
        <cdr:cNvPr id="387080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4131152" y="480060"/>
          <a:ext cx="0" cy="221180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F5F5F5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0.63728</cdr:x>
      <cdr:y>0.15816</cdr:y>
    </cdr:from>
    <cdr:to>
      <cdr:x>0.63728</cdr:x>
      <cdr:y>0.90261</cdr:y>
    </cdr:to>
    <cdr:sp macro="" textlink="">
      <cdr:nvSpPr>
        <cdr:cNvPr id="387081" name="Line 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341680" y="472441"/>
          <a:ext cx="0" cy="222369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F5F5F5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0.78273</cdr:x>
      <cdr:y>0.14031</cdr:y>
    </cdr:from>
    <cdr:to>
      <cdr:x>0.78273</cdr:x>
      <cdr:y>0.90261</cdr:y>
    </cdr:to>
    <cdr:sp macro="" textlink="">
      <cdr:nvSpPr>
        <cdr:cNvPr id="387082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6560820" y="419101"/>
          <a:ext cx="0" cy="227703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F5F5F5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0.27046</cdr:x>
      <cdr:y>0.86493</cdr:y>
    </cdr:from>
    <cdr:to>
      <cdr:x>0.30305</cdr:x>
      <cdr:y>0.91958</cdr:y>
    </cdr:to>
    <cdr:sp macro="" textlink="">
      <cdr:nvSpPr>
        <cdr:cNvPr id="387083" name="Texto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00510" y="2596758"/>
          <a:ext cx="265202" cy="1640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2012</a:t>
          </a:r>
        </a:p>
      </cdr:txBody>
    </cdr:sp>
  </cdr:relSizeAnchor>
  <cdr:relSizeAnchor xmlns:cdr="http://schemas.openxmlformats.org/drawingml/2006/chartDrawing">
    <cdr:from>
      <cdr:x>0.40536</cdr:x>
      <cdr:y>0.87284</cdr:y>
    </cdr:from>
    <cdr:to>
      <cdr:x>0.43795</cdr:x>
      <cdr:y>0.92749</cdr:y>
    </cdr:to>
    <cdr:sp macro="" textlink="">
      <cdr:nvSpPr>
        <cdr:cNvPr id="387084" name="Texto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98091" y="2620506"/>
          <a:ext cx="265202" cy="1640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2013</a:t>
          </a:r>
        </a:p>
      </cdr:txBody>
    </cdr:sp>
  </cdr:relSizeAnchor>
  <cdr:relSizeAnchor xmlns:cdr="http://schemas.openxmlformats.org/drawingml/2006/chartDrawing">
    <cdr:from>
      <cdr:x>0.66359</cdr:x>
      <cdr:y>0.30309</cdr:y>
    </cdr:from>
    <cdr:to>
      <cdr:x>0.90809</cdr:x>
      <cdr:y>0.37331</cdr:y>
    </cdr:to>
    <cdr:sp macro="" textlink="">
      <cdr:nvSpPr>
        <cdr:cNvPr id="13" name="Texto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2227" y="905334"/>
          <a:ext cx="2049399" cy="2097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0" bIns="22860" anchor="ctr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Máximo</a:t>
          </a:r>
          <a:r>
            <a:rPr lang="es-ES" sz="800" b="0" i="0" strike="noStrike" baseline="0">
              <a:solidFill>
                <a:srgbClr val="004563"/>
              </a:solidFill>
              <a:latin typeface="Arial"/>
              <a:cs typeface="Arial"/>
            </a:rPr>
            <a:t> </a:t>
          </a: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estadístico</a:t>
          </a:r>
        </a:p>
      </cdr:txBody>
    </cdr:sp>
  </cdr:relSizeAnchor>
  <cdr:relSizeAnchor xmlns:cdr="http://schemas.openxmlformats.org/drawingml/2006/chartDrawing">
    <cdr:from>
      <cdr:x>0.65939</cdr:x>
      <cdr:y>0.7398</cdr:y>
    </cdr:from>
    <cdr:to>
      <cdr:x>0.90637</cdr:x>
      <cdr:y>0.80789</cdr:y>
    </cdr:to>
    <cdr:sp macro="" textlink="">
      <cdr:nvSpPr>
        <cdr:cNvPr id="14" name="Texto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27015" y="2209818"/>
          <a:ext cx="2070186" cy="2033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0" bIns="22860" anchor="ctr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Mínimo estadístico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533400</xdr:colOff>
      <xdr:row>6</xdr:row>
      <xdr:rowOff>9525</xdr:rowOff>
    </xdr:from>
    <xdr:to>
      <xdr:col>5</xdr:col>
      <xdr:colOff>167640</xdr:colOff>
      <xdr:row>24</xdr:row>
      <xdr:rowOff>38100</xdr:rowOff>
    </xdr:to>
    <xdr:graphicFrame macro="">
      <xdr:nvGraphicFramePr>
        <xdr:cNvPr id="6431754" name="GRAF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643175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9524</xdr:colOff>
      <xdr:row>3</xdr:row>
      <xdr:rowOff>28575</xdr:rowOff>
    </xdr:from>
    <xdr:to>
      <xdr:col>4</xdr:col>
      <xdr:colOff>7044599</xdr:colOff>
      <xdr:row>3</xdr:row>
      <xdr:rowOff>28575</xdr:rowOff>
    </xdr:to>
    <xdr:sp macro="" textlink="">
      <xdr:nvSpPr>
        <xdr:cNvPr id="6431756" name="Line 3"/>
        <xdr:cNvSpPr>
          <a:spLocks noChangeShapeType="1"/>
        </xdr:cNvSpPr>
      </xdr:nvSpPr>
      <xdr:spPr bwMode="auto">
        <a:xfrm flipH="1">
          <a:off x="200024" y="493395"/>
          <a:ext cx="8949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0.56496</cdr:x>
      <cdr:y>0.86901</cdr:y>
    </cdr:from>
    <cdr:to>
      <cdr:x>0.59673</cdr:x>
      <cdr:y>0.92476</cdr:y>
    </cdr:to>
    <cdr:sp macro="" textlink="">
      <cdr:nvSpPr>
        <cdr:cNvPr id="389121" name="Texto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17231" y="2557692"/>
          <a:ext cx="265202" cy="1640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2014</a:t>
          </a:r>
        </a:p>
      </cdr:txBody>
    </cdr:sp>
  </cdr:relSizeAnchor>
  <cdr:relSizeAnchor xmlns:cdr="http://schemas.openxmlformats.org/drawingml/2006/chartDrawing">
    <cdr:from>
      <cdr:x>0.83909</cdr:x>
      <cdr:y>0.87312</cdr:y>
    </cdr:from>
    <cdr:to>
      <cdr:x>0.87086</cdr:x>
      <cdr:y>0.92887</cdr:y>
    </cdr:to>
    <cdr:sp macro="" textlink="">
      <cdr:nvSpPr>
        <cdr:cNvPr id="389125" name="Texto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06111" y="2569789"/>
          <a:ext cx="265202" cy="1640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2016</a:t>
          </a:r>
        </a:p>
      </cdr:txBody>
    </cdr:sp>
  </cdr:relSizeAnchor>
  <cdr:relSizeAnchor xmlns:cdr="http://schemas.openxmlformats.org/drawingml/2006/chartDrawing">
    <cdr:from>
      <cdr:x>0.70892</cdr:x>
      <cdr:y>0.87314</cdr:y>
    </cdr:from>
    <cdr:to>
      <cdr:x>0.74069</cdr:x>
      <cdr:y>0.92889</cdr:y>
    </cdr:to>
    <cdr:sp macro="" textlink="">
      <cdr:nvSpPr>
        <cdr:cNvPr id="389126" name="Texto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19242" y="2569848"/>
          <a:ext cx="265202" cy="1640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2015</a:t>
          </a:r>
        </a:p>
      </cdr:txBody>
    </cdr:sp>
  </cdr:relSizeAnchor>
  <cdr:relSizeAnchor xmlns:cdr="http://schemas.openxmlformats.org/drawingml/2006/chartDrawing">
    <cdr:from>
      <cdr:x>0.37062</cdr:x>
      <cdr:y>0.16829</cdr:y>
    </cdr:from>
    <cdr:to>
      <cdr:x>0.37062</cdr:x>
      <cdr:y>0.9007</cdr:y>
    </cdr:to>
    <cdr:sp macro="" textlink="">
      <cdr:nvSpPr>
        <cdr:cNvPr id="389127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3185612" y="493395"/>
          <a:ext cx="0" cy="214727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F5F5F5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0.6445</cdr:x>
      <cdr:y>0.17089</cdr:y>
    </cdr:from>
    <cdr:to>
      <cdr:x>0.6445</cdr:x>
      <cdr:y>0.9007</cdr:y>
    </cdr:to>
    <cdr:sp macro="" textlink="">
      <cdr:nvSpPr>
        <cdr:cNvPr id="389128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5539740" y="501015"/>
          <a:ext cx="0" cy="213965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F5F5F5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0.50798</cdr:x>
      <cdr:y>0.16829</cdr:y>
    </cdr:from>
    <cdr:to>
      <cdr:x>0.50798</cdr:x>
      <cdr:y>0.90261</cdr:y>
    </cdr:to>
    <cdr:sp macro="" textlink="">
      <cdr:nvSpPr>
        <cdr:cNvPr id="389129" name="Line 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4366261" y="493395"/>
          <a:ext cx="0" cy="215287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F5F5F5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0.78804</cdr:x>
      <cdr:y>0.16829</cdr:y>
    </cdr:from>
    <cdr:to>
      <cdr:x>0.78804</cdr:x>
      <cdr:y>0.90261</cdr:y>
    </cdr:to>
    <cdr:sp macro="" textlink="">
      <cdr:nvSpPr>
        <cdr:cNvPr id="389130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6773486" y="493395"/>
          <a:ext cx="0" cy="215287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F5F5F5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0.29213</cdr:x>
      <cdr:y>0.8644</cdr:y>
    </cdr:from>
    <cdr:to>
      <cdr:x>0.3239</cdr:x>
      <cdr:y>0.92015</cdr:y>
    </cdr:to>
    <cdr:sp macro="" textlink="">
      <cdr:nvSpPr>
        <cdr:cNvPr id="389131" name="Texto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39206" y="2544124"/>
          <a:ext cx="265202" cy="1640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2012</a:t>
          </a:r>
        </a:p>
      </cdr:txBody>
    </cdr:sp>
  </cdr:relSizeAnchor>
  <cdr:relSizeAnchor xmlns:cdr="http://schemas.openxmlformats.org/drawingml/2006/chartDrawing">
    <cdr:from>
      <cdr:x>0.43156</cdr:x>
      <cdr:y>0.87229</cdr:y>
    </cdr:from>
    <cdr:to>
      <cdr:x>0.46332</cdr:x>
      <cdr:y>0.92804</cdr:y>
    </cdr:to>
    <cdr:sp macro="" textlink="">
      <cdr:nvSpPr>
        <cdr:cNvPr id="389132" name="Texto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03351" y="2567346"/>
          <a:ext cx="265202" cy="1640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2013</a:t>
          </a:r>
        </a:p>
      </cdr:txBody>
    </cdr:sp>
  </cdr:relSizeAnchor>
  <cdr:relSizeAnchor xmlns:cdr="http://schemas.openxmlformats.org/drawingml/2006/chartDrawing">
    <cdr:from>
      <cdr:x>0.67811</cdr:x>
      <cdr:y>0.27491</cdr:y>
    </cdr:from>
    <cdr:to>
      <cdr:x>0.92261</cdr:x>
      <cdr:y>0.34513</cdr:y>
    </cdr:to>
    <cdr:sp macro="" textlink="">
      <cdr:nvSpPr>
        <cdr:cNvPr id="13" name="Texto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28584" y="805985"/>
          <a:ext cx="2101566" cy="2058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0" bIns="22860" anchor="ctr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Máximo</a:t>
          </a:r>
          <a:r>
            <a:rPr lang="es-ES" sz="800" b="0" i="0" strike="noStrike" baseline="0">
              <a:solidFill>
                <a:srgbClr val="004563"/>
              </a:solidFill>
              <a:latin typeface="Arial"/>
              <a:cs typeface="Arial"/>
            </a:rPr>
            <a:t> </a:t>
          </a: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estadístico</a:t>
          </a:r>
        </a:p>
      </cdr:txBody>
    </cdr:sp>
  </cdr:relSizeAnchor>
  <cdr:relSizeAnchor xmlns:cdr="http://schemas.openxmlformats.org/drawingml/2006/chartDrawing">
    <cdr:from>
      <cdr:x>0.66328</cdr:x>
      <cdr:y>0.75761</cdr:y>
    </cdr:from>
    <cdr:to>
      <cdr:x>0.91026</cdr:x>
      <cdr:y>0.8257</cdr:y>
    </cdr:to>
    <cdr:sp macro="" textlink="">
      <cdr:nvSpPr>
        <cdr:cNvPr id="14" name="Texto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01088" y="2221160"/>
          <a:ext cx="2122882" cy="1996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0" bIns="22860" anchor="ctr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Mínimo estadístico</a:t>
          </a: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602759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9524</xdr:colOff>
      <xdr:row>3</xdr:row>
      <xdr:rowOff>28575</xdr:rowOff>
    </xdr:from>
    <xdr:to>
      <xdr:col>10</xdr:col>
      <xdr:colOff>502004</xdr:colOff>
      <xdr:row>3</xdr:row>
      <xdr:rowOff>28575</xdr:rowOff>
    </xdr:to>
    <xdr:sp macro="" textlink="">
      <xdr:nvSpPr>
        <xdr:cNvPr id="6027595" name="Line 2"/>
        <xdr:cNvSpPr>
          <a:spLocks noChangeShapeType="1"/>
        </xdr:cNvSpPr>
      </xdr:nvSpPr>
      <xdr:spPr bwMode="auto">
        <a:xfrm flipH="1">
          <a:off x="200024" y="493395"/>
          <a:ext cx="5796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11</xdr:col>
      <xdr:colOff>525</xdr:colOff>
      <xdr:row>3</xdr:row>
      <xdr:rowOff>28575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>
          <a:off x="200025" y="493395"/>
          <a:ext cx="7992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54461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13</xdr:col>
      <xdr:colOff>2775</xdr:colOff>
      <xdr:row>3</xdr:row>
      <xdr:rowOff>28575</xdr:rowOff>
    </xdr:to>
    <xdr:sp macro="" textlink="">
      <xdr:nvSpPr>
        <xdr:cNvPr id="5446144" name="Line 2"/>
        <xdr:cNvSpPr>
          <a:spLocks noChangeShapeType="1"/>
        </xdr:cNvSpPr>
      </xdr:nvSpPr>
      <xdr:spPr bwMode="auto">
        <a:xfrm flipH="1">
          <a:off x="200025" y="493395"/>
          <a:ext cx="82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603066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9524</xdr:colOff>
      <xdr:row>3</xdr:row>
      <xdr:rowOff>28575</xdr:rowOff>
    </xdr:from>
    <xdr:to>
      <xdr:col>11</xdr:col>
      <xdr:colOff>4169</xdr:colOff>
      <xdr:row>3</xdr:row>
      <xdr:rowOff>28575</xdr:rowOff>
    </xdr:to>
    <xdr:sp macro="" textlink="">
      <xdr:nvSpPr>
        <xdr:cNvPr id="6030667" name="Line 2"/>
        <xdr:cNvSpPr>
          <a:spLocks noChangeShapeType="1"/>
        </xdr:cNvSpPr>
      </xdr:nvSpPr>
      <xdr:spPr bwMode="auto">
        <a:xfrm flipH="1">
          <a:off x="200024" y="493395"/>
          <a:ext cx="626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60316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9524</xdr:colOff>
      <xdr:row>3</xdr:row>
      <xdr:rowOff>28575</xdr:rowOff>
    </xdr:from>
    <xdr:to>
      <xdr:col>12</xdr:col>
      <xdr:colOff>760679</xdr:colOff>
      <xdr:row>3</xdr:row>
      <xdr:rowOff>28575</xdr:rowOff>
    </xdr:to>
    <xdr:sp macro="" textlink="">
      <xdr:nvSpPr>
        <xdr:cNvPr id="6031698" name="Line 3"/>
        <xdr:cNvSpPr>
          <a:spLocks noChangeShapeType="1"/>
        </xdr:cNvSpPr>
      </xdr:nvSpPr>
      <xdr:spPr bwMode="auto">
        <a:xfrm flipH="1">
          <a:off x="200024" y="493395"/>
          <a:ext cx="9036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9</xdr:col>
      <xdr:colOff>503025</xdr:colOff>
      <xdr:row>3</xdr:row>
      <xdr:rowOff>28575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00025" y="493395"/>
          <a:ext cx="5256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12</xdr:col>
      <xdr:colOff>767505</xdr:colOff>
      <xdr:row>3</xdr:row>
      <xdr:rowOff>28575</xdr:rowOff>
    </xdr:to>
    <xdr:sp macro="" textlink="">
      <xdr:nvSpPr>
        <xdr:cNvPr id="3" name="Line 5"/>
        <xdr:cNvSpPr>
          <a:spLocks noChangeShapeType="1"/>
        </xdr:cNvSpPr>
      </xdr:nvSpPr>
      <xdr:spPr bwMode="auto">
        <a:xfrm flipH="1">
          <a:off x="200025" y="493395"/>
          <a:ext cx="7776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9524</xdr:colOff>
      <xdr:row>3</xdr:row>
      <xdr:rowOff>28575</xdr:rowOff>
    </xdr:from>
    <xdr:to>
      <xdr:col>12</xdr:col>
      <xdr:colOff>578999</xdr:colOff>
      <xdr:row>3</xdr:row>
      <xdr:rowOff>28575</xdr:rowOff>
    </xdr:to>
    <xdr:sp macro="" textlink="">
      <xdr:nvSpPr>
        <xdr:cNvPr id="3" name="Line 7"/>
        <xdr:cNvSpPr>
          <a:spLocks noChangeShapeType="1"/>
        </xdr:cNvSpPr>
      </xdr:nvSpPr>
      <xdr:spPr bwMode="auto">
        <a:xfrm flipH="1">
          <a:off x="200024" y="495300"/>
          <a:ext cx="7056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9524</xdr:colOff>
      <xdr:row>6</xdr:row>
      <xdr:rowOff>0</xdr:rowOff>
    </xdr:from>
    <xdr:to>
      <xdr:col>5</xdr:col>
      <xdr:colOff>22859</xdr:colOff>
      <xdr:row>24</xdr:row>
      <xdr:rowOff>22860</xdr:rowOff>
    </xdr:to>
    <xdr:graphicFrame macro="">
      <xdr:nvGraphicFramePr>
        <xdr:cNvPr id="2" name="GRAF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9524</xdr:colOff>
      <xdr:row>3</xdr:row>
      <xdr:rowOff>28575</xdr:rowOff>
    </xdr:from>
    <xdr:to>
      <xdr:col>4</xdr:col>
      <xdr:colOff>7044599</xdr:colOff>
      <xdr:row>3</xdr:row>
      <xdr:rowOff>28575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00024" y="493395"/>
          <a:ext cx="8949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0.59337</cdr:x>
      <cdr:y>0.88288</cdr:y>
    </cdr:from>
    <cdr:to>
      <cdr:x>0.59812</cdr:x>
      <cdr:y>0.95123</cdr:y>
    </cdr:to>
    <cdr:sp macro="" textlink="">
      <cdr:nvSpPr>
        <cdr:cNvPr id="395282" name="Texto 1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17258" y="2119165"/>
          <a:ext cx="18531" cy="1640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22860" anchor="ctr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es-ES" sz="800" b="0" i="0" strike="noStrike">
            <a:solidFill>
              <a:srgbClr val="004563"/>
            </a:solidFill>
            <a:latin typeface="Arial"/>
            <a:cs typeface="Arial"/>
          </a:endParaRPr>
        </a:p>
      </cdr:txBody>
    </cdr:sp>
  </cdr:relSizeAnchor>
</c:userShapes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23</xdr:row>
      <xdr:rowOff>160020</xdr:rowOff>
    </xdr:to>
    <xdr:graphicFrame macro="">
      <xdr:nvGraphicFramePr>
        <xdr:cNvPr id="2" name="GRAF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7044600</xdr:colOff>
      <xdr:row>3</xdr:row>
      <xdr:rowOff>28575</xdr:rowOff>
    </xdr:to>
    <xdr:sp macro="" textlink="">
      <xdr:nvSpPr>
        <xdr:cNvPr id="4" name="Line 4"/>
        <xdr:cNvSpPr>
          <a:spLocks noChangeShapeType="1"/>
        </xdr:cNvSpPr>
      </xdr:nvSpPr>
      <xdr:spPr bwMode="auto">
        <a:xfrm flipH="1">
          <a:off x="200025" y="493395"/>
          <a:ext cx="8949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6</xdr:row>
      <xdr:rowOff>0</xdr:rowOff>
    </xdr:from>
    <xdr:to>
      <xdr:col>5</xdr:col>
      <xdr:colOff>7620</xdr:colOff>
      <xdr:row>24</xdr:row>
      <xdr:rowOff>0</xdr:rowOff>
    </xdr:to>
    <xdr:graphicFrame macro="">
      <xdr:nvGraphicFramePr>
        <xdr:cNvPr id="2" name="GRAF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7044600</xdr:colOff>
      <xdr:row>3</xdr:row>
      <xdr:rowOff>28575</xdr:rowOff>
    </xdr:to>
    <xdr:sp macro="" textlink="">
      <xdr:nvSpPr>
        <xdr:cNvPr id="4" name="Line 4"/>
        <xdr:cNvSpPr>
          <a:spLocks noChangeShapeType="1"/>
        </xdr:cNvSpPr>
      </xdr:nvSpPr>
      <xdr:spPr bwMode="auto">
        <a:xfrm flipH="1">
          <a:off x="200025" y="493395"/>
          <a:ext cx="8949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9523</xdr:colOff>
      <xdr:row>3</xdr:row>
      <xdr:rowOff>28575</xdr:rowOff>
    </xdr:from>
    <xdr:to>
      <xdr:col>4</xdr:col>
      <xdr:colOff>7044598</xdr:colOff>
      <xdr:row>3</xdr:row>
      <xdr:rowOff>28575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00023" y="493395"/>
          <a:ext cx="8949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1</xdr:rowOff>
    </xdr:from>
    <xdr:to>
      <xdr:col>5</xdr:col>
      <xdr:colOff>0</xdr:colOff>
      <xdr:row>24</xdr:row>
      <xdr:rowOff>22860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11</xdr:col>
      <xdr:colOff>165</xdr:colOff>
      <xdr:row>3</xdr:row>
      <xdr:rowOff>28575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00025" y="493395"/>
          <a:ext cx="630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9524</xdr:colOff>
      <xdr:row>3</xdr:row>
      <xdr:rowOff>28575</xdr:rowOff>
    </xdr:from>
    <xdr:to>
      <xdr:col>14</xdr:col>
      <xdr:colOff>494564</xdr:colOff>
      <xdr:row>3</xdr:row>
      <xdr:rowOff>38100</xdr:rowOff>
    </xdr:to>
    <xdr:sp macro="" textlink="">
      <xdr:nvSpPr>
        <xdr:cNvPr id="3" name="Line 8"/>
        <xdr:cNvSpPr>
          <a:spLocks noChangeShapeType="1"/>
        </xdr:cNvSpPr>
      </xdr:nvSpPr>
      <xdr:spPr bwMode="auto">
        <a:xfrm flipH="1" flipV="1">
          <a:off x="200024" y="493395"/>
          <a:ext cx="8928000" cy="9525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9523</xdr:colOff>
      <xdr:row>3</xdr:row>
      <xdr:rowOff>28575</xdr:rowOff>
    </xdr:from>
    <xdr:to>
      <xdr:col>14</xdr:col>
      <xdr:colOff>496663</xdr:colOff>
      <xdr:row>3</xdr:row>
      <xdr:rowOff>28575</xdr:rowOff>
    </xdr:to>
    <xdr:sp macro="" textlink="">
      <xdr:nvSpPr>
        <xdr:cNvPr id="3" name="Line 4"/>
        <xdr:cNvSpPr>
          <a:spLocks noChangeShapeType="1"/>
        </xdr:cNvSpPr>
      </xdr:nvSpPr>
      <xdr:spPr bwMode="auto">
        <a:xfrm flipH="1">
          <a:off x="200023" y="493395"/>
          <a:ext cx="8892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9524</xdr:colOff>
      <xdr:row>3</xdr:row>
      <xdr:rowOff>28575</xdr:rowOff>
    </xdr:from>
    <xdr:to>
      <xdr:col>15</xdr:col>
      <xdr:colOff>3014</xdr:colOff>
      <xdr:row>3</xdr:row>
      <xdr:rowOff>28575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 flipV="1">
          <a:off x="200024" y="493395"/>
          <a:ext cx="788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7044600</xdr:colOff>
      <xdr:row>3</xdr:row>
      <xdr:rowOff>28575</xdr:rowOff>
    </xdr:to>
    <xdr:sp macro="" textlink="">
      <xdr:nvSpPr>
        <xdr:cNvPr id="3" name="Line 6"/>
        <xdr:cNvSpPr>
          <a:spLocks noChangeShapeType="1"/>
        </xdr:cNvSpPr>
      </xdr:nvSpPr>
      <xdr:spPr bwMode="auto">
        <a:xfrm flipH="1">
          <a:off x="200025" y="493395"/>
          <a:ext cx="8949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4</xdr:col>
      <xdr:colOff>7620</xdr:colOff>
      <xdr:row>6</xdr:row>
      <xdr:rowOff>28575</xdr:rowOff>
    </xdr:from>
    <xdr:to>
      <xdr:col>5</xdr:col>
      <xdr:colOff>7619</xdr:colOff>
      <xdr:row>23</xdr:row>
      <xdr:rowOff>152400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0</xdr:colOff>
      <xdr:row>6</xdr:row>
      <xdr:rowOff>7621</xdr:rowOff>
    </xdr:from>
    <xdr:to>
      <xdr:col>5</xdr:col>
      <xdr:colOff>7619</xdr:colOff>
      <xdr:row>24</xdr:row>
      <xdr:rowOff>15241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7044600</xdr:colOff>
      <xdr:row>3</xdr:row>
      <xdr:rowOff>28575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00025" y="493395"/>
          <a:ext cx="8949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7620</xdr:colOff>
      <xdr:row>6</xdr:row>
      <xdr:rowOff>1</xdr:rowOff>
    </xdr:from>
    <xdr:to>
      <xdr:col>5</xdr:col>
      <xdr:colOff>0</xdr:colOff>
      <xdr:row>24</xdr:row>
      <xdr:rowOff>15241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7044600</xdr:colOff>
      <xdr:row>3</xdr:row>
      <xdr:rowOff>28575</xdr:rowOff>
    </xdr:to>
    <xdr:sp macro="" textlink="">
      <xdr:nvSpPr>
        <xdr:cNvPr id="4" name="Line 4"/>
        <xdr:cNvSpPr>
          <a:spLocks noChangeShapeType="1"/>
        </xdr:cNvSpPr>
      </xdr:nvSpPr>
      <xdr:spPr bwMode="auto">
        <a:xfrm flipH="1">
          <a:off x="200025" y="493395"/>
          <a:ext cx="8949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9523</xdr:colOff>
      <xdr:row>3</xdr:row>
      <xdr:rowOff>28575</xdr:rowOff>
    </xdr:from>
    <xdr:to>
      <xdr:col>14</xdr:col>
      <xdr:colOff>417463</xdr:colOff>
      <xdr:row>3</xdr:row>
      <xdr:rowOff>28575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00023" y="493395"/>
          <a:ext cx="698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15240</xdr:colOff>
      <xdr:row>6</xdr:row>
      <xdr:rowOff>9524</xdr:rowOff>
    </xdr:from>
    <xdr:to>
      <xdr:col>5</xdr:col>
      <xdr:colOff>30480</xdr:colOff>
      <xdr:row>23</xdr:row>
      <xdr:rowOff>152399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9523</xdr:colOff>
      <xdr:row>3</xdr:row>
      <xdr:rowOff>28575</xdr:rowOff>
    </xdr:from>
    <xdr:to>
      <xdr:col>4</xdr:col>
      <xdr:colOff>7044598</xdr:colOff>
      <xdr:row>3</xdr:row>
      <xdr:rowOff>28575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00023" y="493395"/>
          <a:ext cx="8949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7620</xdr:colOff>
      <xdr:row>5</xdr:row>
      <xdr:rowOff>152400</xdr:rowOff>
    </xdr:from>
    <xdr:to>
      <xdr:col>5</xdr:col>
      <xdr:colOff>1904</xdr:colOff>
      <xdr:row>24</xdr:row>
      <xdr:rowOff>22860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7044600</xdr:colOff>
      <xdr:row>3</xdr:row>
      <xdr:rowOff>28575</xdr:rowOff>
    </xdr:to>
    <xdr:sp macro="" textlink="">
      <xdr:nvSpPr>
        <xdr:cNvPr id="4" name="Line 4"/>
        <xdr:cNvSpPr>
          <a:spLocks noChangeShapeType="1"/>
        </xdr:cNvSpPr>
      </xdr:nvSpPr>
      <xdr:spPr bwMode="auto">
        <a:xfrm flipH="1">
          <a:off x="200025" y="493395"/>
          <a:ext cx="8949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9524</xdr:colOff>
      <xdr:row>6</xdr:row>
      <xdr:rowOff>9525</xdr:rowOff>
    </xdr:from>
    <xdr:to>
      <xdr:col>5</xdr:col>
      <xdr:colOff>15240</xdr:colOff>
      <xdr:row>24</xdr:row>
      <xdr:rowOff>7620</xdr:rowOff>
    </xdr:to>
    <xdr:graphicFrame macro="">
      <xdr:nvGraphicFramePr>
        <xdr:cNvPr id="2" name="GRAF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152400</xdr:colOff>
      <xdr:row>1</xdr:row>
      <xdr:rowOff>161925</xdr:rowOff>
    </xdr:from>
    <xdr:to>
      <xdr:col>2</xdr:col>
      <xdr:colOff>857250</xdr:colOff>
      <xdr:row>2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9523</xdr:colOff>
      <xdr:row>3</xdr:row>
      <xdr:rowOff>28575</xdr:rowOff>
    </xdr:from>
    <xdr:to>
      <xdr:col>4</xdr:col>
      <xdr:colOff>7048408</xdr:colOff>
      <xdr:row>3</xdr:row>
      <xdr:rowOff>28575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00023" y="493395"/>
          <a:ext cx="8949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11</xdr:col>
      <xdr:colOff>1680</xdr:colOff>
      <xdr:row>3</xdr:row>
      <xdr:rowOff>28575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>
          <a:off x="200025" y="493395"/>
          <a:ext cx="6372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0</xdr:row>
      <xdr:rowOff>171450</xdr:rowOff>
    </xdr:from>
    <xdr:to>
      <xdr:col>2</xdr:col>
      <xdr:colOff>895350</xdr:colOff>
      <xdr:row>1</xdr:row>
      <xdr:rowOff>171450</xdr:rowOff>
    </xdr:to>
    <xdr:pic>
      <xdr:nvPicPr>
        <xdr:cNvPr id="603783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2</xdr:row>
      <xdr:rowOff>28575</xdr:rowOff>
    </xdr:from>
    <xdr:to>
      <xdr:col>12</xdr:col>
      <xdr:colOff>741195</xdr:colOff>
      <xdr:row>2</xdr:row>
      <xdr:rowOff>28575</xdr:rowOff>
    </xdr:to>
    <xdr:sp macro="" textlink="">
      <xdr:nvSpPr>
        <xdr:cNvPr id="6037838" name="Line 30"/>
        <xdr:cNvSpPr>
          <a:spLocks noChangeShapeType="1"/>
        </xdr:cNvSpPr>
      </xdr:nvSpPr>
      <xdr:spPr bwMode="auto">
        <a:xfrm flipH="1">
          <a:off x="200025" y="493395"/>
          <a:ext cx="946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0</xdr:row>
      <xdr:rowOff>171450</xdr:rowOff>
    </xdr:from>
    <xdr:to>
      <xdr:col>2</xdr:col>
      <xdr:colOff>895350</xdr:colOff>
      <xdr:row>1</xdr:row>
      <xdr:rowOff>171450</xdr:rowOff>
    </xdr:to>
    <xdr:pic>
      <xdr:nvPicPr>
        <xdr:cNvPr id="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9524</xdr:colOff>
      <xdr:row>2</xdr:row>
      <xdr:rowOff>28575</xdr:rowOff>
    </xdr:from>
    <xdr:to>
      <xdr:col>8</xdr:col>
      <xdr:colOff>837164</xdr:colOff>
      <xdr:row>2</xdr:row>
      <xdr:rowOff>28575</xdr:rowOff>
    </xdr:to>
    <xdr:sp macro="" textlink="">
      <xdr:nvSpPr>
        <xdr:cNvPr id="3" name="Line 21"/>
        <xdr:cNvSpPr>
          <a:spLocks noChangeShapeType="1"/>
        </xdr:cNvSpPr>
      </xdr:nvSpPr>
      <xdr:spPr bwMode="auto">
        <a:xfrm flipH="1">
          <a:off x="200024" y="493395"/>
          <a:ext cx="82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0</xdr:row>
      <xdr:rowOff>171450</xdr:rowOff>
    </xdr:from>
    <xdr:to>
      <xdr:col>2</xdr:col>
      <xdr:colOff>895350</xdr:colOff>
      <xdr:row>1</xdr:row>
      <xdr:rowOff>171450</xdr:rowOff>
    </xdr:to>
    <xdr:pic>
      <xdr:nvPicPr>
        <xdr:cNvPr id="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2</xdr:row>
      <xdr:rowOff>28575</xdr:rowOff>
    </xdr:from>
    <xdr:to>
      <xdr:col>8</xdr:col>
      <xdr:colOff>360</xdr:colOff>
      <xdr:row>2</xdr:row>
      <xdr:rowOff>28575</xdr:rowOff>
    </xdr:to>
    <xdr:sp macro="" textlink="">
      <xdr:nvSpPr>
        <xdr:cNvPr id="3" name="Line 21"/>
        <xdr:cNvSpPr>
          <a:spLocks noChangeShapeType="1"/>
        </xdr:cNvSpPr>
      </xdr:nvSpPr>
      <xdr:spPr bwMode="auto">
        <a:xfrm flipH="1">
          <a:off x="200025" y="493395"/>
          <a:ext cx="626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0.12976</cdr:x>
      <cdr:y>0.68333</cdr:y>
    </cdr:from>
    <cdr:to>
      <cdr:x>0.49473</cdr:x>
      <cdr:y>0.7451</cdr:y>
    </cdr:to>
    <cdr:sp macro="" textlink="'Data 1'!$D$110">
      <cdr:nvSpPr>
        <cdr:cNvPr id="2" name="CuadroTexto 4"/>
        <cdr:cNvSpPr txBox="1"/>
      </cdr:nvSpPr>
      <cdr:spPr>
        <a:xfrm xmlns:a="http://schemas.openxmlformats.org/drawingml/2006/main">
          <a:off x="508000" y="2212975"/>
          <a:ext cx="1428750" cy="2000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horzOverflow="clip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/>
          <a:fld id="{AA25699B-2CD4-43C0-A52E-00AAC0FF5232}" type="TxLink">
            <a:rPr lang="en-US" sz="700" b="1" i="0" u="none" strike="noStrike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/>
            <a:t>15 enero</a:t>
          </a:fld>
          <a:endParaRPr lang="es-ES" sz="700" b="1" i="0" u="none" strike="noStrike">
            <a:solidFill>
              <a:schemeClr val="bg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0.12733</cdr:x>
      <cdr:y>0.5951</cdr:y>
    </cdr:from>
    <cdr:to>
      <cdr:x>0.4923</cdr:x>
      <cdr:y>0.65686</cdr:y>
    </cdr:to>
    <cdr:sp macro="" textlink="'Data 1'!$D$111">
      <cdr:nvSpPr>
        <cdr:cNvPr id="3" name="CuadroTexto 4"/>
        <cdr:cNvSpPr txBox="1"/>
      </cdr:nvSpPr>
      <cdr:spPr>
        <a:xfrm xmlns:a="http://schemas.openxmlformats.org/drawingml/2006/main">
          <a:off x="498475" y="1927225"/>
          <a:ext cx="1428750" cy="2000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horzOverflow="clip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/>
          <a:fld id="{9D5C4EFD-54CC-499A-9F56-336EF0545730}" type="TxLink">
            <a:rPr lang="en-US" sz="700" b="1" i="0" u="none" strike="noStrike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/>
            <a:t>11 enero</a:t>
          </a:fld>
          <a:endParaRPr lang="es-ES" sz="700" b="1" i="0" u="none" strike="noStrike">
            <a:solidFill>
              <a:schemeClr val="bg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0.1249</cdr:x>
      <cdr:y>0.51275</cdr:y>
    </cdr:from>
    <cdr:to>
      <cdr:x>0.48986</cdr:x>
      <cdr:y>0.57451</cdr:y>
    </cdr:to>
    <cdr:sp macro="" textlink="'Data 1'!$D$112">
      <cdr:nvSpPr>
        <cdr:cNvPr id="4" name="CuadroTexto 4"/>
        <cdr:cNvSpPr txBox="1"/>
      </cdr:nvSpPr>
      <cdr:spPr>
        <a:xfrm xmlns:a="http://schemas.openxmlformats.org/drawingml/2006/main">
          <a:off x="488950" y="1660525"/>
          <a:ext cx="1428750" cy="2000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horzOverflow="clip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/>
          <a:fld id="{DD2D7FFD-8615-4760-BD90-D77F3EE63F93}" type="TxLink">
            <a:rPr lang="en-US" sz="700" b="1" i="0" u="none" strike="noStrike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/>
            <a:t>9 noviembre</a:t>
          </a:fld>
          <a:endParaRPr lang="es-ES" sz="700" b="1" i="0" u="none" strike="noStrike">
            <a:solidFill>
              <a:schemeClr val="bg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0.12733</cdr:x>
      <cdr:y>0.42745</cdr:y>
    </cdr:from>
    <cdr:to>
      <cdr:x>0.4923</cdr:x>
      <cdr:y>0.48922</cdr:y>
    </cdr:to>
    <cdr:sp macro="" textlink="'Data 1'!$D$113">
      <cdr:nvSpPr>
        <cdr:cNvPr id="5" name="CuadroTexto 4"/>
        <cdr:cNvSpPr txBox="1"/>
      </cdr:nvSpPr>
      <cdr:spPr>
        <a:xfrm xmlns:a="http://schemas.openxmlformats.org/drawingml/2006/main">
          <a:off x="498475" y="1384300"/>
          <a:ext cx="1428750" cy="2000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horzOverflow="clip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/>
          <a:fld id="{F7BF5CAA-89A0-4933-923A-2250ADDEFEBE}" type="TxLink">
            <a:rPr lang="en-US" sz="700" b="1" i="0" u="none" strike="noStrike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/>
            <a:t>12 diciembre</a:t>
          </a:fld>
          <a:endParaRPr lang="es-ES" sz="700" b="1" i="0" u="none" strike="noStrike">
            <a:solidFill>
              <a:schemeClr val="bg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0.12595</cdr:x>
      <cdr:y>0.3471</cdr:y>
    </cdr:from>
    <cdr:to>
      <cdr:x>0.49091</cdr:x>
      <cdr:y>0.40886</cdr:y>
    </cdr:to>
    <cdr:sp macro="" textlink="'Data 1'!$D$114">
      <cdr:nvSpPr>
        <cdr:cNvPr id="6" name="CuadroTexto 4"/>
        <cdr:cNvSpPr txBox="1"/>
      </cdr:nvSpPr>
      <cdr:spPr>
        <a:xfrm xmlns:a="http://schemas.openxmlformats.org/drawingml/2006/main">
          <a:off x="913437" y="1007044"/>
          <a:ext cx="2646812" cy="1791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horzOverflow="clip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/>
          <a:fld id="{5C08A2D7-E594-44A3-853F-426E29C54562}" type="TxLink">
            <a:rPr lang="en-US" sz="700" b="1" i="0" u="none" strike="noStrike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/>
            <a:t>2 diciembre</a:t>
          </a:fld>
          <a:endParaRPr lang="es-ES" sz="700" b="1" i="0" u="none" strike="noStrike">
            <a:solidFill>
              <a:schemeClr val="bg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0.13115</cdr:x>
      <cdr:y>0.26116</cdr:y>
    </cdr:from>
    <cdr:to>
      <cdr:x>0.49611</cdr:x>
      <cdr:y>0.32293</cdr:y>
    </cdr:to>
    <cdr:sp macro="" textlink="'Data 1'!$D$115">
      <cdr:nvSpPr>
        <cdr:cNvPr id="7" name="CuadroTexto 4"/>
        <cdr:cNvSpPr txBox="1"/>
      </cdr:nvSpPr>
      <cdr:spPr>
        <a:xfrm xmlns:a="http://schemas.openxmlformats.org/drawingml/2006/main">
          <a:off x="951139" y="757713"/>
          <a:ext cx="2646812" cy="1792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horzOverflow="clip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/>
          <a:fld id="{9B548EDD-2DBC-4740-9A96-5F65DACC295B}" type="TxLink">
            <a:rPr lang="en-US" sz="700" b="1" i="0" u="none" strike="noStrike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/>
            <a:t>20 octubre</a:t>
          </a:fld>
          <a:endParaRPr lang="es-ES" sz="700" b="1" i="0" u="none" strike="noStrike">
            <a:solidFill>
              <a:schemeClr val="bg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0.12733</cdr:x>
      <cdr:y>0.17621</cdr:y>
    </cdr:from>
    <cdr:to>
      <cdr:x>0.4923</cdr:x>
      <cdr:y>0.23797</cdr:y>
    </cdr:to>
    <cdr:sp macro="" textlink="'Data 1'!$D$116">
      <cdr:nvSpPr>
        <cdr:cNvPr id="8" name="CuadroTexto 4"/>
        <cdr:cNvSpPr txBox="1"/>
      </cdr:nvSpPr>
      <cdr:spPr>
        <a:xfrm xmlns:a="http://schemas.openxmlformats.org/drawingml/2006/main">
          <a:off x="923440" y="511228"/>
          <a:ext cx="2646885" cy="1791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horzOverflow="clip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/>
          <a:fld id="{2AAAE10D-F9A0-41F1-B450-4D0C1CFB9042}" type="TxLink">
            <a:rPr lang="en-US" sz="700" b="1" i="0" u="none" strike="noStrike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/>
            <a:t>23 noviembre</a:t>
          </a:fld>
          <a:endParaRPr lang="es-ES" sz="700" b="1" i="0" u="none" strike="noStrike">
            <a:solidFill>
              <a:schemeClr val="bg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0.12838</cdr:x>
      <cdr:y>0.09114</cdr:y>
    </cdr:from>
    <cdr:to>
      <cdr:x>0.49335</cdr:x>
      <cdr:y>0.1529</cdr:y>
    </cdr:to>
    <cdr:sp macro="" textlink="'Data 1'!$D$117">
      <cdr:nvSpPr>
        <cdr:cNvPr id="9" name="CuadroTexto 4"/>
        <cdr:cNvSpPr txBox="1"/>
      </cdr:nvSpPr>
      <cdr:spPr>
        <a:xfrm xmlns:a="http://schemas.openxmlformats.org/drawingml/2006/main">
          <a:off x="931060" y="264413"/>
          <a:ext cx="2646885" cy="1791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/>
          <a:fld id="{6660AAF6-30FC-4A9C-8A25-7E77E2446F6C}" type="TxLink">
            <a:rPr lang="en-US" sz="7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/>
            <a:t>16 noviembre</a:t>
          </a:fld>
          <a:endParaRPr lang="es-ES" sz="700" b="1" i="0" u="none" strike="noStrike">
            <a:solidFill>
              <a:schemeClr val="bg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0.12723</cdr:x>
      <cdr:y>0.77089</cdr:y>
    </cdr:from>
    <cdr:to>
      <cdr:x>0.4922</cdr:x>
      <cdr:y>0.83266</cdr:y>
    </cdr:to>
    <cdr:sp macro="" textlink="'Data 1'!$D$109">
      <cdr:nvSpPr>
        <cdr:cNvPr id="10" name="CuadroTexto 4"/>
        <cdr:cNvSpPr txBox="1"/>
      </cdr:nvSpPr>
      <cdr:spPr>
        <a:xfrm xmlns:a="http://schemas.openxmlformats.org/drawingml/2006/main">
          <a:off x="498475" y="2489200"/>
          <a:ext cx="1429934" cy="1994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/>
          <a:fld id="{C98E3486-0BC8-4D3A-8FCC-55AC578459FC}" type="TxLink">
            <a:rPr lang="en-US" sz="7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/>
            <a:t>27 noviembre</a:t>
          </a:fld>
          <a:endParaRPr lang="es-ES" sz="700" b="1" i="0" u="none" strike="noStrike">
            <a:solidFill>
              <a:schemeClr val="bg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9523</xdr:colOff>
      <xdr:row>3</xdr:row>
      <xdr:rowOff>28575</xdr:rowOff>
    </xdr:from>
    <xdr:to>
      <xdr:col>6</xdr:col>
      <xdr:colOff>3331753</xdr:colOff>
      <xdr:row>3</xdr:row>
      <xdr:rowOff>28575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00023" y="493395"/>
          <a:ext cx="8949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1</xdr:rowOff>
    </xdr:from>
    <xdr:to>
      <xdr:col>5</xdr:col>
      <xdr:colOff>0</xdr:colOff>
      <xdr:row>24</xdr:row>
      <xdr:rowOff>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9525</xdr:colOff>
      <xdr:row>6</xdr:row>
      <xdr:rowOff>0</xdr:rowOff>
    </xdr:from>
    <xdr:to>
      <xdr:col>7</xdr:col>
      <xdr:colOff>0</xdr:colOff>
      <xdr:row>24</xdr:row>
      <xdr:rowOff>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3</xdr:row>
      <xdr:rowOff>28575</xdr:rowOff>
    </xdr:from>
    <xdr:to>
      <xdr:col>4</xdr:col>
      <xdr:colOff>3923775</xdr:colOff>
      <xdr:row>3</xdr:row>
      <xdr:rowOff>28575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200025" y="493395"/>
          <a:ext cx="572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5</xdr:col>
      <xdr:colOff>0</xdr:colOff>
      <xdr:row>21</xdr:row>
      <xdr:rowOff>0</xdr:rowOff>
    </xdr:to>
    <xdr:graphicFrame macro="">
      <xdr:nvGraphicFramePr>
        <xdr:cNvPr id="5" name="Graf3_and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5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1">
    <pageSetUpPr autoPageBreaks="0" fitToPage="1"/>
  </sheetPr>
  <dimension ref="B1:O62"/>
  <sheetViews>
    <sheetView showGridLines="0" showRowColHeaders="0" tabSelected="1" showOutlineSymbols="0" zoomScaleNormal="100" workbookViewId="0">
      <selection activeCell="B2" sqref="B2"/>
    </sheetView>
  </sheetViews>
  <sheetFormatPr baseColWidth="10" defaultColWidth="11.42578125" defaultRowHeight="12.75"/>
  <cols>
    <col min="1" max="1" width="0.140625" style="1" customWidth="1"/>
    <col min="2" max="2" width="2.7109375" style="1" customWidth="1"/>
    <col min="3" max="3" width="16.42578125" style="1" customWidth="1"/>
    <col min="4" max="4" width="4.7109375" style="1" customWidth="1"/>
    <col min="5" max="5" width="91.85546875" style="1" customWidth="1"/>
    <col min="6" max="6" width="3.85546875" style="1" customWidth="1"/>
    <col min="7" max="16384" width="11.42578125" style="1"/>
  </cols>
  <sheetData>
    <row r="1" spans="2:15" ht="0.75" customHeight="1"/>
    <row r="2" spans="2:15" ht="21" customHeight="1">
      <c r="B2" s="1" t="s">
        <v>13</v>
      </c>
      <c r="C2" s="2"/>
      <c r="D2" s="2"/>
      <c r="F2" s="66" t="s">
        <v>36</v>
      </c>
    </row>
    <row r="3" spans="2:15" ht="15" customHeight="1">
      <c r="C3" s="2"/>
      <c r="D3" s="2"/>
      <c r="F3" s="3" t="s">
        <v>545</v>
      </c>
    </row>
    <row r="4" spans="2:15" s="4" customFormat="1" ht="20.25" customHeight="1">
      <c r="B4" s="5"/>
      <c r="C4" s="6" t="s">
        <v>669</v>
      </c>
      <c r="F4" s="977" t="s">
        <v>671</v>
      </c>
      <c r="G4" s="976"/>
    </row>
    <row r="5" spans="2:15" s="4" customFormat="1" ht="8.25" customHeight="1">
      <c r="B5" s="5"/>
      <c r="C5" s="7"/>
    </row>
    <row r="6" spans="2:15" s="4" customFormat="1" ht="3" customHeight="1">
      <c r="B6" s="5"/>
      <c r="C6" s="7"/>
    </row>
    <row r="7" spans="2:15" s="4" customFormat="1" ht="7.5" customHeight="1">
      <c r="B7" s="5"/>
      <c r="C7" s="8"/>
      <c r="D7" s="444"/>
      <c r="E7" s="444"/>
      <c r="F7" s="978"/>
    </row>
    <row r="8" spans="2:15" s="4" customFormat="1" ht="12.6" customHeight="1">
      <c r="B8" s="5"/>
      <c r="C8" s="9"/>
      <c r="D8" s="445" t="s">
        <v>5</v>
      </c>
      <c r="E8" s="446" t="str">
        <f>'C1'!C7</f>
        <v>Evolución de la generación renovable y no renovable peninsular</v>
      </c>
      <c r="F8" s="494"/>
      <c r="G8"/>
      <c r="H8"/>
      <c r="I8"/>
      <c r="J8"/>
      <c r="K8"/>
      <c r="L8"/>
      <c r="M8"/>
      <c r="N8"/>
      <c r="O8"/>
    </row>
    <row r="9" spans="2:15" ht="12.6" customHeight="1">
      <c r="D9" s="445" t="s">
        <v>5</v>
      </c>
      <c r="E9" s="446" t="str">
        <f>MID('C2'!C7,1,38)</f>
        <v xml:space="preserve">Balance de energía eléctrica nacional </v>
      </c>
      <c r="F9" s="638"/>
    </row>
    <row r="10" spans="2:15" ht="12.6" customHeight="1">
      <c r="D10" s="445" t="s">
        <v>5</v>
      </c>
      <c r="E10" s="446" t="str">
        <f>'C3'!C7</f>
        <v>Desglose de potencia instalada a 31.12.2016. Sistema eléctrico nacional</v>
      </c>
      <c r="F10" s="638"/>
    </row>
    <row r="11" spans="2:15" ht="12.6" customHeight="1">
      <c r="D11" s="445" t="s">
        <v>5</v>
      </c>
      <c r="E11" s="446" t="str">
        <f>'C4'!C7</f>
        <v xml:space="preserve">Evolución de la potencia instalada peninsular
</v>
      </c>
      <c r="F11" s="638"/>
    </row>
    <row r="12" spans="2:15" ht="12.6" customHeight="1">
      <c r="D12" s="445" t="s">
        <v>5</v>
      </c>
      <c r="E12" s="446" t="str">
        <f>'C5'!C7</f>
        <v>Evolución del índice de cobertura mínimo peninsular</v>
      </c>
      <c r="F12" s="638"/>
    </row>
    <row r="13" spans="2:15" ht="12.6" customHeight="1">
      <c r="D13" s="445" t="s">
        <v>5</v>
      </c>
      <c r="E13" s="446" t="str">
        <f>'C6'!C7</f>
        <v xml:space="preserve">Evolución de la producción de energía renovable y no renovable peninsular 
</v>
      </c>
      <c r="F13" s="638"/>
    </row>
    <row r="14" spans="2:15" ht="12.6" customHeight="1">
      <c r="D14" s="445" t="s">
        <v>5</v>
      </c>
      <c r="E14" s="446" t="str">
        <f>'C7'!C7</f>
        <v>Estructura de la generación anual de energía renovable peninsular en 2016</v>
      </c>
      <c r="F14" s="638"/>
    </row>
    <row r="15" spans="2:15" ht="12.6" customHeight="1">
      <c r="D15" s="445" t="s">
        <v>5</v>
      </c>
      <c r="E15" s="446" t="str">
        <f>'C8'!C7</f>
        <v xml:space="preserve">Cobertura diaria máxima y mínima con hidráulica, eólica y solar peninsular en 2016
</v>
      </c>
      <c r="F15" s="638"/>
    </row>
    <row r="16" spans="2:15" ht="12.6" customHeight="1">
      <c r="D16" s="445" t="s">
        <v>5</v>
      </c>
      <c r="E16" s="447" t="str">
        <f>'C9'!C7</f>
        <v>Generación hidráulica peninsular comparada con la generación media histórica</v>
      </c>
      <c r="F16" s="638"/>
    </row>
    <row r="17" spans="4:6" ht="12.6" customHeight="1">
      <c r="D17" s="445" t="s">
        <v>5</v>
      </c>
      <c r="E17" s="447" t="str">
        <f>MID('C10'!C7,1,93)</f>
        <v>Energía producible hidráulica diaria durante 2016 comparada con el producible medio histórico</v>
      </c>
      <c r="F17" s="638"/>
    </row>
    <row r="18" spans="4:6" ht="12.6" customHeight="1">
      <c r="D18" s="445" t="s">
        <v>5</v>
      </c>
      <c r="E18" s="446" t="str">
        <f>'C11'!C7</f>
        <v>Estructura de generación anual de energía eléctrica peninsular 2016</v>
      </c>
      <c r="F18" s="638"/>
    </row>
    <row r="19" spans="4:6" ht="12.6" customHeight="1">
      <c r="D19" s="445" t="s">
        <v>5</v>
      </c>
      <c r="E19" s="446" t="str">
        <f>MID('C12'!C7,1,65)</f>
        <v>Coeficiente de utilización de las centrales térmicas peninsulares</v>
      </c>
      <c r="F19" s="638"/>
    </row>
    <row r="20" spans="4:6" ht="12.6" customHeight="1">
      <c r="D20" s="445" t="s">
        <v>5</v>
      </c>
      <c r="E20" s="446" t="str">
        <f>'C13'!C7</f>
        <v xml:space="preserve">Evolución de la cobertura de la demanda de las Islas Baleares
</v>
      </c>
      <c r="F20" s="638"/>
    </row>
    <row r="21" spans="4:6" ht="12.6" customHeight="1">
      <c r="D21" s="445" t="s">
        <v>5</v>
      </c>
      <c r="E21" s="446" t="str">
        <f>'C14'!C7</f>
        <v xml:space="preserve">Evolución de la estructura de generación de las Islas Canarias
</v>
      </c>
      <c r="F21" s="638"/>
    </row>
    <row r="22" spans="4:6" ht="12.6" customHeight="1">
      <c r="D22" s="445" t="s">
        <v>5</v>
      </c>
      <c r="E22" s="447" t="str">
        <f>MID('C15'!C7,1,91)</f>
        <v>Emisiones y factor de emisión de CO2 asociado a la generación de energía eléctrica nacional</v>
      </c>
      <c r="F22" s="638"/>
    </row>
    <row r="23" spans="4:6" ht="12.6" customHeight="1">
      <c r="D23" s="445" t="s">
        <v>5</v>
      </c>
      <c r="E23" s="446" t="str">
        <f>'C16'!B5</f>
        <v>Ratio generación/
demanda y generación en 2016 por CC.AA.</v>
      </c>
      <c r="F23" s="638"/>
    </row>
    <row r="24" spans="4:6" ht="12.6" customHeight="1">
      <c r="D24" s="445" t="s">
        <v>5</v>
      </c>
      <c r="E24" s="446" t="str">
        <f>'C17'!C7</f>
        <v xml:space="preserve">Cobertura de la demanda máxima horaria peninsular
</v>
      </c>
      <c r="F24" s="638"/>
    </row>
    <row r="25" spans="4:6" ht="12.6" customHeight="1">
      <c r="D25" s="445" t="s">
        <v>5</v>
      </c>
      <c r="E25" s="446" t="str">
        <f>'C18'!C7</f>
        <v xml:space="preserve">Evolución anual de la potencia instalada peninsular
</v>
      </c>
      <c r="F25" s="638"/>
    </row>
    <row r="26" spans="4:6" ht="12.6" customHeight="1">
      <c r="D26" s="445" t="s">
        <v>5</v>
      </c>
      <c r="E26" s="447" t="str">
        <f>MID('C19'!C7,1,77)</f>
        <v>Evolución anual de la cobertura de la demanda de energía eléctrica peninsular</v>
      </c>
      <c r="F26" s="638"/>
    </row>
    <row r="27" spans="4:6" ht="12.6" customHeight="1">
      <c r="D27" s="445" t="s">
        <v>5</v>
      </c>
      <c r="E27" s="447" t="str">
        <f>MID('C20'!C7,1,80)</f>
        <v xml:space="preserve">Evolución mensual de la cobertura de la demanda de energía eléctrica peninsular </v>
      </c>
      <c r="F27" s="638"/>
    </row>
    <row r="28" spans="4:6" ht="12.6" customHeight="1">
      <c r="D28" s="445" t="s">
        <v>5</v>
      </c>
      <c r="E28" s="446" t="str">
        <f>'C21'!C7</f>
        <v>Variaciones de potencia en el equipo generador convencional</v>
      </c>
      <c r="F28" s="638"/>
    </row>
    <row r="29" spans="4:6" ht="12.6" customHeight="1">
      <c r="D29" s="445" t="s">
        <v>5</v>
      </c>
      <c r="E29" s="446" t="str">
        <f>'C22'!C7</f>
        <v>Producción hidroeléctrica peninsular por cuencas</v>
      </c>
      <c r="F29" s="638"/>
    </row>
    <row r="30" spans="4:6" ht="12.6" customHeight="1">
      <c r="D30" s="445" t="s">
        <v>5</v>
      </c>
      <c r="E30" s="446" t="str">
        <f>MID('C23'!C7,1,52)</f>
        <v>Energía producible hidroeléctrica mensual peninsular</v>
      </c>
      <c r="F30" s="638"/>
    </row>
    <row r="31" spans="4:6" ht="12.6" customHeight="1">
      <c r="D31" s="445" t="s">
        <v>5</v>
      </c>
      <c r="E31" s="446" t="str">
        <f>'C24'!C7</f>
        <v>Evolución mensual de las reservas hidroeléctricas peninsulares</v>
      </c>
      <c r="F31" s="638"/>
    </row>
    <row r="32" spans="4:6" ht="12.6" customHeight="1">
      <c r="D32" s="445" t="s">
        <v>5</v>
      </c>
      <c r="E32" s="446" t="str">
        <f>'C25'!C7</f>
        <v>Valores extremos de las reservas peninsulares</v>
      </c>
      <c r="F32" s="638"/>
    </row>
    <row r="33" spans="4:6" ht="12.6" customHeight="1">
      <c r="D33" s="445" t="s">
        <v>5</v>
      </c>
      <c r="E33" s="446" t="str">
        <f>'C26'!C7</f>
        <v xml:space="preserve">Evolución anual de la producción hidráulica peninsular
</v>
      </c>
      <c r="F33" s="638"/>
    </row>
    <row r="34" spans="4:6" ht="12.6" customHeight="1">
      <c r="D34" s="445" t="s">
        <v>5</v>
      </c>
      <c r="E34" s="446" t="str">
        <f>MID('C27'!C7,1,68)</f>
        <v>Evolución anual de la energía producible hidroeléctrica peninsular</v>
      </c>
      <c r="F34" s="638"/>
    </row>
    <row r="35" spans="4:6" ht="12.6" customHeight="1">
      <c r="D35" s="445" t="s">
        <v>5</v>
      </c>
      <c r="E35" s="447" t="str">
        <f>MID('C28'!C7,1,102)</f>
        <v>Potencia instalada y reservas hidroeléctricas a 31 de diciembre por cuencas hidrográficas peninsulares</v>
      </c>
      <c r="F35" s="638"/>
    </row>
    <row r="36" spans="4:6" ht="12.6" customHeight="1">
      <c r="D36" s="445" t="s">
        <v>5</v>
      </c>
      <c r="E36" s="446" t="str">
        <f>'C29'!C7</f>
        <v>Evolución de las reservas hidroeléctricas peninsulares</v>
      </c>
      <c r="F36" s="638"/>
    </row>
    <row r="37" spans="4:6" ht="12.6" customHeight="1">
      <c r="D37" s="445" t="s">
        <v>5</v>
      </c>
      <c r="E37" s="446" t="str">
        <f>'C30'!C7</f>
        <v>Evolución de las reservas hidroeléctricas peninsulares anuales</v>
      </c>
      <c r="F37" s="638"/>
    </row>
    <row r="38" spans="4:6" ht="12.6" customHeight="1">
      <c r="D38" s="445" t="s">
        <v>5</v>
      </c>
      <c r="E38" s="446" t="str">
        <f>'C31'!C7</f>
        <v>Evolución de las reservas hidroeléctricas peninsulares hiperanuales</v>
      </c>
      <c r="F38" s="638"/>
    </row>
    <row r="39" spans="4:6" ht="12.6" customHeight="1">
      <c r="D39" s="445" t="s">
        <v>5</v>
      </c>
      <c r="E39" s="446" t="str">
        <f>'C32'!C7</f>
        <v>Producción de las centrales de carbón peninsulares</v>
      </c>
      <c r="F39" s="638"/>
    </row>
    <row r="40" spans="4:6" ht="12.6" customHeight="1">
      <c r="D40" s="445" t="s">
        <v>5</v>
      </c>
      <c r="E40" s="446" t="str">
        <f>'C33'!C7</f>
        <v>Utilización y disponibilidad de de los grupos de carbón peninsulares 2016</v>
      </c>
      <c r="F40" s="638"/>
    </row>
    <row r="41" spans="4:6" ht="12.6" customHeight="1">
      <c r="D41" s="445" t="s">
        <v>5</v>
      </c>
      <c r="E41" s="446" t="str">
        <f>'C34'!C7</f>
        <v>Producción de las centrales de ciclo combinado peninsulares</v>
      </c>
      <c r="F41" s="638"/>
    </row>
    <row r="42" spans="4:6" ht="12.6" customHeight="1">
      <c r="D42" s="445" t="s">
        <v>5</v>
      </c>
      <c r="E42" s="447" t="str">
        <f>'C35'!C7</f>
        <v>Utilización y disponibilidad de de los grupos de ciclo combinado peninsulares 2016</v>
      </c>
      <c r="F42" s="638"/>
    </row>
    <row r="43" spans="4:6" ht="12.6" customHeight="1">
      <c r="D43" s="445" t="s">
        <v>5</v>
      </c>
      <c r="E43" s="446" t="str">
        <f>'C36'!C7</f>
        <v>Producción de los grupos nucleares peninsulares</v>
      </c>
      <c r="F43" s="638"/>
    </row>
    <row r="44" spans="4:6" ht="12.6" customHeight="1">
      <c r="D44" s="445" t="s">
        <v>5</v>
      </c>
      <c r="E44" s="446" t="str">
        <f>'C37'!C7</f>
        <v>Utilización y disponibilidad de de los grupos de nucleares peninsulares 2016</v>
      </c>
      <c r="F44" s="638"/>
    </row>
    <row r="45" spans="4:6" ht="12.6" customHeight="1">
      <c r="D45" s="445" t="s">
        <v>5</v>
      </c>
      <c r="E45" s="446" t="str">
        <f>'C38'!C7</f>
        <v xml:space="preserve">Utilización y disponibilidad de las centrales térmicas peninsulares
</v>
      </c>
      <c r="F45" s="638"/>
    </row>
    <row r="46" spans="4:6" ht="12.6" customHeight="1">
      <c r="D46" s="445" t="s">
        <v>5</v>
      </c>
      <c r="E46" s="447" t="str">
        <f>'C39'!C7</f>
        <v>Comparación de la demanda diaria en b.c. con la indisponibilidad diaria del equipo térmico peninsular</v>
      </c>
      <c r="F46" s="638"/>
    </row>
    <row r="47" spans="4:6" ht="12.6" customHeight="1">
      <c r="D47" s="445" t="s">
        <v>5</v>
      </c>
      <c r="E47" s="446" t="str">
        <f>'C40'!C7</f>
        <v xml:space="preserve">Evolución de la producción de energía renovable peninsular
</v>
      </c>
      <c r="F47" s="638"/>
    </row>
    <row r="48" spans="4:6" ht="12.6" customHeight="1">
      <c r="D48" s="445" t="s">
        <v>5</v>
      </c>
      <c r="E48" s="446" t="str">
        <f>'C41'!C7</f>
        <v xml:space="preserve">Evolución de la potencia instalada renovable peninsular
</v>
      </c>
      <c r="F48" s="638"/>
    </row>
    <row r="49" spans="3:6" ht="12.6" customHeight="1">
      <c r="D49" s="445" t="s">
        <v>5</v>
      </c>
      <c r="E49" s="447" t="str">
        <f>MID('C42'!C7,1,98)</f>
        <v>Evolución anual de la cobertura de la demanda de energía eléctrica en los sistemas no peninsulares</v>
      </c>
      <c r="F49" s="638"/>
    </row>
    <row r="50" spans="3:6" ht="12.6" customHeight="1">
      <c r="D50" s="445" t="s">
        <v>5</v>
      </c>
      <c r="E50" s="446" t="str">
        <f>MID('C43'!C7,1,60)</f>
        <v xml:space="preserve">Balance anual de energía eléctrica sistemas no peninsulares </v>
      </c>
      <c r="F50" s="638"/>
    </row>
    <row r="51" spans="3:6" ht="12.6" customHeight="1">
      <c r="D51" s="445" t="s">
        <v>5</v>
      </c>
      <c r="E51" s="446" t="str">
        <f>'C44'!C7</f>
        <v>Desglose de potencia instalada a 31.12.2016.
Sistemas no peninsulares</v>
      </c>
      <c r="F51" s="638"/>
    </row>
    <row r="52" spans="3:6" ht="12.6" customHeight="1">
      <c r="D52" s="445" t="s">
        <v>5</v>
      </c>
      <c r="E52" s="446" t="str">
        <f>MID('C45'!C7,1,48)</f>
        <v>Balance de energía eléctrica nacional por CC.AA.</v>
      </c>
      <c r="F52" s="638"/>
    </row>
    <row r="53" spans="3:6" ht="12.6" customHeight="1">
      <c r="D53" s="445" t="s">
        <v>5</v>
      </c>
      <c r="E53" s="446" t="str">
        <f>'C46'!C7</f>
        <v>Porcentaje de producción renovable y no renovable por CC.AA.</v>
      </c>
      <c r="F53" s="638"/>
    </row>
    <row r="54" spans="3:6" ht="12.6" customHeight="1">
      <c r="D54" s="445" t="s">
        <v>5</v>
      </c>
      <c r="E54" s="446" t="str">
        <f>'C47'!C7</f>
        <v xml:space="preserve">Estructura de la producción no renovable por tipo de central por CC.AA.
</v>
      </c>
      <c r="F54" s="638"/>
    </row>
    <row r="55" spans="3:6" ht="12.6" customHeight="1">
      <c r="D55" s="445" t="s">
        <v>5</v>
      </c>
      <c r="E55" s="446" t="str">
        <f>'C48'!C7</f>
        <v>Estructura de la producción renovable por tipo de central por CC.AA.</v>
      </c>
      <c r="F55" s="638"/>
    </row>
    <row r="56" spans="3:6" ht="12.6" customHeight="1">
      <c r="D56" s="445" t="s">
        <v>5</v>
      </c>
      <c r="E56" s="447" t="str">
        <f>'C49'!C7</f>
        <v>Desglose de potencia instalada a 31.12.2016. Sistema eléctrico nacional por CC.AA.</v>
      </c>
      <c r="F56" s="638"/>
    </row>
    <row r="57" spans="3:6" ht="12.6" customHeight="1">
      <c r="D57" s="445" t="s">
        <v>5</v>
      </c>
      <c r="E57" s="447" t="str">
        <f>'C50'!C7</f>
        <v>Estructura de la potencia instalada no renovable por tipo de central por CC.AA.</v>
      </c>
      <c r="F57" s="638"/>
    </row>
    <row r="58" spans="3:6" ht="12.6" customHeight="1">
      <c r="D58" s="445" t="s">
        <v>5</v>
      </c>
      <c r="E58" s="446" t="str">
        <f>'C51'!C7</f>
        <v xml:space="preserve">Estructura de la potencia instalada renovable por tipo de central por CC.AA.
</v>
      </c>
      <c r="F58" s="638"/>
    </row>
    <row r="59" spans="3:6" ht="12.6" customHeight="1">
      <c r="D59" s="445" t="s">
        <v>5</v>
      </c>
      <c r="E59" s="446" t="str">
        <f>'C52'!C7</f>
        <v xml:space="preserve">Producción de las centrales térmicas peninsulares
</v>
      </c>
      <c r="F59" s="638"/>
    </row>
    <row r="60" spans="3:6" ht="10.15" customHeight="1">
      <c r="D60" s="444"/>
      <c r="E60" s="444"/>
      <c r="F60" s="638"/>
    </row>
    <row r="62" spans="3:6">
      <c r="C62" s="99"/>
    </row>
  </sheetData>
  <customSheetViews>
    <customSheetView guid="{7C7883F2-DB79-11D6-846D-0008C7298EBA}" showGridLines="0" showRowCol="0" outlineSymbols="0" showRuler="0"/>
    <customSheetView guid="{7C7883F1-DB79-11D6-846D-0008C7298EBA}" showGridLines="0" showRowCol="0" outlineSymbols="0" showRuler="0"/>
    <customSheetView guid="{7C7883F0-DB79-11D6-846D-0008C7298EBA}" showGridLines="0" showRowCol="0" outlineSymbols="0" showRuler="0"/>
    <customSheetView guid="{7C7883EF-DB79-11D6-846D-0008C7298EBA}" showGridLines="0" showRowCol="0" outlineSymbols="0" showRuler="0"/>
    <customSheetView guid="{7C7883EE-DB79-11D6-846D-0008C7298EBA}" showGridLines="0" showRowCol="0" outlineSymbols="0" showRuler="0"/>
    <customSheetView guid="{7C7883ED-DB79-11D6-846D-0008C7298EBA}" showGridLines="0" showRowCol="0" outlineSymbols="0" showRuler="0"/>
    <customSheetView guid="{7C7883EC-DB79-11D6-846D-0008C7298EBA}" showGridLines="0" showRowCol="0" outlineSymbols="0" showRuler="0"/>
    <customSheetView guid="{7C7883EB-DB79-11D6-846D-0008C7298EBA}" showGridLines="0" showRowCol="0" outlineSymbols="0" showRuler="0"/>
  </customSheetViews>
  <phoneticPr fontId="18" type="noConversion"/>
  <hyperlinks>
    <hyperlink ref="E8" location="'C1'!A1" display="Evolución de la generación renovable y no renovable peninsular"/>
    <hyperlink ref="E9" location="'C2'!A1" display="Balance de energía eléctrica nacional"/>
    <hyperlink ref="E10" location="'C3'!A1" display="Balance de potencia eléctrica nacional a 31.12.2015"/>
    <hyperlink ref="E11" location="'C4'!A1" display="Evolución de la potencia instalada peninsular"/>
    <hyperlink ref="E12" location="'C5'!A1" display="Evolución del índice de cobertura mínimo peninsular"/>
    <hyperlink ref="E13" location="'C6'!A1" display="Evolución de la producción de energía renovable y no renovable peninsular "/>
    <hyperlink ref="E14" location="'C7'!A1" display="Estructura de la generación anual de energía renovable peninsular 2015"/>
    <hyperlink ref="E15" location="'C8'!A1" display="Cobertura máxima, media y mínima con hidráulica, eólica y solar peninsular en 2015"/>
    <hyperlink ref="E16" location="'C9'!A1" display="Generación hidráulica mensual comparada con la generación media histórica"/>
    <hyperlink ref="E17" location="'C10'!A1" display="Energía producible hidráulica diaria durante 2015 comparada con el "/>
    <hyperlink ref="E18" location="'C11'!A1" display="Estructura de generación anual de energía eléctrica peninsular"/>
    <hyperlink ref="E19" location="'C12'!A1" display="Coeficiente de utilización de las centrales térmicas"/>
    <hyperlink ref="E20" location="'C13'!A1" display="Evolución de la cobertura de la demanda de las Islas Baleares"/>
    <hyperlink ref="E21" location="'C14'!A1" display="Evolución de la estructura de generación de las Islas Canarias"/>
    <hyperlink ref="E22" location="'C15'!A1" display="Emisiones y factor de emisión de CO2 asociado a la generación "/>
    <hyperlink ref="E23" location="'C16'!A1" display="Ratio generación/demanda (%) y generación neta (GWh) en 2015 por CC.AA."/>
    <hyperlink ref="E24" location="'C17'!A1" display="'C17'!A1"/>
    <hyperlink ref="E25" location="'C18'!A1" display="'C18'!A1"/>
    <hyperlink ref="E26" location="'C19'!A1" display="'C19'!A1"/>
    <hyperlink ref="E27" location="'C20'!A1" display="'C20'!A1"/>
    <hyperlink ref="E28" location="'C21'!A1" display="'C21'!A1"/>
    <hyperlink ref="E29" location="'C22'!A1" display="'C22'!A1"/>
    <hyperlink ref="E30" location="'C23'!A1" display="'C23'!A1"/>
    <hyperlink ref="E31" location="'C24'!A1" display="'C24'!A1"/>
    <hyperlink ref="E32" location="'C25'!A1" display="'C25'!A1"/>
    <hyperlink ref="E33" location="'C26'!A1" display="'C26'!A1"/>
    <hyperlink ref="E34" location="'C27'!A1" display="'C27'!A1"/>
    <hyperlink ref="E35" location="'C28'!A1" display="'C28'!A1"/>
    <hyperlink ref="E36" location="'C29'!A1" display="'C29'!A1"/>
    <hyperlink ref="E37" location="'C30'!A1" display="'C30'!A1"/>
    <hyperlink ref="E38" location="'C31'!A1" display="'C31'!A1"/>
    <hyperlink ref="E39" location="'C32'!A1" display="'C32'!A1"/>
    <hyperlink ref="E40" location="'C33'!A1" display="'C33'!A1"/>
    <hyperlink ref="E41" location="'C34'!A1" display="'C34'!A1"/>
    <hyperlink ref="E42" location="'C35'!A1" display="'C35'!A1"/>
    <hyperlink ref="E43" location="'C36'!A1" display="'C36'!A1"/>
    <hyperlink ref="E44" location="'C37'!A1" display="'C37'!A1"/>
    <hyperlink ref="E45" location="'C38'!A1" display="'C38'!A1"/>
    <hyperlink ref="E46" location="'C39'!A1" display="'C39'!A1"/>
    <hyperlink ref="E47" location="'C40'!A1" display="'C40'!A1"/>
    <hyperlink ref="E48" location="'C41'!A1" display="'C41'!A1"/>
    <hyperlink ref="E49" location="'C42'!A1" display="'C42'!A1"/>
    <hyperlink ref="E50" location="'C43'!A1" display="'C43'!A1"/>
    <hyperlink ref="E51" location="'C44'!A1" display="'C44'!A1"/>
    <hyperlink ref="E52" location="'C45'!A1" display="'C45'!A1"/>
    <hyperlink ref="E53" location="'C46'!A1" display="'C46'!A1"/>
    <hyperlink ref="E54" location="'C47'!A1" display="'C47'!A1"/>
    <hyperlink ref="E55" location="'C48'!A1" display="'C48'!A1"/>
    <hyperlink ref="E56" location="'C49'!A1" display="'C49'!A1"/>
    <hyperlink ref="E57" location="'C50'!A1" display="'C50'!A1"/>
    <hyperlink ref="E58" location="'C51'!A1" display="'C51'!A1"/>
    <hyperlink ref="E59" location="'C52'!A1" display="'C52'!A1"/>
  </hyperlinks>
  <printOptions horizontalCentered="1" verticalCentered="1"/>
  <pageMargins left="0.39370078740157483" right="0.78740157480314965" top="0.39370078740157483" bottom="0.98425196850393704" header="0" footer="0"/>
  <pageSetup paperSize="9" scale="6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autoPageBreaks="0"/>
  </sheetPr>
  <dimension ref="A1:E29"/>
  <sheetViews>
    <sheetView showGridLines="0" showRowColHeaders="0" showOutlineSymbols="0" zoomScaleNormal="100" workbookViewId="0">
      <selection activeCell="C4" sqref="C4"/>
    </sheetView>
  </sheetViews>
  <sheetFormatPr baseColWidth="10" defaultColWidth="11.42578125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105.7109375" style="1" customWidth="1"/>
    <col min="6" max="16384" width="11.42578125" style="141"/>
  </cols>
  <sheetData>
    <row r="1" spans="1:5" s="1" customFormat="1" ht="0.75" customHeight="1"/>
    <row r="2" spans="1:5" s="1" customFormat="1" ht="21" customHeight="1">
      <c r="E2" s="66" t="s">
        <v>36</v>
      </c>
    </row>
    <row r="3" spans="1:5" s="1" customFormat="1" ht="15" customHeight="1">
      <c r="E3" s="222" t="s">
        <v>545</v>
      </c>
    </row>
    <row r="4" spans="1:5" s="4" customFormat="1" ht="20.25" customHeight="1">
      <c r="B4" s="5"/>
      <c r="C4" s="6" t="str">
        <f>Indice!C4</f>
        <v>Producción de energía eléctrica eléctrica</v>
      </c>
    </row>
    <row r="5" spans="1:5" s="4" customFormat="1" ht="12.75" customHeight="1">
      <c r="B5" s="5"/>
      <c r="C5" s="15"/>
    </row>
    <row r="6" spans="1:5" s="4" customFormat="1" ht="13.5" customHeight="1">
      <c r="B6" s="5"/>
      <c r="C6" s="10"/>
      <c r="D6" s="21"/>
      <c r="E6" s="21"/>
    </row>
    <row r="7" spans="1:5" s="4" customFormat="1" ht="12.75" customHeight="1">
      <c r="B7" s="5"/>
      <c r="C7" s="995" t="s">
        <v>504</v>
      </c>
      <c r="D7" s="21"/>
      <c r="E7" s="636"/>
    </row>
    <row r="8" spans="1:5" s="1" customFormat="1" ht="12.75" customHeight="1">
      <c r="A8" s="4"/>
      <c r="B8" s="5"/>
      <c r="C8" s="995"/>
      <c r="D8" s="21"/>
      <c r="E8" s="636"/>
    </row>
    <row r="9" spans="1:5" s="1" customFormat="1" ht="12.75" customHeight="1">
      <c r="A9" s="4"/>
      <c r="B9" s="5"/>
      <c r="C9" s="995"/>
      <c r="D9" s="21"/>
      <c r="E9" s="636"/>
    </row>
    <row r="10" spans="1:5" s="1" customFormat="1" ht="12.75" customHeight="1">
      <c r="A10" s="4"/>
      <c r="B10" s="5"/>
      <c r="C10" s="372" t="s">
        <v>425</v>
      </c>
      <c r="D10" s="21"/>
      <c r="E10" s="636"/>
    </row>
    <row r="11" spans="1:5" s="1" customFormat="1" ht="12.75" customHeight="1">
      <c r="A11" s="4"/>
      <c r="B11" s="5"/>
      <c r="D11" s="21"/>
      <c r="E11" s="444"/>
    </row>
    <row r="12" spans="1:5" s="1" customFormat="1" ht="12.75" customHeight="1">
      <c r="A12" s="4"/>
      <c r="B12" s="5"/>
      <c r="D12" s="21"/>
      <c r="E12" s="444"/>
    </row>
    <row r="13" spans="1:5" s="1" customFormat="1" ht="12.75" customHeight="1">
      <c r="A13" s="4"/>
      <c r="B13" s="5"/>
      <c r="C13" s="10"/>
      <c r="D13" s="21"/>
      <c r="E13" s="444"/>
    </row>
    <row r="14" spans="1:5" s="1" customFormat="1" ht="12.75" customHeight="1">
      <c r="A14" s="4"/>
      <c r="B14" s="5"/>
      <c r="C14" s="10"/>
      <c r="D14" s="21"/>
      <c r="E14" s="444"/>
    </row>
    <row r="15" spans="1:5" s="1" customFormat="1" ht="12.75" customHeight="1">
      <c r="A15" s="4"/>
      <c r="B15" s="5"/>
      <c r="C15" s="10"/>
      <c r="D15" s="21"/>
      <c r="E15" s="444"/>
    </row>
    <row r="16" spans="1:5" s="1" customFormat="1" ht="12.75" customHeight="1">
      <c r="A16" s="4"/>
      <c r="B16" s="5"/>
      <c r="C16" s="10"/>
      <c r="D16" s="21"/>
      <c r="E16" s="444"/>
    </row>
    <row r="17" spans="1:5" s="1" customFormat="1" ht="12.75" customHeight="1">
      <c r="A17" s="4"/>
      <c r="B17" s="5"/>
      <c r="C17" s="10"/>
      <c r="D17" s="21"/>
      <c r="E17" s="444"/>
    </row>
    <row r="18" spans="1:5" s="1" customFormat="1" ht="12.75" customHeight="1">
      <c r="A18" s="4"/>
      <c r="B18" s="5"/>
      <c r="C18" s="10"/>
      <c r="D18" s="21"/>
      <c r="E18" s="444"/>
    </row>
    <row r="19" spans="1:5" s="1" customFormat="1" ht="12.75" customHeight="1">
      <c r="A19" s="4"/>
      <c r="B19" s="5"/>
      <c r="C19" s="10"/>
      <c r="D19" s="21"/>
      <c r="E19" s="444"/>
    </row>
    <row r="20" spans="1:5" s="1" customFormat="1" ht="12.75" customHeight="1">
      <c r="A20" s="4"/>
      <c r="B20" s="5"/>
      <c r="C20" s="10"/>
      <c r="D20" s="21"/>
      <c r="E20" s="444"/>
    </row>
    <row r="21" spans="1:5" s="1" customFormat="1" ht="12.75" customHeight="1">
      <c r="A21" s="4"/>
      <c r="B21" s="5"/>
      <c r="C21" s="10"/>
      <c r="D21" s="21"/>
      <c r="E21" s="444"/>
    </row>
    <row r="22" spans="1:5" ht="12.75" customHeight="1">
      <c r="E22" s="637"/>
    </row>
    <row r="23" spans="1:5">
      <c r="E23" s="638"/>
    </row>
    <row r="24" spans="1:5">
      <c r="E24" s="638"/>
    </row>
    <row r="25" spans="1:5">
      <c r="E25" s="867" t="s">
        <v>567</v>
      </c>
    </row>
    <row r="29" spans="1:5" ht="8.25" customHeight="1"/>
  </sheetData>
  <mergeCells count="1">
    <mergeCell ref="C7:C9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4294967292" verticalDpi="4294967292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autoPageBreaks="0"/>
  </sheetPr>
  <dimension ref="B1:L27"/>
  <sheetViews>
    <sheetView showGridLines="0" showRowColHeaders="0" showOutlineSymbols="0" zoomScaleNormal="100" workbookViewId="0">
      <selection activeCell="C4" sqref="C4"/>
    </sheetView>
  </sheetViews>
  <sheetFormatPr baseColWidth="10" defaultColWidth="11.42578125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105.7109375" style="1" customWidth="1"/>
    <col min="6" max="16384" width="11.42578125" style="1"/>
  </cols>
  <sheetData>
    <row r="1" spans="2:5" ht="0.75" customHeight="1"/>
    <row r="2" spans="2:5" ht="21" customHeight="1">
      <c r="E2" s="66" t="s">
        <v>36</v>
      </c>
    </row>
    <row r="3" spans="2:5" ht="15" customHeight="1">
      <c r="E3" s="222" t="s">
        <v>545</v>
      </c>
    </row>
    <row r="4" spans="2:5" s="4" customFormat="1" ht="20.25" customHeight="1">
      <c r="B4" s="5"/>
      <c r="C4" s="6" t="str">
        <f>Indice!C4</f>
        <v>Producción de energía eléctrica eléctrica</v>
      </c>
    </row>
    <row r="5" spans="2:5" s="4" customFormat="1" ht="12.75" customHeight="1">
      <c r="B5" s="5"/>
      <c r="C5" s="7"/>
    </row>
    <row r="6" spans="2:5" s="4" customFormat="1" ht="13.5" customHeight="1">
      <c r="B6" s="5"/>
      <c r="C6" s="10"/>
      <c r="D6" s="21"/>
      <c r="E6" s="21"/>
    </row>
    <row r="7" spans="2:5" s="4" customFormat="1" ht="12.75" customHeight="1">
      <c r="B7" s="5"/>
      <c r="C7" s="995" t="s">
        <v>558</v>
      </c>
      <c r="D7" s="21"/>
      <c r="E7" s="636"/>
    </row>
    <row r="8" spans="2:5" s="4" customFormat="1" ht="12.75" customHeight="1">
      <c r="B8" s="5"/>
      <c r="C8" s="995"/>
      <c r="D8" s="21"/>
      <c r="E8" s="636"/>
    </row>
    <row r="9" spans="2:5" s="4" customFormat="1" ht="12.75" customHeight="1">
      <c r="B9" s="5"/>
      <c r="C9" s="995"/>
      <c r="D9" s="21"/>
      <c r="E9" s="636"/>
    </row>
    <row r="10" spans="2:5" s="4" customFormat="1" ht="12.75" customHeight="1">
      <c r="B10" s="5"/>
      <c r="C10" s="995"/>
      <c r="D10" s="21"/>
      <c r="E10" s="636"/>
    </row>
    <row r="11" spans="2:5" s="4" customFormat="1" ht="12.75" customHeight="1">
      <c r="B11" s="5"/>
      <c r="C11" s="372" t="s">
        <v>425</v>
      </c>
      <c r="D11" s="21"/>
      <c r="E11" s="444"/>
    </row>
    <row r="12" spans="2:5" s="4" customFormat="1" ht="12.75" customHeight="1">
      <c r="B12" s="5"/>
      <c r="C12" s="101"/>
      <c r="D12" s="21"/>
      <c r="E12" s="444"/>
    </row>
    <row r="13" spans="2:5" s="4" customFormat="1" ht="12.75" customHeight="1">
      <c r="B13" s="5"/>
      <c r="D13" s="21"/>
      <c r="E13" s="444"/>
    </row>
    <row r="14" spans="2:5" s="4" customFormat="1" ht="12.75" customHeight="1">
      <c r="B14" s="5"/>
      <c r="D14" s="21"/>
      <c r="E14" s="444"/>
    </row>
    <row r="15" spans="2:5" s="4" customFormat="1" ht="12.75" customHeight="1">
      <c r="B15" s="5"/>
      <c r="C15" s="10"/>
      <c r="D15" s="21"/>
      <c r="E15" s="444"/>
    </row>
    <row r="16" spans="2:5" s="4" customFormat="1" ht="12.75" customHeight="1">
      <c r="B16" s="5"/>
      <c r="C16" s="10"/>
      <c r="D16" s="21"/>
      <c r="E16" s="444"/>
    </row>
    <row r="17" spans="2:12" s="4" customFormat="1" ht="12.75" customHeight="1">
      <c r="B17" s="5"/>
      <c r="C17" s="10"/>
      <c r="D17" s="21"/>
      <c r="E17" s="444"/>
    </row>
    <row r="18" spans="2:12" s="4" customFormat="1" ht="12.75" customHeight="1">
      <c r="B18" s="5"/>
      <c r="C18" s="10"/>
      <c r="D18" s="21"/>
      <c r="E18" s="444"/>
    </row>
    <row r="19" spans="2:12" s="4" customFormat="1" ht="12.75" customHeight="1">
      <c r="B19" s="5"/>
      <c r="C19" s="10"/>
      <c r="D19" s="21"/>
      <c r="E19" s="444"/>
    </row>
    <row r="20" spans="2:12" s="4" customFormat="1" ht="12.75" customHeight="1">
      <c r="B20" s="5"/>
      <c r="C20" s="10"/>
      <c r="D20" s="21"/>
      <c r="E20" s="444"/>
    </row>
    <row r="21" spans="2:12" s="4" customFormat="1" ht="12.75" customHeight="1">
      <c r="B21" s="5"/>
      <c r="C21" s="10"/>
      <c r="D21" s="21"/>
      <c r="E21" s="444"/>
    </row>
    <row r="22" spans="2:12" ht="12.75" customHeight="1">
      <c r="E22" s="639"/>
      <c r="F22" s="384"/>
      <c r="G22" s="384"/>
      <c r="H22" s="384"/>
      <c r="I22" s="384"/>
      <c r="J22" s="384"/>
      <c r="K22" s="384"/>
      <c r="L22" s="384"/>
    </row>
    <row r="23" spans="2:12">
      <c r="E23" s="638"/>
    </row>
    <row r="24" spans="2:12">
      <c r="E24" s="638"/>
    </row>
    <row r="25" spans="2:12">
      <c r="E25" s="383"/>
    </row>
    <row r="27" spans="2:12" ht="9" customHeight="1"/>
  </sheetData>
  <mergeCells count="1">
    <mergeCell ref="C7:C10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4294967292" verticalDpi="4294967292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J41"/>
  <sheetViews>
    <sheetView showGridLines="0" showRowColHeaders="0" zoomScaleNormal="100" workbookViewId="0">
      <selection activeCell="C4" sqref="C4"/>
    </sheetView>
  </sheetViews>
  <sheetFormatPr baseColWidth="10" defaultRowHeight="12.75"/>
  <cols>
    <col min="1" max="1" width="0.140625" style="249" customWidth="1"/>
    <col min="2" max="2" width="2.7109375" style="249" customWidth="1"/>
    <col min="3" max="3" width="23.7109375" style="249" customWidth="1"/>
    <col min="4" max="4" width="1.28515625" style="249" customWidth="1"/>
    <col min="5" max="5" width="58.85546875" style="249" customWidth="1"/>
    <col min="6" max="7" width="11.42578125" style="261"/>
    <col min="8" max="8" width="2.140625" style="261" customWidth="1"/>
    <col min="9" max="9" width="11.42578125" style="261"/>
    <col min="10" max="10" width="9.5703125" style="261" customWidth="1"/>
    <col min="11" max="256" width="11.42578125" style="261"/>
    <col min="257" max="257" width="0.140625" style="261" customWidth="1"/>
    <col min="258" max="258" width="2.7109375" style="261" customWidth="1"/>
    <col min="259" max="259" width="18.5703125" style="261" customWidth="1"/>
    <col min="260" max="260" width="1.28515625" style="261" customWidth="1"/>
    <col min="261" max="261" width="58.85546875" style="261" customWidth="1"/>
    <col min="262" max="263" width="11.42578125" style="261"/>
    <col min="264" max="264" width="2.140625" style="261" customWidth="1"/>
    <col min="265" max="265" width="11.42578125" style="261"/>
    <col min="266" max="266" width="9.5703125" style="261" customWidth="1"/>
    <col min="267" max="512" width="11.42578125" style="261"/>
    <col min="513" max="513" width="0.140625" style="261" customWidth="1"/>
    <col min="514" max="514" width="2.7109375" style="261" customWidth="1"/>
    <col min="515" max="515" width="18.5703125" style="261" customWidth="1"/>
    <col min="516" max="516" width="1.28515625" style="261" customWidth="1"/>
    <col min="517" max="517" width="58.85546875" style="261" customWidth="1"/>
    <col min="518" max="519" width="11.42578125" style="261"/>
    <col min="520" max="520" width="2.140625" style="261" customWidth="1"/>
    <col min="521" max="521" width="11.42578125" style="261"/>
    <col min="522" max="522" width="9.5703125" style="261" customWidth="1"/>
    <col min="523" max="768" width="11.42578125" style="261"/>
    <col min="769" max="769" width="0.140625" style="261" customWidth="1"/>
    <col min="770" max="770" width="2.7109375" style="261" customWidth="1"/>
    <col min="771" max="771" width="18.5703125" style="261" customWidth="1"/>
    <col min="772" max="772" width="1.28515625" style="261" customWidth="1"/>
    <col min="773" max="773" width="58.85546875" style="261" customWidth="1"/>
    <col min="774" max="775" width="11.42578125" style="261"/>
    <col min="776" max="776" width="2.140625" style="261" customWidth="1"/>
    <col min="777" max="777" width="11.42578125" style="261"/>
    <col min="778" max="778" width="9.5703125" style="261" customWidth="1"/>
    <col min="779" max="1024" width="11.42578125" style="261"/>
    <col min="1025" max="1025" width="0.140625" style="261" customWidth="1"/>
    <col min="1026" max="1026" width="2.7109375" style="261" customWidth="1"/>
    <col min="1027" max="1027" width="18.5703125" style="261" customWidth="1"/>
    <col min="1028" max="1028" width="1.28515625" style="261" customWidth="1"/>
    <col min="1029" max="1029" width="58.85546875" style="261" customWidth="1"/>
    <col min="1030" max="1031" width="11.42578125" style="261"/>
    <col min="1032" max="1032" width="2.140625" style="261" customWidth="1"/>
    <col min="1033" max="1033" width="11.42578125" style="261"/>
    <col min="1034" max="1034" width="9.5703125" style="261" customWidth="1"/>
    <col min="1035" max="1280" width="11.42578125" style="261"/>
    <col min="1281" max="1281" width="0.140625" style="261" customWidth="1"/>
    <col min="1282" max="1282" width="2.7109375" style="261" customWidth="1"/>
    <col min="1283" max="1283" width="18.5703125" style="261" customWidth="1"/>
    <col min="1284" max="1284" width="1.28515625" style="261" customWidth="1"/>
    <col min="1285" max="1285" width="58.85546875" style="261" customWidth="1"/>
    <col min="1286" max="1287" width="11.42578125" style="261"/>
    <col min="1288" max="1288" width="2.140625" style="261" customWidth="1"/>
    <col min="1289" max="1289" width="11.42578125" style="261"/>
    <col min="1290" max="1290" width="9.5703125" style="261" customWidth="1"/>
    <col min="1291" max="1536" width="11.42578125" style="261"/>
    <col min="1537" max="1537" width="0.140625" style="261" customWidth="1"/>
    <col min="1538" max="1538" width="2.7109375" style="261" customWidth="1"/>
    <col min="1539" max="1539" width="18.5703125" style="261" customWidth="1"/>
    <col min="1540" max="1540" width="1.28515625" style="261" customWidth="1"/>
    <col min="1541" max="1541" width="58.85546875" style="261" customWidth="1"/>
    <col min="1542" max="1543" width="11.42578125" style="261"/>
    <col min="1544" max="1544" width="2.140625" style="261" customWidth="1"/>
    <col min="1545" max="1545" width="11.42578125" style="261"/>
    <col min="1546" max="1546" width="9.5703125" style="261" customWidth="1"/>
    <col min="1547" max="1792" width="11.42578125" style="261"/>
    <col min="1793" max="1793" width="0.140625" style="261" customWidth="1"/>
    <col min="1794" max="1794" width="2.7109375" style="261" customWidth="1"/>
    <col min="1795" max="1795" width="18.5703125" style="261" customWidth="1"/>
    <col min="1796" max="1796" width="1.28515625" style="261" customWidth="1"/>
    <col min="1797" max="1797" width="58.85546875" style="261" customWidth="1"/>
    <col min="1798" max="1799" width="11.42578125" style="261"/>
    <col min="1800" max="1800" width="2.140625" style="261" customWidth="1"/>
    <col min="1801" max="1801" width="11.42578125" style="261"/>
    <col min="1802" max="1802" width="9.5703125" style="261" customWidth="1"/>
    <col min="1803" max="2048" width="11.42578125" style="261"/>
    <col min="2049" max="2049" width="0.140625" style="261" customWidth="1"/>
    <col min="2050" max="2050" width="2.7109375" style="261" customWidth="1"/>
    <col min="2051" max="2051" width="18.5703125" style="261" customWidth="1"/>
    <col min="2052" max="2052" width="1.28515625" style="261" customWidth="1"/>
    <col min="2053" max="2053" width="58.85546875" style="261" customWidth="1"/>
    <col min="2054" max="2055" width="11.42578125" style="261"/>
    <col min="2056" max="2056" width="2.140625" style="261" customWidth="1"/>
    <col min="2057" max="2057" width="11.42578125" style="261"/>
    <col min="2058" max="2058" width="9.5703125" style="261" customWidth="1"/>
    <col min="2059" max="2304" width="11.42578125" style="261"/>
    <col min="2305" max="2305" width="0.140625" style="261" customWidth="1"/>
    <col min="2306" max="2306" width="2.7109375" style="261" customWidth="1"/>
    <col min="2307" max="2307" width="18.5703125" style="261" customWidth="1"/>
    <col min="2308" max="2308" width="1.28515625" style="261" customWidth="1"/>
    <col min="2309" max="2309" width="58.85546875" style="261" customWidth="1"/>
    <col min="2310" max="2311" width="11.42578125" style="261"/>
    <col min="2312" max="2312" width="2.140625" style="261" customWidth="1"/>
    <col min="2313" max="2313" width="11.42578125" style="261"/>
    <col min="2314" max="2314" width="9.5703125" style="261" customWidth="1"/>
    <col min="2315" max="2560" width="11.42578125" style="261"/>
    <col min="2561" max="2561" width="0.140625" style="261" customWidth="1"/>
    <col min="2562" max="2562" width="2.7109375" style="261" customWidth="1"/>
    <col min="2563" max="2563" width="18.5703125" style="261" customWidth="1"/>
    <col min="2564" max="2564" width="1.28515625" style="261" customWidth="1"/>
    <col min="2565" max="2565" width="58.85546875" style="261" customWidth="1"/>
    <col min="2566" max="2567" width="11.42578125" style="261"/>
    <col min="2568" max="2568" width="2.140625" style="261" customWidth="1"/>
    <col min="2569" max="2569" width="11.42578125" style="261"/>
    <col min="2570" max="2570" width="9.5703125" style="261" customWidth="1"/>
    <col min="2571" max="2816" width="11.42578125" style="261"/>
    <col min="2817" max="2817" width="0.140625" style="261" customWidth="1"/>
    <col min="2818" max="2818" width="2.7109375" style="261" customWidth="1"/>
    <col min="2819" max="2819" width="18.5703125" style="261" customWidth="1"/>
    <col min="2820" max="2820" width="1.28515625" style="261" customWidth="1"/>
    <col min="2821" max="2821" width="58.85546875" style="261" customWidth="1"/>
    <col min="2822" max="2823" width="11.42578125" style="261"/>
    <col min="2824" max="2824" width="2.140625" style="261" customWidth="1"/>
    <col min="2825" max="2825" width="11.42578125" style="261"/>
    <col min="2826" max="2826" width="9.5703125" style="261" customWidth="1"/>
    <col min="2827" max="3072" width="11.42578125" style="261"/>
    <col min="3073" max="3073" width="0.140625" style="261" customWidth="1"/>
    <col min="3074" max="3074" width="2.7109375" style="261" customWidth="1"/>
    <col min="3075" max="3075" width="18.5703125" style="261" customWidth="1"/>
    <col min="3076" max="3076" width="1.28515625" style="261" customWidth="1"/>
    <col min="3077" max="3077" width="58.85546875" style="261" customWidth="1"/>
    <col min="3078" max="3079" width="11.42578125" style="261"/>
    <col min="3080" max="3080" width="2.140625" style="261" customWidth="1"/>
    <col min="3081" max="3081" width="11.42578125" style="261"/>
    <col min="3082" max="3082" width="9.5703125" style="261" customWidth="1"/>
    <col min="3083" max="3328" width="11.42578125" style="261"/>
    <col min="3329" max="3329" width="0.140625" style="261" customWidth="1"/>
    <col min="3330" max="3330" width="2.7109375" style="261" customWidth="1"/>
    <col min="3331" max="3331" width="18.5703125" style="261" customWidth="1"/>
    <col min="3332" max="3332" width="1.28515625" style="261" customWidth="1"/>
    <col min="3333" max="3333" width="58.85546875" style="261" customWidth="1"/>
    <col min="3334" max="3335" width="11.42578125" style="261"/>
    <col min="3336" max="3336" width="2.140625" style="261" customWidth="1"/>
    <col min="3337" max="3337" width="11.42578125" style="261"/>
    <col min="3338" max="3338" width="9.5703125" style="261" customWidth="1"/>
    <col min="3339" max="3584" width="11.42578125" style="261"/>
    <col min="3585" max="3585" width="0.140625" style="261" customWidth="1"/>
    <col min="3586" max="3586" width="2.7109375" style="261" customWidth="1"/>
    <col min="3587" max="3587" width="18.5703125" style="261" customWidth="1"/>
    <col min="3588" max="3588" width="1.28515625" style="261" customWidth="1"/>
    <col min="3589" max="3589" width="58.85546875" style="261" customWidth="1"/>
    <col min="3590" max="3591" width="11.42578125" style="261"/>
    <col min="3592" max="3592" width="2.140625" style="261" customWidth="1"/>
    <col min="3593" max="3593" width="11.42578125" style="261"/>
    <col min="3594" max="3594" width="9.5703125" style="261" customWidth="1"/>
    <col min="3595" max="3840" width="11.42578125" style="261"/>
    <col min="3841" max="3841" width="0.140625" style="261" customWidth="1"/>
    <col min="3842" max="3842" width="2.7109375" style="261" customWidth="1"/>
    <col min="3843" max="3843" width="18.5703125" style="261" customWidth="1"/>
    <col min="3844" max="3844" width="1.28515625" style="261" customWidth="1"/>
    <col min="3845" max="3845" width="58.85546875" style="261" customWidth="1"/>
    <col min="3846" max="3847" width="11.42578125" style="261"/>
    <col min="3848" max="3848" width="2.140625" style="261" customWidth="1"/>
    <col min="3849" max="3849" width="11.42578125" style="261"/>
    <col min="3850" max="3850" width="9.5703125" style="261" customWidth="1"/>
    <col min="3851" max="4096" width="11.42578125" style="261"/>
    <col min="4097" max="4097" width="0.140625" style="261" customWidth="1"/>
    <col min="4098" max="4098" width="2.7109375" style="261" customWidth="1"/>
    <col min="4099" max="4099" width="18.5703125" style="261" customWidth="1"/>
    <col min="4100" max="4100" width="1.28515625" style="261" customWidth="1"/>
    <col min="4101" max="4101" width="58.85546875" style="261" customWidth="1"/>
    <col min="4102" max="4103" width="11.42578125" style="261"/>
    <col min="4104" max="4104" width="2.140625" style="261" customWidth="1"/>
    <col min="4105" max="4105" width="11.42578125" style="261"/>
    <col min="4106" max="4106" width="9.5703125" style="261" customWidth="1"/>
    <col min="4107" max="4352" width="11.42578125" style="261"/>
    <col min="4353" max="4353" width="0.140625" style="261" customWidth="1"/>
    <col min="4354" max="4354" width="2.7109375" style="261" customWidth="1"/>
    <col min="4355" max="4355" width="18.5703125" style="261" customWidth="1"/>
    <col min="4356" max="4356" width="1.28515625" style="261" customWidth="1"/>
    <col min="4357" max="4357" width="58.85546875" style="261" customWidth="1"/>
    <col min="4358" max="4359" width="11.42578125" style="261"/>
    <col min="4360" max="4360" width="2.140625" style="261" customWidth="1"/>
    <col min="4361" max="4361" width="11.42578125" style="261"/>
    <col min="4362" max="4362" width="9.5703125" style="261" customWidth="1"/>
    <col min="4363" max="4608" width="11.42578125" style="261"/>
    <col min="4609" max="4609" width="0.140625" style="261" customWidth="1"/>
    <col min="4610" max="4610" width="2.7109375" style="261" customWidth="1"/>
    <col min="4611" max="4611" width="18.5703125" style="261" customWidth="1"/>
    <col min="4612" max="4612" width="1.28515625" style="261" customWidth="1"/>
    <col min="4613" max="4613" width="58.85546875" style="261" customWidth="1"/>
    <col min="4614" max="4615" width="11.42578125" style="261"/>
    <col min="4616" max="4616" width="2.140625" style="261" customWidth="1"/>
    <col min="4617" max="4617" width="11.42578125" style="261"/>
    <col min="4618" max="4618" width="9.5703125" style="261" customWidth="1"/>
    <col min="4619" max="4864" width="11.42578125" style="261"/>
    <col min="4865" max="4865" width="0.140625" style="261" customWidth="1"/>
    <col min="4866" max="4866" width="2.7109375" style="261" customWidth="1"/>
    <col min="4867" max="4867" width="18.5703125" style="261" customWidth="1"/>
    <col min="4868" max="4868" width="1.28515625" style="261" customWidth="1"/>
    <col min="4869" max="4869" width="58.85546875" style="261" customWidth="1"/>
    <col min="4870" max="4871" width="11.42578125" style="261"/>
    <col min="4872" max="4872" width="2.140625" style="261" customWidth="1"/>
    <col min="4873" max="4873" width="11.42578125" style="261"/>
    <col min="4874" max="4874" width="9.5703125" style="261" customWidth="1"/>
    <col min="4875" max="5120" width="11.42578125" style="261"/>
    <col min="5121" max="5121" width="0.140625" style="261" customWidth="1"/>
    <col min="5122" max="5122" width="2.7109375" style="261" customWidth="1"/>
    <col min="5123" max="5123" width="18.5703125" style="261" customWidth="1"/>
    <col min="5124" max="5124" width="1.28515625" style="261" customWidth="1"/>
    <col min="5125" max="5125" width="58.85546875" style="261" customWidth="1"/>
    <col min="5126" max="5127" width="11.42578125" style="261"/>
    <col min="5128" max="5128" width="2.140625" style="261" customWidth="1"/>
    <col min="5129" max="5129" width="11.42578125" style="261"/>
    <col min="5130" max="5130" width="9.5703125" style="261" customWidth="1"/>
    <col min="5131" max="5376" width="11.42578125" style="261"/>
    <col min="5377" max="5377" width="0.140625" style="261" customWidth="1"/>
    <col min="5378" max="5378" width="2.7109375" style="261" customWidth="1"/>
    <col min="5379" max="5379" width="18.5703125" style="261" customWidth="1"/>
    <col min="5380" max="5380" width="1.28515625" style="261" customWidth="1"/>
    <col min="5381" max="5381" width="58.85546875" style="261" customWidth="1"/>
    <col min="5382" max="5383" width="11.42578125" style="261"/>
    <col min="5384" max="5384" width="2.140625" style="261" customWidth="1"/>
    <col min="5385" max="5385" width="11.42578125" style="261"/>
    <col min="5386" max="5386" width="9.5703125" style="261" customWidth="1"/>
    <col min="5387" max="5632" width="11.42578125" style="261"/>
    <col min="5633" max="5633" width="0.140625" style="261" customWidth="1"/>
    <col min="5634" max="5634" width="2.7109375" style="261" customWidth="1"/>
    <col min="5635" max="5635" width="18.5703125" style="261" customWidth="1"/>
    <col min="5636" max="5636" width="1.28515625" style="261" customWidth="1"/>
    <col min="5637" max="5637" width="58.85546875" style="261" customWidth="1"/>
    <col min="5638" max="5639" width="11.42578125" style="261"/>
    <col min="5640" max="5640" width="2.140625" style="261" customWidth="1"/>
    <col min="5641" max="5641" width="11.42578125" style="261"/>
    <col min="5642" max="5642" width="9.5703125" style="261" customWidth="1"/>
    <col min="5643" max="5888" width="11.42578125" style="261"/>
    <col min="5889" max="5889" width="0.140625" style="261" customWidth="1"/>
    <col min="5890" max="5890" width="2.7109375" style="261" customWidth="1"/>
    <col min="5891" max="5891" width="18.5703125" style="261" customWidth="1"/>
    <col min="5892" max="5892" width="1.28515625" style="261" customWidth="1"/>
    <col min="5893" max="5893" width="58.85546875" style="261" customWidth="1"/>
    <col min="5894" max="5895" width="11.42578125" style="261"/>
    <col min="5896" max="5896" width="2.140625" style="261" customWidth="1"/>
    <col min="5897" max="5897" width="11.42578125" style="261"/>
    <col min="5898" max="5898" width="9.5703125" style="261" customWidth="1"/>
    <col min="5899" max="6144" width="11.42578125" style="261"/>
    <col min="6145" max="6145" width="0.140625" style="261" customWidth="1"/>
    <col min="6146" max="6146" width="2.7109375" style="261" customWidth="1"/>
    <col min="6147" max="6147" width="18.5703125" style="261" customWidth="1"/>
    <col min="6148" max="6148" width="1.28515625" style="261" customWidth="1"/>
    <col min="6149" max="6149" width="58.85546875" style="261" customWidth="1"/>
    <col min="6150" max="6151" width="11.42578125" style="261"/>
    <col min="6152" max="6152" width="2.140625" style="261" customWidth="1"/>
    <col min="6153" max="6153" width="11.42578125" style="261"/>
    <col min="6154" max="6154" width="9.5703125" style="261" customWidth="1"/>
    <col min="6155" max="6400" width="11.42578125" style="261"/>
    <col min="6401" max="6401" width="0.140625" style="261" customWidth="1"/>
    <col min="6402" max="6402" width="2.7109375" style="261" customWidth="1"/>
    <col min="6403" max="6403" width="18.5703125" style="261" customWidth="1"/>
    <col min="6404" max="6404" width="1.28515625" style="261" customWidth="1"/>
    <col min="6405" max="6405" width="58.85546875" style="261" customWidth="1"/>
    <col min="6406" max="6407" width="11.42578125" style="261"/>
    <col min="6408" max="6408" width="2.140625" style="261" customWidth="1"/>
    <col min="6409" max="6409" width="11.42578125" style="261"/>
    <col min="6410" max="6410" width="9.5703125" style="261" customWidth="1"/>
    <col min="6411" max="6656" width="11.42578125" style="261"/>
    <col min="6657" max="6657" width="0.140625" style="261" customWidth="1"/>
    <col min="6658" max="6658" width="2.7109375" style="261" customWidth="1"/>
    <col min="6659" max="6659" width="18.5703125" style="261" customWidth="1"/>
    <col min="6660" max="6660" width="1.28515625" style="261" customWidth="1"/>
    <col min="6661" max="6661" width="58.85546875" style="261" customWidth="1"/>
    <col min="6662" max="6663" width="11.42578125" style="261"/>
    <col min="6664" max="6664" width="2.140625" style="261" customWidth="1"/>
    <col min="6665" max="6665" width="11.42578125" style="261"/>
    <col min="6666" max="6666" width="9.5703125" style="261" customWidth="1"/>
    <col min="6667" max="6912" width="11.42578125" style="261"/>
    <col min="6913" max="6913" width="0.140625" style="261" customWidth="1"/>
    <col min="6914" max="6914" width="2.7109375" style="261" customWidth="1"/>
    <col min="6915" max="6915" width="18.5703125" style="261" customWidth="1"/>
    <col min="6916" max="6916" width="1.28515625" style="261" customWidth="1"/>
    <col min="6917" max="6917" width="58.85546875" style="261" customWidth="1"/>
    <col min="6918" max="6919" width="11.42578125" style="261"/>
    <col min="6920" max="6920" width="2.140625" style="261" customWidth="1"/>
    <col min="6921" max="6921" width="11.42578125" style="261"/>
    <col min="6922" max="6922" width="9.5703125" style="261" customWidth="1"/>
    <col min="6923" max="7168" width="11.42578125" style="261"/>
    <col min="7169" max="7169" width="0.140625" style="261" customWidth="1"/>
    <col min="7170" max="7170" width="2.7109375" style="261" customWidth="1"/>
    <col min="7171" max="7171" width="18.5703125" style="261" customWidth="1"/>
    <col min="7172" max="7172" width="1.28515625" style="261" customWidth="1"/>
    <col min="7173" max="7173" width="58.85546875" style="261" customWidth="1"/>
    <col min="7174" max="7175" width="11.42578125" style="261"/>
    <col min="7176" max="7176" width="2.140625" style="261" customWidth="1"/>
    <col min="7177" max="7177" width="11.42578125" style="261"/>
    <col min="7178" max="7178" width="9.5703125" style="261" customWidth="1"/>
    <col min="7179" max="7424" width="11.42578125" style="261"/>
    <col min="7425" max="7425" width="0.140625" style="261" customWidth="1"/>
    <col min="7426" max="7426" width="2.7109375" style="261" customWidth="1"/>
    <col min="7427" max="7427" width="18.5703125" style="261" customWidth="1"/>
    <col min="7428" max="7428" width="1.28515625" style="261" customWidth="1"/>
    <col min="7429" max="7429" width="58.85546875" style="261" customWidth="1"/>
    <col min="7430" max="7431" width="11.42578125" style="261"/>
    <col min="7432" max="7432" width="2.140625" style="261" customWidth="1"/>
    <col min="7433" max="7433" width="11.42578125" style="261"/>
    <col min="7434" max="7434" width="9.5703125" style="261" customWidth="1"/>
    <col min="7435" max="7680" width="11.42578125" style="261"/>
    <col min="7681" max="7681" width="0.140625" style="261" customWidth="1"/>
    <col min="7682" max="7682" width="2.7109375" style="261" customWidth="1"/>
    <col min="7683" max="7683" width="18.5703125" style="261" customWidth="1"/>
    <col min="7684" max="7684" width="1.28515625" style="261" customWidth="1"/>
    <col min="7685" max="7685" width="58.85546875" style="261" customWidth="1"/>
    <col min="7686" max="7687" width="11.42578125" style="261"/>
    <col min="7688" max="7688" width="2.140625" style="261" customWidth="1"/>
    <col min="7689" max="7689" width="11.42578125" style="261"/>
    <col min="7690" max="7690" width="9.5703125" style="261" customWidth="1"/>
    <col min="7691" max="7936" width="11.42578125" style="261"/>
    <col min="7937" max="7937" width="0.140625" style="261" customWidth="1"/>
    <col min="7938" max="7938" width="2.7109375" style="261" customWidth="1"/>
    <col min="7939" max="7939" width="18.5703125" style="261" customWidth="1"/>
    <col min="7940" max="7940" width="1.28515625" style="261" customWidth="1"/>
    <col min="7941" max="7941" width="58.85546875" style="261" customWidth="1"/>
    <col min="7942" max="7943" width="11.42578125" style="261"/>
    <col min="7944" max="7944" width="2.140625" style="261" customWidth="1"/>
    <col min="7945" max="7945" width="11.42578125" style="261"/>
    <col min="7946" max="7946" width="9.5703125" style="261" customWidth="1"/>
    <col min="7947" max="8192" width="11.42578125" style="261"/>
    <col min="8193" max="8193" width="0.140625" style="261" customWidth="1"/>
    <col min="8194" max="8194" width="2.7109375" style="261" customWidth="1"/>
    <col min="8195" max="8195" width="18.5703125" style="261" customWidth="1"/>
    <col min="8196" max="8196" width="1.28515625" style="261" customWidth="1"/>
    <col min="8197" max="8197" width="58.85546875" style="261" customWidth="1"/>
    <col min="8198" max="8199" width="11.42578125" style="261"/>
    <col min="8200" max="8200" width="2.140625" style="261" customWidth="1"/>
    <col min="8201" max="8201" width="11.42578125" style="261"/>
    <col min="8202" max="8202" width="9.5703125" style="261" customWidth="1"/>
    <col min="8203" max="8448" width="11.42578125" style="261"/>
    <col min="8449" max="8449" width="0.140625" style="261" customWidth="1"/>
    <col min="8450" max="8450" width="2.7109375" style="261" customWidth="1"/>
    <col min="8451" max="8451" width="18.5703125" style="261" customWidth="1"/>
    <col min="8452" max="8452" width="1.28515625" style="261" customWidth="1"/>
    <col min="8453" max="8453" width="58.85546875" style="261" customWidth="1"/>
    <col min="8454" max="8455" width="11.42578125" style="261"/>
    <col min="8456" max="8456" width="2.140625" style="261" customWidth="1"/>
    <col min="8457" max="8457" width="11.42578125" style="261"/>
    <col min="8458" max="8458" width="9.5703125" style="261" customWidth="1"/>
    <col min="8459" max="8704" width="11.42578125" style="261"/>
    <col min="8705" max="8705" width="0.140625" style="261" customWidth="1"/>
    <col min="8706" max="8706" width="2.7109375" style="261" customWidth="1"/>
    <col min="8707" max="8707" width="18.5703125" style="261" customWidth="1"/>
    <col min="8708" max="8708" width="1.28515625" style="261" customWidth="1"/>
    <col min="8709" max="8709" width="58.85546875" style="261" customWidth="1"/>
    <col min="8710" max="8711" width="11.42578125" style="261"/>
    <col min="8712" max="8712" width="2.140625" style="261" customWidth="1"/>
    <col min="8713" max="8713" width="11.42578125" style="261"/>
    <col min="8714" max="8714" width="9.5703125" style="261" customWidth="1"/>
    <col min="8715" max="8960" width="11.42578125" style="261"/>
    <col min="8961" max="8961" width="0.140625" style="261" customWidth="1"/>
    <col min="8962" max="8962" width="2.7109375" style="261" customWidth="1"/>
    <col min="8963" max="8963" width="18.5703125" style="261" customWidth="1"/>
    <col min="8964" max="8964" width="1.28515625" style="261" customWidth="1"/>
    <col min="8965" max="8965" width="58.85546875" style="261" customWidth="1"/>
    <col min="8966" max="8967" width="11.42578125" style="261"/>
    <col min="8968" max="8968" width="2.140625" style="261" customWidth="1"/>
    <col min="8969" max="8969" width="11.42578125" style="261"/>
    <col min="8970" max="8970" width="9.5703125" style="261" customWidth="1"/>
    <col min="8971" max="9216" width="11.42578125" style="261"/>
    <col min="9217" max="9217" width="0.140625" style="261" customWidth="1"/>
    <col min="9218" max="9218" width="2.7109375" style="261" customWidth="1"/>
    <col min="9219" max="9219" width="18.5703125" style="261" customWidth="1"/>
    <col min="9220" max="9220" width="1.28515625" style="261" customWidth="1"/>
    <col min="9221" max="9221" width="58.85546875" style="261" customWidth="1"/>
    <col min="9222" max="9223" width="11.42578125" style="261"/>
    <col min="9224" max="9224" width="2.140625" style="261" customWidth="1"/>
    <col min="9225" max="9225" width="11.42578125" style="261"/>
    <col min="9226" max="9226" width="9.5703125" style="261" customWidth="1"/>
    <col min="9227" max="9472" width="11.42578125" style="261"/>
    <col min="9473" max="9473" width="0.140625" style="261" customWidth="1"/>
    <col min="9474" max="9474" width="2.7109375" style="261" customWidth="1"/>
    <col min="9475" max="9475" width="18.5703125" style="261" customWidth="1"/>
    <col min="9476" max="9476" width="1.28515625" style="261" customWidth="1"/>
    <col min="9477" max="9477" width="58.85546875" style="261" customWidth="1"/>
    <col min="9478" max="9479" width="11.42578125" style="261"/>
    <col min="9480" max="9480" width="2.140625" style="261" customWidth="1"/>
    <col min="9481" max="9481" width="11.42578125" style="261"/>
    <col min="9482" max="9482" width="9.5703125" style="261" customWidth="1"/>
    <col min="9483" max="9728" width="11.42578125" style="261"/>
    <col min="9729" max="9729" width="0.140625" style="261" customWidth="1"/>
    <col min="9730" max="9730" width="2.7109375" style="261" customWidth="1"/>
    <col min="9731" max="9731" width="18.5703125" style="261" customWidth="1"/>
    <col min="9732" max="9732" width="1.28515625" style="261" customWidth="1"/>
    <col min="9733" max="9733" width="58.85546875" style="261" customWidth="1"/>
    <col min="9734" max="9735" width="11.42578125" style="261"/>
    <col min="9736" max="9736" width="2.140625" style="261" customWidth="1"/>
    <col min="9737" max="9737" width="11.42578125" style="261"/>
    <col min="9738" max="9738" width="9.5703125" style="261" customWidth="1"/>
    <col min="9739" max="9984" width="11.42578125" style="261"/>
    <col min="9985" max="9985" width="0.140625" style="261" customWidth="1"/>
    <col min="9986" max="9986" width="2.7109375" style="261" customWidth="1"/>
    <col min="9987" max="9987" width="18.5703125" style="261" customWidth="1"/>
    <col min="9988" max="9988" width="1.28515625" style="261" customWidth="1"/>
    <col min="9989" max="9989" width="58.85546875" style="261" customWidth="1"/>
    <col min="9990" max="9991" width="11.42578125" style="261"/>
    <col min="9992" max="9992" width="2.140625" style="261" customWidth="1"/>
    <col min="9993" max="9993" width="11.42578125" style="261"/>
    <col min="9994" max="9994" width="9.5703125" style="261" customWidth="1"/>
    <col min="9995" max="10240" width="11.42578125" style="261"/>
    <col min="10241" max="10241" width="0.140625" style="261" customWidth="1"/>
    <col min="10242" max="10242" width="2.7109375" style="261" customWidth="1"/>
    <col min="10243" max="10243" width="18.5703125" style="261" customWidth="1"/>
    <col min="10244" max="10244" width="1.28515625" style="261" customWidth="1"/>
    <col min="10245" max="10245" width="58.85546875" style="261" customWidth="1"/>
    <col min="10246" max="10247" width="11.42578125" style="261"/>
    <col min="10248" max="10248" width="2.140625" style="261" customWidth="1"/>
    <col min="10249" max="10249" width="11.42578125" style="261"/>
    <col min="10250" max="10250" width="9.5703125" style="261" customWidth="1"/>
    <col min="10251" max="10496" width="11.42578125" style="261"/>
    <col min="10497" max="10497" width="0.140625" style="261" customWidth="1"/>
    <col min="10498" max="10498" width="2.7109375" style="261" customWidth="1"/>
    <col min="10499" max="10499" width="18.5703125" style="261" customWidth="1"/>
    <col min="10500" max="10500" width="1.28515625" style="261" customWidth="1"/>
    <col min="10501" max="10501" width="58.85546875" style="261" customWidth="1"/>
    <col min="10502" max="10503" width="11.42578125" style="261"/>
    <col min="10504" max="10504" width="2.140625" style="261" customWidth="1"/>
    <col min="10505" max="10505" width="11.42578125" style="261"/>
    <col min="10506" max="10506" width="9.5703125" style="261" customWidth="1"/>
    <col min="10507" max="10752" width="11.42578125" style="261"/>
    <col min="10753" max="10753" width="0.140625" style="261" customWidth="1"/>
    <col min="10754" max="10754" width="2.7109375" style="261" customWidth="1"/>
    <col min="10755" max="10755" width="18.5703125" style="261" customWidth="1"/>
    <col min="10756" max="10756" width="1.28515625" style="261" customWidth="1"/>
    <col min="10757" max="10757" width="58.85546875" style="261" customWidth="1"/>
    <col min="10758" max="10759" width="11.42578125" style="261"/>
    <col min="10760" max="10760" width="2.140625" style="261" customWidth="1"/>
    <col min="10761" max="10761" width="11.42578125" style="261"/>
    <col min="10762" max="10762" width="9.5703125" style="261" customWidth="1"/>
    <col min="10763" max="11008" width="11.42578125" style="261"/>
    <col min="11009" max="11009" width="0.140625" style="261" customWidth="1"/>
    <col min="11010" max="11010" width="2.7109375" style="261" customWidth="1"/>
    <col min="11011" max="11011" width="18.5703125" style="261" customWidth="1"/>
    <col min="11012" max="11012" width="1.28515625" style="261" customWidth="1"/>
    <col min="11013" max="11013" width="58.85546875" style="261" customWidth="1"/>
    <col min="11014" max="11015" width="11.42578125" style="261"/>
    <col min="11016" max="11016" width="2.140625" style="261" customWidth="1"/>
    <col min="11017" max="11017" width="11.42578125" style="261"/>
    <col min="11018" max="11018" width="9.5703125" style="261" customWidth="1"/>
    <col min="11019" max="11264" width="11.42578125" style="261"/>
    <col min="11265" max="11265" width="0.140625" style="261" customWidth="1"/>
    <col min="11266" max="11266" width="2.7109375" style="261" customWidth="1"/>
    <col min="11267" max="11267" width="18.5703125" style="261" customWidth="1"/>
    <col min="11268" max="11268" width="1.28515625" style="261" customWidth="1"/>
    <col min="11269" max="11269" width="58.85546875" style="261" customWidth="1"/>
    <col min="11270" max="11271" width="11.42578125" style="261"/>
    <col min="11272" max="11272" width="2.140625" style="261" customWidth="1"/>
    <col min="11273" max="11273" width="11.42578125" style="261"/>
    <col min="11274" max="11274" width="9.5703125" style="261" customWidth="1"/>
    <col min="11275" max="11520" width="11.42578125" style="261"/>
    <col min="11521" max="11521" width="0.140625" style="261" customWidth="1"/>
    <col min="11522" max="11522" width="2.7109375" style="261" customWidth="1"/>
    <col min="11523" max="11523" width="18.5703125" style="261" customWidth="1"/>
    <col min="11524" max="11524" width="1.28515625" style="261" customWidth="1"/>
    <col min="11525" max="11525" width="58.85546875" style="261" customWidth="1"/>
    <col min="11526" max="11527" width="11.42578125" style="261"/>
    <col min="11528" max="11528" width="2.140625" style="261" customWidth="1"/>
    <col min="11529" max="11529" width="11.42578125" style="261"/>
    <col min="11530" max="11530" width="9.5703125" style="261" customWidth="1"/>
    <col min="11531" max="11776" width="11.42578125" style="261"/>
    <col min="11777" max="11777" width="0.140625" style="261" customWidth="1"/>
    <col min="11778" max="11778" width="2.7109375" style="261" customWidth="1"/>
    <col min="11779" max="11779" width="18.5703125" style="261" customWidth="1"/>
    <col min="11780" max="11780" width="1.28515625" style="261" customWidth="1"/>
    <col min="11781" max="11781" width="58.85546875" style="261" customWidth="1"/>
    <col min="11782" max="11783" width="11.42578125" style="261"/>
    <col min="11784" max="11784" width="2.140625" style="261" customWidth="1"/>
    <col min="11785" max="11785" width="11.42578125" style="261"/>
    <col min="11786" max="11786" width="9.5703125" style="261" customWidth="1"/>
    <col min="11787" max="12032" width="11.42578125" style="261"/>
    <col min="12033" max="12033" width="0.140625" style="261" customWidth="1"/>
    <col min="12034" max="12034" width="2.7109375" style="261" customWidth="1"/>
    <col min="12035" max="12035" width="18.5703125" style="261" customWidth="1"/>
    <col min="12036" max="12036" width="1.28515625" style="261" customWidth="1"/>
    <col min="12037" max="12037" width="58.85546875" style="261" customWidth="1"/>
    <col min="12038" max="12039" width="11.42578125" style="261"/>
    <col min="12040" max="12040" width="2.140625" style="261" customWidth="1"/>
    <col min="12041" max="12041" width="11.42578125" style="261"/>
    <col min="12042" max="12042" width="9.5703125" style="261" customWidth="1"/>
    <col min="12043" max="12288" width="11.42578125" style="261"/>
    <col min="12289" max="12289" width="0.140625" style="261" customWidth="1"/>
    <col min="12290" max="12290" width="2.7109375" style="261" customWidth="1"/>
    <col min="12291" max="12291" width="18.5703125" style="261" customWidth="1"/>
    <col min="12292" max="12292" width="1.28515625" style="261" customWidth="1"/>
    <col min="12293" max="12293" width="58.85546875" style="261" customWidth="1"/>
    <col min="12294" max="12295" width="11.42578125" style="261"/>
    <col min="12296" max="12296" width="2.140625" style="261" customWidth="1"/>
    <col min="12297" max="12297" width="11.42578125" style="261"/>
    <col min="12298" max="12298" width="9.5703125" style="261" customWidth="1"/>
    <col min="12299" max="12544" width="11.42578125" style="261"/>
    <col min="12545" max="12545" width="0.140625" style="261" customWidth="1"/>
    <col min="12546" max="12546" width="2.7109375" style="261" customWidth="1"/>
    <col min="12547" max="12547" width="18.5703125" style="261" customWidth="1"/>
    <col min="12548" max="12548" width="1.28515625" style="261" customWidth="1"/>
    <col min="12549" max="12549" width="58.85546875" style="261" customWidth="1"/>
    <col min="12550" max="12551" width="11.42578125" style="261"/>
    <col min="12552" max="12552" width="2.140625" style="261" customWidth="1"/>
    <col min="12553" max="12553" width="11.42578125" style="261"/>
    <col min="12554" max="12554" width="9.5703125" style="261" customWidth="1"/>
    <col min="12555" max="12800" width="11.42578125" style="261"/>
    <col min="12801" max="12801" width="0.140625" style="261" customWidth="1"/>
    <col min="12802" max="12802" width="2.7109375" style="261" customWidth="1"/>
    <col min="12803" max="12803" width="18.5703125" style="261" customWidth="1"/>
    <col min="12804" max="12804" width="1.28515625" style="261" customWidth="1"/>
    <col min="12805" max="12805" width="58.85546875" style="261" customWidth="1"/>
    <col min="12806" max="12807" width="11.42578125" style="261"/>
    <col min="12808" max="12808" width="2.140625" style="261" customWidth="1"/>
    <col min="12809" max="12809" width="11.42578125" style="261"/>
    <col min="12810" max="12810" width="9.5703125" style="261" customWidth="1"/>
    <col min="12811" max="13056" width="11.42578125" style="261"/>
    <col min="13057" max="13057" width="0.140625" style="261" customWidth="1"/>
    <col min="13058" max="13058" width="2.7109375" style="261" customWidth="1"/>
    <col min="13059" max="13059" width="18.5703125" style="261" customWidth="1"/>
    <col min="13060" max="13060" width="1.28515625" style="261" customWidth="1"/>
    <col min="13061" max="13061" width="58.85546875" style="261" customWidth="1"/>
    <col min="13062" max="13063" width="11.42578125" style="261"/>
    <col min="13064" max="13064" width="2.140625" style="261" customWidth="1"/>
    <col min="13065" max="13065" width="11.42578125" style="261"/>
    <col min="13066" max="13066" width="9.5703125" style="261" customWidth="1"/>
    <col min="13067" max="13312" width="11.42578125" style="261"/>
    <col min="13313" max="13313" width="0.140625" style="261" customWidth="1"/>
    <col min="13314" max="13314" width="2.7109375" style="261" customWidth="1"/>
    <col min="13315" max="13315" width="18.5703125" style="261" customWidth="1"/>
    <col min="13316" max="13316" width="1.28515625" style="261" customWidth="1"/>
    <col min="13317" max="13317" width="58.85546875" style="261" customWidth="1"/>
    <col min="13318" max="13319" width="11.42578125" style="261"/>
    <col min="13320" max="13320" width="2.140625" style="261" customWidth="1"/>
    <col min="13321" max="13321" width="11.42578125" style="261"/>
    <col min="13322" max="13322" width="9.5703125" style="261" customWidth="1"/>
    <col min="13323" max="13568" width="11.42578125" style="261"/>
    <col min="13569" max="13569" width="0.140625" style="261" customWidth="1"/>
    <col min="13570" max="13570" width="2.7109375" style="261" customWidth="1"/>
    <col min="13571" max="13571" width="18.5703125" style="261" customWidth="1"/>
    <col min="13572" max="13572" width="1.28515625" style="261" customWidth="1"/>
    <col min="13573" max="13573" width="58.85546875" style="261" customWidth="1"/>
    <col min="13574" max="13575" width="11.42578125" style="261"/>
    <col min="13576" max="13576" width="2.140625" style="261" customWidth="1"/>
    <col min="13577" max="13577" width="11.42578125" style="261"/>
    <col min="13578" max="13578" width="9.5703125" style="261" customWidth="1"/>
    <col min="13579" max="13824" width="11.42578125" style="261"/>
    <col min="13825" max="13825" width="0.140625" style="261" customWidth="1"/>
    <col min="13826" max="13826" width="2.7109375" style="261" customWidth="1"/>
    <col min="13827" max="13827" width="18.5703125" style="261" customWidth="1"/>
    <col min="13828" max="13828" width="1.28515625" style="261" customWidth="1"/>
    <col min="13829" max="13829" width="58.85546875" style="261" customWidth="1"/>
    <col min="13830" max="13831" width="11.42578125" style="261"/>
    <col min="13832" max="13832" width="2.140625" style="261" customWidth="1"/>
    <col min="13833" max="13833" width="11.42578125" style="261"/>
    <col min="13834" max="13834" width="9.5703125" style="261" customWidth="1"/>
    <col min="13835" max="14080" width="11.42578125" style="261"/>
    <col min="14081" max="14081" width="0.140625" style="261" customWidth="1"/>
    <col min="14082" max="14082" width="2.7109375" style="261" customWidth="1"/>
    <col min="14083" max="14083" width="18.5703125" style="261" customWidth="1"/>
    <col min="14084" max="14084" width="1.28515625" style="261" customWidth="1"/>
    <col min="14085" max="14085" width="58.85546875" style="261" customWidth="1"/>
    <col min="14086" max="14087" width="11.42578125" style="261"/>
    <col min="14088" max="14088" width="2.140625" style="261" customWidth="1"/>
    <col min="14089" max="14089" width="11.42578125" style="261"/>
    <col min="14090" max="14090" width="9.5703125" style="261" customWidth="1"/>
    <col min="14091" max="14336" width="11.42578125" style="261"/>
    <col min="14337" max="14337" width="0.140625" style="261" customWidth="1"/>
    <col min="14338" max="14338" width="2.7109375" style="261" customWidth="1"/>
    <col min="14339" max="14339" width="18.5703125" style="261" customWidth="1"/>
    <col min="14340" max="14340" width="1.28515625" style="261" customWidth="1"/>
    <col min="14341" max="14341" width="58.85546875" style="261" customWidth="1"/>
    <col min="14342" max="14343" width="11.42578125" style="261"/>
    <col min="14344" max="14344" width="2.140625" style="261" customWidth="1"/>
    <col min="14345" max="14345" width="11.42578125" style="261"/>
    <col min="14346" max="14346" width="9.5703125" style="261" customWidth="1"/>
    <col min="14347" max="14592" width="11.42578125" style="261"/>
    <col min="14593" max="14593" width="0.140625" style="261" customWidth="1"/>
    <col min="14594" max="14594" width="2.7109375" style="261" customWidth="1"/>
    <col min="14595" max="14595" width="18.5703125" style="261" customWidth="1"/>
    <col min="14596" max="14596" width="1.28515625" style="261" customWidth="1"/>
    <col min="14597" max="14597" width="58.85546875" style="261" customWidth="1"/>
    <col min="14598" max="14599" width="11.42578125" style="261"/>
    <col min="14600" max="14600" width="2.140625" style="261" customWidth="1"/>
    <col min="14601" max="14601" width="11.42578125" style="261"/>
    <col min="14602" max="14602" width="9.5703125" style="261" customWidth="1"/>
    <col min="14603" max="14848" width="11.42578125" style="261"/>
    <col min="14849" max="14849" width="0.140625" style="261" customWidth="1"/>
    <col min="14850" max="14850" width="2.7109375" style="261" customWidth="1"/>
    <col min="14851" max="14851" width="18.5703125" style="261" customWidth="1"/>
    <col min="14852" max="14852" width="1.28515625" style="261" customWidth="1"/>
    <col min="14853" max="14853" width="58.85546875" style="261" customWidth="1"/>
    <col min="14854" max="14855" width="11.42578125" style="261"/>
    <col min="14856" max="14856" width="2.140625" style="261" customWidth="1"/>
    <col min="14857" max="14857" width="11.42578125" style="261"/>
    <col min="14858" max="14858" width="9.5703125" style="261" customWidth="1"/>
    <col min="14859" max="15104" width="11.42578125" style="261"/>
    <col min="15105" max="15105" width="0.140625" style="261" customWidth="1"/>
    <col min="15106" max="15106" width="2.7109375" style="261" customWidth="1"/>
    <col min="15107" max="15107" width="18.5703125" style="261" customWidth="1"/>
    <col min="15108" max="15108" width="1.28515625" style="261" customWidth="1"/>
    <col min="15109" max="15109" width="58.85546875" style="261" customWidth="1"/>
    <col min="15110" max="15111" width="11.42578125" style="261"/>
    <col min="15112" max="15112" width="2.140625" style="261" customWidth="1"/>
    <col min="15113" max="15113" width="11.42578125" style="261"/>
    <col min="15114" max="15114" width="9.5703125" style="261" customWidth="1"/>
    <col min="15115" max="15360" width="11.42578125" style="261"/>
    <col min="15361" max="15361" width="0.140625" style="261" customWidth="1"/>
    <col min="15362" max="15362" width="2.7109375" style="261" customWidth="1"/>
    <col min="15363" max="15363" width="18.5703125" style="261" customWidth="1"/>
    <col min="15364" max="15364" width="1.28515625" style="261" customWidth="1"/>
    <col min="15365" max="15365" width="58.85546875" style="261" customWidth="1"/>
    <col min="15366" max="15367" width="11.42578125" style="261"/>
    <col min="15368" max="15368" width="2.140625" style="261" customWidth="1"/>
    <col min="15369" max="15369" width="11.42578125" style="261"/>
    <col min="15370" max="15370" width="9.5703125" style="261" customWidth="1"/>
    <col min="15371" max="15616" width="11.42578125" style="261"/>
    <col min="15617" max="15617" width="0.140625" style="261" customWidth="1"/>
    <col min="15618" max="15618" width="2.7109375" style="261" customWidth="1"/>
    <col min="15619" max="15619" width="18.5703125" style="261" customWidth="1"/>
    <col min="15620" max="15620" width="1.28515625" style="261" customWidth="1"/>
    <col min="15621" max="15621" width="58.85546875" style="261" customWidth="1"/>
    <col min="15622" max="15623" width="11.42578125" style="261"/>
    <col min="15624" max="15624" width="2.140625" style="261" customWidth="1"/>
    <col min="15625" max="15625" width="11.42578125" style="261"/>
    <col min="15626" max="15626" width="9.5703125" style="261" customWidth="1"/>
    <col min="15627" max="15872" width="11.42578125" style="261"/>
    <col min="15873" max="15873" width="0.140625" style="261" customWidth="1"/>
    <col min="15874" max="15874" width="2.7109375" style="261" customWidth="1"/>
    <col min="15875" max="15875" width="18.5703125" style="261" customWidth="1"/>
    <col min="15876" max="15876" width="1.28515625" style="261" customWidth="1"/>
    <col min="15877" max="15877" width="58.85546875" style="261" customWidth="1"/>
    <col min="15878" max="15879" width="11.42578125" style="261"/>
    <col min="15880" max="15880" width="2.140625" style="261" customWidth="1"/>
    <col min="15881" max="15881" width="11.42578125" style="261"/>
    <col min="15882" max="15882" width="9.5703125" style="261" customWidth="1"/>
    <col min="15883" max="16128" width="11.42578125" style="261"/>
    <col min="16129" max="16129" width="0.140625" style="261" customWidth="1"/>
    <col min="16130" max="16130" width="2.7109375" style="261" customWidth="1"/>
    <col min="16131" max="16131" width="18.5703125" style="261" customWidth="1"/>
    <col min="16132" max="16132" width="1.28515625" style="261" customWidth="1"/>
    <col min="16133" max="16133" width="58.85546875" style="261" customWidth="1"/>
    <col min="16134" max="16135" width="11.42578125" style="261"/>
    <col min="16136" max="16136" width="2.140625" style="261" customWidth="1"/>
    <col min="16137" max="16137" width="11.42578125" style="261"/>
    <col min="16138" max="16138" width="9.5703125" style="261" customWidth="1"/>
    <col min="16139" max="16384" width="11.42578125" style="261"/>
  </cols>
  <sheetData>
    <row r="1" spans="2:10" s="249" customFormat="1" ht="0.75" customHeight="1"/>
    <row r="2" spans="2:10" s="249" customFormat="1" ht="21" customHeight="1">
      <c r="E2" s="66" t="s">
        <v>36</v>
      </c>
    </row>
    <row r="3" spans="2:10" s="249" customFormat="1" ht="15" customHeight="1">
      <c r="E3" s="222" t="s">
        <v>545</v>
      </c>
    </row>
    <row r="4" spans="2:10" s="251" customFormat="1" ht="20.25" customHeight="1">
      <c r="B4" s="250"/>
      <c r="C4" s="6" t="str">
        <f>Indice!C4</f>
        <v>Producción de energía eléctrica eléctrica</v>
      </c>
    </row>
    <row r="5" spans="2:10" s="251" customFormat="1" ht="12.75" customHeight="1">
      <c r="B5" s="250"/>
      <c r="C5" s="252"/>
    </row>
    <row r="6" spans="2:10" s="251" customFormat="1" ht="13.5" customHeight="1">
      <c r="B6" s="250"/>
      <c r="C6" s="253"/>
      <c r="D6" s="254"/>
      <c r="E6" s="254"/>
    </row>
    <row r="7" spans="2:10" s="251" customFormat="1" ht="12.75" customHeight="1">
      <c r="B7" s="250"/>
      <c r="C7" s="994" t="s">
        <v>559</v>
      </c>
      <c r="D7" s="254"/>
      <c r="E7" s="633"/>
      <c r="I7" s="255"/>
    </row>
    <row r="8" spans="2:10" s="251" customFormat="1" ht="12.75" customHeight="1">
      <c r="B8" s="250"/>
      <c r="C8" s="994"/>
      <c r="D8" s="254"/>
      <c r="E8" s="633"/>
      <c r="F8" s="255"/>
      <c r="G8" s="256"/>
      <c r="H8" s="256"/>
      <c r="I8" s="257"/>
      <c r="J8" s="258"/>
    </row>
    <row r="9" spans="2:10" s="251" customFormat="1" ht="12.75" customHeight="1">
      <c r="B9" s="250"/>
      <c r="C9" s="994"/>
      <c r="D9" s="254"/>
      <c r="E9" s="633"/>
      <c r="F9" s="255"/>
      <c r="G9" s="256"/>
      <c r="H9" s="256"/>
      <c r="I9" s="258"/>
      <c r="J9" s="257"/>
    </row>
    <row r="10" spans="2:10" s="251" customFormat="1" ht="12.75" customHeight="1">
      <c r="B10" s="250"/>
      <c r="C10" s="372" t="s">
        <v>9</v>
      </c>
      <c r="D10" s="254"/>
      <c r="E10" s="633"/>
      <c r="F10" s="255"/>
      <c r="G10" s="256"/>
      <c r="H10" s="256"/>
      <c r="I10" s="258"/>
      <c r="J10" s="257"/>
    </row>
    <row r="11" spans="2:10" s="251" customFormat="1" ht="12.75" customHeight="1">
      <c r="B11" s="250"/>
      <c r="D11" s="254"/>
      <c r="E11" s="634"/>
      <c r="F11" s="255"/>
      <c r="G11" s="256"/>
      <c r="H11" s="256"/>
      <c r="I11" s="258"/>
      <c r="J11" s="257"/>
    </row>
    <row r="12" spans="2:10" s="251" customFormat="1" ht="12.75" customHeight="1">
      <c r="B12" s="250"/>
      <c r="C12" s="259"/>
      <c r="D12" s="254"/>
      <c r="E12" s="634"/>
      <c r="F12" s="255"/>
      <c r="G12" s="256"/>
      <c r="H12" s="256"/>
      <c r="I12" s="258"/>
      <c r="J12" s="257"/>
    </row>
    <row r="13" spans="2:10" s="251" customFormat="1" ht="12.75" customHeight="1">
      <c r="B13" s="250"/>
      <c r="C13" s="259"/>
      <c r="D13" s="254"/>
      <c r="E13" s="634"/>
      <c r="F13" s="255"/>
      <c r="G13" s="256"/>
      <c r="H13" s="256"/>
      <c r="I13" s="258"/>
      <c r="J13" s="257"/>
    </row>
    <row r="14" spans="2:10" s="251" customFormat="1" ht="12.75" customHeight="1">
      <c r="B14" s="250"/>
      <c r="C14" s="259"/>
      <c r="D14" s="254"/>
      <c r="E14" s="634"/>
      <c r="F14" s="255"/>
      <c r="G14" s="256"/>
      <c r="H14" s="256"/>
      <c r="I14" s="258"/>
      <c r="J14" s="257"/>
    </row>
    <row r="15" spans="2:10" s="251" customFormat="1" ht="12.75" customHeight="1">
      <c r="B15" s="250"/>
      <c r="C15" s="259"/>
      <c r="D15" s="254"/>
      <c r="E15" s="634"/>
      <c r="F15" s="255"/>
      <c r="G15" s="256"/>
      <c r="H15" s="256"/>
      <c r="I15" s="258"/>
      <c r="J15" s="257"/>
    </row>
    <row r="16" spans="2:10" s="251" customFormat="1" ht="12.75" customHeight="1">
      <c r="B16" s="250"/>
      <c r="D16" s="254"/>
      <c r="E16" s="634"/>
      <c r="F16" s="255"/>
      <c r="G16" s="256"/>
      <c r="H16" s="256"/>
      <c r="I16" s="258"/>
      <c r="J16" s="257"/>
    </row>
    <row r="17" spans="2:10" s="251" customFormat="1" ht="12.75" customHeight="1">
      <c r="B17" s="250"/>
      <c r="D17" s="254"/>
      <c r="E17" s="634"/>
      <c r="F17" s="255"/>
      <c r="G17" s="256"/>
      <c r="H17" s="256"/>
      <c r="I17" s="258"/>
      <c r="J17" s="257"/>
    </row>
    <row r="18" spans="2:10" s="251" customFormat="1" ht="12.75" customHeight="1">
      <c r="B18" s="250"/>
      <c r="C18" s="259"/>
      <c r="D18" s="254"/>
      <c r="E18" s="634"/>
      <c r="F18" s="255"/>
      <c r="G18" s="256"/>
      <c r="H18" s="256"/>
      <c r="I18" s="258"/>
      <c r="J18" s="257"/>
    </row>
    <row r="19" spans="2:10" s="251" customFormat="1" ht="12.75" customHeight="1">
      <c r="B19" s="250"/>
      <c r="C19" s="253"/>
      <c r="D19" s="254"/>
      <c r="E19" s="634"/>
      <c r="F19" s="255"/>
      <c r="I19" s="258"/>
      <c r="J19" s="257"/>
    </row>
    <row r="20" spans="2:10" s="251" customFormat="1" ht="12.75" customHeight="1">
      <c r="B20" s="250"/>
      <c r="C20" s="253"/>
      <c r="D20" s="254"/>
      <c r="E20" s="634"/>
      <c r="F20" s="255"/>
      <c r="I20" s="257"/>
      <c r="J20" s="257"/>
    </row>
    <row r="21" spans="2:10" s="251" customFormat="1" ht="12.75" customHeight="1">
      <c r="B21" s="250"/>
      <c r="C21" s="253"/>
      <c r="D21" s="254"/>
      <c r="E21" s="634"/>
    </row>
    <row r="22" spans="2:10">
      <c r="E22" s="846" t="s">
        <v>343</v>
      </c>
    </row>
    <row r="23" spans="2:10" ht="22.5">
      <c r="E23" s="422" t="s">
        <v>557</v>
      </c>
    </row>
    <row r="24" spans="2:10">
      <c r="E24" s="262"/>
    </row>
    <row r="25" spans="2:10" ht="12.75" customHeight="1">
      <c r="C25" s="994" t="s">
        <v>560</v>
      </c>
      <c r="E25" s="640"/>
    </row>
    <row r="26" spans="2:10">
      <c r="C26" s="994"/>
      <c r="E26" s="640"/>
    </row>
    <row r="27" spans="2:10">
      <c r="C27" s="994"/>
      <c r="E27" s="640"/>
      <c r="F27" s="255"/>
      <c r="I27" s="257"/>
      <c r="J27" s="258"/>
    </row>
    <row r="28" spans="2:10">
      <c r="C28" s="372" t="s">
        <v>9</v>
      </c>
      <c r="E28" s="640"/>
      <c r="F28" s="255"/>
      <c r="I28" s="258"/>
      <c r="J28" s="257"/>
    </row>
    <row r="29" spans="2:10">
      <c r="E29" s="640"/>
      <c r="F29" s="255"/>
      <c r="I29" s="258"/>
      <c r="J29" s="257"/>
    </row>
    <row r="30" spans="2:10" ht="12.75" customHeight="1">
      <c r="E30" s="640"/>
      <c r="F30" s="255"/>
      <c r="I30" s="258"/>
      <c r="J30" s="257"/>
    </row>
    <row r="31" spans="2:10">
      <c r="E31" s="640"/>
      <c r="F31" s="255"/>
      <c r="I31" s="258"/>
      <c r="J31" s="257"/>
    </row>
    <row r="32" spans="2:10">
      <c r="E32" s="640"/>
      <c r="F32" s="255"/>
      <c r="I32" s="258"/>
      <c r="J32" s="257"/>
    </row>
    <row r="33" spans="5:10">
      <c r="E33" s="640"/>
      <c r="F33" s="255"/>
      <c r="I33" s="258"/>
      <c r="J33" s="257"/>
    </row>
    <row r="34" spans="5:10">
      <c r="E34" s="640"/>
      <c r="F34" s="255"/>
      <c r="I34" s="258"/>
      <c r="J34" s="257"/>
    </row>
    <row r="35" spans="5:10">
      <c r="E35" s="640"/>
      <c r="F35" s="255"/>
      <c r="I35" s="258"/>
      <c r="J35" s="257"/>
    </row>
    <row r="36" spans="5:10">
      <c r="E36" s="640"/>
      <c r="F36" s="255"/>
      <c r="I36" s="258"/>
      <c r="J36" s="257"/>
    </row>
    <row r="37" spans="5:10">
      <c r="E37" s="640"/>
      <c r="F37" s="255"/>
      <c r="I37" s="258"/>
      <c r="J37" s="257"/>
    </row>
    <row r="38" spans="5:10">
      <c r="E38" s="640"/>
      <c r="F38" s="255"/>
      <c r="I38" s="258"/>
      <c r="J38" s="257"/>
    </row>
    <row r="39" spans="5:10">
      <c r="E39" s="640"/>
      <c r="F39" s="255"/>
      <c r="I39" s="258"/>
      <c r="J39" s="257"/>
    </row>
    <row r="40" spans="5:10">
      <c r="E40" s="846" t="s">
        <v>343</v>
      </c>
    </row>
    <row r="41" spans="5:10" ht="22.5">
      <c r="E41" s="422" t="s">
        <v>557</v>
      </c>
    </row>
  </sheetData>
  <mergeCells count="2">
    <mergeCell ref="C7:C9"/>
    <mergeCell ref="C25:C27"/>
  </mergeCells>
  <hyperlinks>
    <hyperlink ref="C4" location="Indice!A1" display="Indice!A1"/>
  </hyperlinks>
  <printOptions horizontalCentered="1" verticalCentered="1"/>
  <pageMargins left="0.78740157480314965" right="0.78740157480314965" top="0.98425196850393704" bottom="0.98425196850393704" header="0" footer="0"/>
  <pageSetup paperSize="9" scale="86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autoPageBreaks="0"/>
  </sheetPr>
  <dimension ref="A1:E25"/>
  <sheetViews>
    <sheetView showGridLines="0" showRowColHeaders="0" showOutlineSymbols="0" zoomScaleNormal="100" workbookViewId="0">
      <selection activeCell="C4" sqref="C4"/>
    </sheetView>
  </sheetViews>
  <sheetFormatPr baseColWidth="10" defaultColWidth="11.42578125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105.7109375" style="1" customWidth="1"/>
    <col min="6" max="16384" width="11.42578125" style="141"/>
  </cols>
  <sheetData>
    <row r="1" spans="1:5" s="1" customFormat="1" ht="0.75" customHeight="1"/>
    <row r="2" spans="1:5" s="1" customFormat="1" ht="21" customHeight="1">
      <c r="E2" s="66" t="s">
        <v>36</v>
      </c>
    </row>
    <row r="3" spans="1:5" s="1" customFormat="1" ht="15" customHeight="1">
      <c r="E3" s="222" t="s">
        <v>545</v>
      </c>
    </row>
    <row r="4" spans="1:5" s="4" customFormat="1" ht="20.25" customHeight="1">
      <c r="B4" s="5"/>
      <c r="C4" s="6" t="str">
        <f>Indice!C4</f>
        <v>Producción de energía eléctrica eléctrica</v>
      </c>
    </row>
    <row r="5" spans="1:5" s="4" customFormat="1" ht="12.75" customHeight="1">
      <c r="B5" s="5"/>
      <c r="C5" s="15"/>
    </row>
    <row r="6" spans="1:5" s="4" customFormat="1" ht="13.5" customHeight="1">
      <c r="B6" s="5"/>
      <c r="C6" s="10"/>
      <c r="D6" s="21"/>
      <c r="E6" s="21"/>
    </row>
    <row r="7" spans="1:5" s="4" customFormat="1" ht="12.75" customHeight="1">
      <c r="B7" s="5"/>
      <c r="C7" s="995" t="s">
        <v>430</v>
      </c>
      <c r="D7" s="21"/>
      <c r="E7" s="636"/>
    </row>
    <row r="8" spans="1:5" s="1" customFormat="1" ht="12.75" customHeight="1">
      <c r="A8" s="4"/>
      <c r="B8" s="5"/>
      <c r="C8" s="995"/>
      <c r="D8" s="21"/>
      <c r="E8" s="636"/>
    </row>
    <row r="9" spans="1:5" s="1" customFormat="1" ht="12.75" customHeight="1">
      <c r="A9" s="4"/>
      <c r="B9" s="5"/>
      <c r="C9" s="995"/>
      <c r="D9" s="21"/>
      <c r="E9" s="636"/>
    </row>
    <row r="10" spans="1:5" s="1" customFormat="1" ht="12.75" customHeight="1">
      <c r="A10" s="4"/>
      <c r="B10" s="5"/>
      <c r="C10" s="372" t="s">
        <v>9</v>
      </c>
      <c r="D10" s="21"/>
      <c r="E10" s="636"/>
    </row>
    <row r="11" spans="1:5" s="1" customFormat="1" ht="12.75" customHeight="1">
      <c r="A11" s="4"/>
      <c r="B11" s="5"/>
      <c r="D11" s="21"/>
      <c r="E11" s="444"/>
    </row>
    <row r="12" spans="1:5" s="1" customFormat="1" ht="12.75" customHeight="1">
      <c r="A12" s="4"/>
      <c r="B12" s="5"/>
      <c r="D12" s="21"/>
      <c r="E12" s="444"/>
    </row>
    <row r="13" spans="1:5" s="1" customFormat="1" ht="12.75" customHeight="1">
      <c r="A13" s="4"/>
      <c r="B13" s="5"/>
      <c r="C13" s="10"/>
      <c r="D13" s="21"/>
      <c r="E13" s="444"/>
    </row>
    <row r="14" spans="1:5" s="1" customFormat="1" ht="12.75" customHeight="1">
      <c r="A14" s="4"/>
      <c r="B14" s="5"/>
      <c r="C14" s="10"/>
      <c r="D14" s="21"/>
      <c r="E14" s="444"/>
    </row>
    <row r="15" spans="1:5" s="1" customFormat="1" ht="12.75" customHeight="1">
      <c r="A15" s="4"/>
      <c r="B15" s="5"/>
      <c r="C15" s="10"/>
      <c r="D15" s="21"/>
      <c r="E15" s="444"/>
    </row>
    <row r="16" spans="1:5" s="1" customFormat="1" ht="12.75" customHeight="1">
      <c r="A16" s="4"/>
      <c r="B16" s="5"/>
      <c r="C16" s="10"/>
      <c r="D16" s="21"/>
      <c r="E16" s="444"/>
    </row>
    <row r="17" spans="1:5" s="1" customFormat="1" ht="12.75" customHeight="1">
      <c r="A17" s="4"/>
      <c r="B17" s="5"/>
      <c r="C17" s="10"/>
      <c r="D17" s="21"/>
      <c r="E17" s="444"/>
    </row>
    <row r="18" spans="1:5" s="1" customFormat="1" ht="12.75" customHeight="1">
      <c r="A18" s="4"/>
      <c r="B18" s="5"/>
      <c r="C18" s="10"/>
      <c r="D18" s="21"/>
      <c r="E18" s="444"/>
    </row>
    <row r="19" spans="1:5" s="1" customFormat="1" ht="12.75" customHeight="1">
      <c r="A19" s="4"/>
      <c r="B19" s="5"/>
      <c r="C19" s="10"/>
      <c r="D19" s="21"/>
      <c r="E19" s="444"/>
    </row>
    <row r="20" spans="1:5" s="1" customFormat="1" ht="12.75" customHeight="1">
      <c r="A20" s="4"/>
      <c r="B20" s="5"/>
      <c r="C20" s="10"/>
      <c r="D20" s="21"/>
      <c r="E20" s="444"/>
    </row>
    <row r="21" spans="1:5" s="1" customFormat="1" ht="12.75" customHeight="1">
      <c r="A21" s="4"/>
      <c r="B21" s="5"/>
      <c r="C21" s="10"/>
      <c r="D21" s="21"/>
      <c r="E21" s="444"/>
    </row>
    <row r="22" spans="1:5" ht="12.6" customHeight="1">
      <c r="E22" s="641"/>
    </row>
    <row r="23" spans="1:5">
      <c r="E23" s="638"/>
    </row>
    <row r="24" spans="1:5">
      <c r="E24" s="638"/>
    </row>
    <row r="25" spans="1:5" ht="22.5">
      <c r="E25" s="309" t="s">
        <v>349</v>
      </c>
    </row>
  </sheetData>
  <mergeCells count="1">
    <mergeCell ref="C7:C9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4294967292" verticalDpi="4294967292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K31"/>
  <sheetViews>
    <sheetView showGridLines="0" showRowColHeaders="0" zoomScaleNormal="100" workbookViewId="0">
      <selection activeCell="C4" sqref="C4"/>
    </sheetView>
  </sheetViews>
  <sheetFormatPr baseColWidth="10" defaultRowHeight="12.75"/>
  <cols>
    <col min="1" max="1" width="0.140625" style="231" customWidth="1"/>
    <col min="2" max="2" width="2.7109375" style="231" customWidth="1"/>
    <col min="3" max="3" width="23.7109375" style="231" customWidth="1"/>
    <col min="4" max="4" width="1.28515625" style="231" customWidth="1"/>
    <col min="5" max="5" width="105.7109375" style="231" customWidth="1"/>
    <col min="6" max="10" width="10.7109375" style="234" customWidth="1"/>
    <col min="11" max="256" width="11.42578125" style="234"/>
    <col min="257" max="257" width="0.140625" style="234" customWidth="1"/>
    <col min="258" max="258" width="2.7109375" style="234" customWidth="1"/>
    <col min="259" max="259" width="18.5703125" style="234" customWidth="1"/>
    <col min="260" max="260" width="1.28515625" style="234" customWidth="1"/>
    <col min="261" max="261" width="30.7109375" style="234" customWidth="1"/>
    <col min="262" max="266" width="10.7109375" style="234" customWidth="1"/>
    <col min="267" max="512" width="11.42578125" style="234"/>
    <col min="513" max="513" width="0.140625" style="234" customWidth="1"/>
    <col min="514" max="514" width="2.7109375" style="234" customWidth="1"/>
    <col min="515" max="515" width="18.5703125" style="234" customWidth="1"/>
    <col min="516" max="516" width="1.28515625" style="234" customWidth="1"/>
    <col min="517" max="517" width="30.7109375" style="234" customWidth="1"/>
    <col min="518" max="522" width="10.7109375" style="234" customWidth="1"/>
    <col min="523" max="768" width="11.42578125" style="234"/>
    <col min="769" max="769" width="0.140625" style="234" customWidth="1"/>
    <col min="770" max="770" width="2.7109375" style="234" customWidth="1"/>
    <col min="771" max="771" width="18.5703125" style="234" customWidth="1"/>
    <col min="772" max="772" width="1.28515625" style="234" customWidth="1"/>
    <col min="773" max="773" width="30.7109375" style="234" customWidth="1"/>
    <col min="774" max="778" width="10.7109375" style="234" customWidth="1"/>
    <col min="779" max="1024" width="11.42578125" style="234"/>
    <col min="1025" max="1025" width="0.140625" style="234" customWidth="1"/>
    <col min="1026" max="1026" width="2.7109375" style="234" customWidth="1"/>
    <col min="1027" max="1027" width="18.5703125" style="234" customWidth="1"/>
    <col min="1028" max="1028" width="1.28515625" style="234" customWidth="1"/>
    <col min="1029" max="1029" width="30.7109375" style="234" customWidth="1"/>
    <col min="1030" max="1034" width="10.7109375" style="234" customWidth="1"/>
    <col min="1035" max="1280" width="11.42578125" style="234"/>
    <col min="1281" max="1281" width="0.140625" style="234" customWidth="1"/>
    <col min="1282" max="1282" width="2.7109375" style="234" customWidth="1"/>
    <col min="1283" max="1283" width="18.5703125" style="234" customWidth="1"/>
    <col min="1284" max="1284" width="1.28515625" style="234" customWidth="1"/>
    <col min="1285" max="1285" width="30.7109375" style="234" customWidth="1"/>
    <col min="1286" max="1290" width="10.7109375" style="234" customWidth="1"/>
    <col min="1291" max="1536" width="11.42578125" style="234"/>
    <col min="1537" max="1537" width="0.140625" style="234" customWidth="1"/>
    <col min="1538" max="1538" width="2.7109375" style="234" customWidth="1"/>
    <col min="1539" max="1539" width="18.5703125" style="234" customWidth="1"/>
    <col min="1540" max="1540" width="1.28515625" style="234" customWidth="1"/>
    <col min="1541" max="1541" width="30.7109375" style="234" customWidth="1"/>
    <col min="1542" max="1546" width="10.7109375" style="234" customWidth="1"/>
    <col min="1547" max="1792" width="11.42578125" style="234"/>
    <col min="1793" max="1793" width="0.140625" style="234" customWidth="1"/>
    <col min="1794" max="1794" width="2.7109375" style="234" customWidth="1"/>
    <col min="1795" max="1795" width="18.5703125" style="234" customWidth="1"/>
    <col min="1796" max="1796" width="1.28515625" style="234" customWidth="1"/>
    <col min="1797" max="1797" width="30.7109375" style="234" customWidth="1"/>
    <col min="1798" max="1802" width="10.7109375" style="234" customWidth="1"/>
    <col min="1803" max="2048" width="11.42578125" style="234"/>
    <col min="2049" max="2049" width="0.140625" style="234" customWidth="1"/>
    <col min="2050" max="2050" width="2.7109375" style="234" customWidth="1"/>
    <col min="2051" max="2051" width="18.5703125" style="234" customWidth="1"/>
    <col min="2052" max="2052" width="1.28515625" style="234" customWidth="1"/>
    <col min="2053" max="2053" width="30.7109375" style="234" customWidth="1"/>
    <col min="2054" max="2058" width="10.7109375" style="234" customWidth="1"/>
    <col min="2059" max="2304" width="11.42578125" style="234"/>
    <col min="2305" max="2305" width="0.140625" style="234" customWidth="1"/>
    <col min="2306" max="2306" width="2.7109375" style="234" customWidth="1"/>
    <col min="2307" max="2307" width="18.5703125" style="234" customWidth="1"/>
    <col min="2308" max="2308" width="1.28515625" style="234" customWidth="1"/>
    <col min="2309" max="2309" width="30.7109375" style="234" customWidth="1"/>
    <col min="2310" max="2314" width="10.7109375" style="234" customWidth="1"/>
    <col min="2315" max="2560" width="11.42578125" style="234"/>
    <col min="2561" max="2561" width="0.140625" style="234" customWidth="1"/>
    <col min="2562" max="2562" width="2.7109375" style="234" customWidth="1"/>
    <col min="2563" max="2563" width="18.5703125" style="234" customWidth="1"/>
    <col min="2564" max="2564" width="1.28515625" style="234" customWidth="1"/>
    <col min="2565" max="2565" width="30.7109375" style="234" customWidth="1"/>
    <col min="2566" max="2570" width="10.7109375" style="234" customWidth="1"/>
    <col min="2571" max="2816" width="11.42578125" style="234"/>
    <col min="2817" max="2817" width="0.140625" style="234" customWidth="1"/>
    <col min="2818" max="2818" width="2.7109375" style="234" customWidth="1"/>
    <col min="2819" max="2819" width="18.5703125" style="234" customWidth="1"/>
    <col min="2820" max="2820" width="1.28515625" style="234" customWidth="1"/>
    <col min="2821" max="2821" width="30.7109375" style="234" customWidth="1"/>
    <col min="2822" max="2826" width="10.7109375" style="234" customWidth="1"/>
    <col min="2827" max="3072" width="11.42578125" style="234"/>
    <col min="3073" max="3073" width="0.140625" style="234" customWidth="1"/>
    <col min="3074" max="3074" width="2.7109375" style="234" customWidth="1"/>
    <col min="3075" max="3075" width="18.5703125" style="234" customWidth="1"/>
    <col min="3076" max="3076" width="1.28515625" style="234" customWidth="1"/>
    <col min="3077" max="3077" width="30.7109375" style="234" customWidth="1"/>
    <col min="3078" max="3082" width="10.7109375" style="234" customWidth="1"/>
    <col min="3083" max="3328" width="11.42578125" style="234"/>
    <col min="3329" max="3329" width="0.140625" style="234" customWidth="1"/>
    <col min="3330" max="3330" width="2.7109375" style="234" customWidth="1"/>
    <col min="3331" max="3331" width="18.5703125" style="234" customWidth="1"/>
    <col min="3332" max="3332" width="1.28515625" style="234" customWidth="1"/>
    <col min="3333" max="3333" width="30.7109375" style="234" customWidth="1"/>
    <col min="3334" max="3338" width="10.7109375" style="234" customWidth="1"/>
    <col min="3339" max="3584" width="11.42578125" style="234"/>
    <col min="3585" max="3585" width="0.140625" style="234" customWidth="1"/>
    <col min="3586" max="3586" width="2.7109375" style="234" customWidth="1"/>
    <col min="3587" max="3587" width="18.5703125" style="234" customWidth="1"/>
    <col min="3588" max="3588" width="1.28515625" style="234" customWidth="1"/>
    <col min="3589" max="3589" width="30.7109375" style="234" customWidth="1"/>
    <col min="3590" max="3594" width="10.7109375" style="234" customWidth="1"/>
    <col min="3595" max="3840" width="11.42578125" style="234"/>
    <col min="3841" max="3841" width="0.140625" style="234" customWidth="1"/>
    <col min="3842" max="3842" width="2.7109375" style="234" customWidth="1"/>
    <col min="3843" max="3843" width="18.5703125" style="234" customWidth="1"/>
    <col min="3844" max="3844" width="1.28515625" style="234" customWidth="1"/>
    <col min="3845" max="3845" width="30.7109375" style="234" customWidth="1"/>
    <col min="3846" max="3850" width="10.7109375" style="234" customWidth="1"/>
    <col min="3851" max="4096" width="11.42578125" style="234"/>
    <col min="4097" max="4097" width="0.140625" style="234" customWidth="1"/>
    <col min="4098" max="4098" width="2.7109375" style="234" customWidth="1"/>
    <col min="4099" max="4099" width="18.5703125" style="234" customWidth="1"/>
    <col min="4100" max="4100" width="1.28515625" style="234" customWidth="1"/>
    <col min="4101" max="4101" width="30.7109375" style="234" customWidth="1"/>
    <col min="4102" max="4106" width="10.7109375" style="234" customWidth="1"/>
    <col min="4107" max="4352" width="11.42578125" style="234"/>
    <col min="4353" max="4353" width="0.140625" style="234" customWidth="1"/>
    <col min="4354" max="4354" width="2.7109375" style="234" customWidth="1"/>
    <col min="4355" max="4355" width="18.5703125" style="234" customWidth="1"/>
    <col min="4356" max="4356" width="1.28515625" style="234" customWidth="1"/>
    <col min="4357" max="4357" width="30.7109375" style="234" customWidth="1"/>
    <col min="4358" max="4362" width="10.7109375" style="234" customWidth="1"/>
    <col min="4363" max="4608" width="11.42578125" style="234"/>
    <col min="4609" max="4609" width="0.140625" style="234" customWidth="1"/>
    <col min="4610" max="4610" width="2.7109375" style="234" customWidth="1"/>
    <col min="4611" max="4611" width="18.5703125" style="234" customWidth="1"/>
    <col min="4612" max="4612" width="1.28515625" style="234" customWidth="1"/>
    <col min="4613" max="4613" width="30.7109375" style="234" customWidth="1"/>
    <col min="4614" max="4618" width="10.7109375" style="234" customWidth="1"/>
    <col min="4619" max="4864" width="11.42578125" style="234"/>
    <col min="4865" max="4865" width="0.140625" style="234" customWidth="1"/>
    <col min="4866" max="4866" width="2.7109375" style="234" customWidth="1"/>
    <col min="4867" max="4867" width="18.5703125" style="234" customWidth="1"/>
    <col min="4868" max="4868" width="1.28515625" style="234" customWidth="1"/>
    <col min="4869" max="4869" width="30.7109375" style="234" customWidth="1"/>
    <col min="4870" max="4874" width="10.7109375" style="234" customWidth="1"/>
    <col min="4875" max="5120" width="11.42578125" style="234"/>
    <col min="5121" max="5121" width="0.140625" style="234" customWidth="1"/>
    <col min="5122" max="5122" width="2.7109375" style="234" customWidth="1"/>
    <col min="5123" max="5123" width="18.5703125" style="234" customWidth="1"/>
    <col min="5124" max="5124" width="1.28515625" style="234" customWidth="1"/>
    <col min="5125" max="5125" width="30.7109375" style="234" customWidth="1"/>
    <col min="5126" max="5130" width="10.7109375" style="234" customWidth="1"/>
    <col min="5131" max="5376" width="11.42578125" style="234"/>
    <col min="5377" max="5377" width="0.140625" style="234" customWidth="1"/>
    <col min="5378" max="5378" width="2.7109375" style="234" customWidth="1"/>
    <col min="5379" max="5379" width="18.5703125" style="234" customWidth="1"/>
    <col min="5380" max="5380" width="1.28515625" style="234" customWidth="1"/>
    <col min="5381" max="5381" width="30.7109375" style="234" customWidth="1"/>
    <col min="5382" max="5386" width="10.7109375" style="234" customWidth="1"/>
    <col min="5387" max="5632" width="11.42578125" style="234"/>
    <col min="5633" max="5633" width="0.140625" style="234" customWidth="1"/>
    <col min="5634" max="5634" width="2.7109375" style="234" customWidth="1"/>
    <col min="5635" max="5635" width="18.5703125" style="234" customWidth="1"/>
    <col min="5636" max="5636" width="1.28515625" style="234" customWidth="1"/>
    <col min="5637" max="5637" width="30.7109375" style="234" customWidth="1"/>
    <col min="5638" max="5642" width="10.7109375" style="234" customWidth="1"/>
    <col min="5643" max="5888" width="11.42578125" style="234"/>
    <col min="5889" max="5889" width="0.140625" style="234" customWidth="1"/>
    <col min="5890" max="5890" width="2.7109375" style="234" customWidth="1"/>
    <col min="5891" max="5891" width="18.5703125" style="234" customWidth="1"/>
    <col min="5892" max="5892" width="1.28515625" style="234" customWidth="1"/>
    <col min="5893" max="5893" width="30.7109375" style="234" customWidth="1"/>
    <col min="5894" max="5898" width="10.7109375" style="234" customWidth="1"/>
    <col min="5899" max="6144" width="11.42578125" style="234"/>
    <col min="6145" max="6145" width="0.140625" style="234" customWidth="1"/>
    <col min="6146" max="6146" width="2.7109375" style="234" customWidth="1"/>
    <col min="6147" max="6147" width="18.5703125" style="234" customWidth="1"/>
    <col min="6148" max="6148" width="1.28515625" style="234" customWidth="1"/>
    <col min="6149" max="6149" width="30.7109375" style="234" customWidth="1"/>
    <col min="6150" max="6154" width="10.7109375" style="234" customWidth="1"/>
    <col min="6155" max="6400" width="11.42578125" style="234"/>
    <col min="6401" max="6401" width="0.140625" style="234" customWidth="1"/>
    <col min="6402" max="6402" width="2.7109375" style="234" customWidth="1"/>
    <col min="6403" max="6403" width="18.5703125" style="234" customWidth="1"/>
    <col min="6404" max="6404" width="1.28515625" style="234" customWidth="1"/>
    <col min="6405" max="6405" width="30.7109375" style="234" customWidth="1"/>
    <col min="6406" max="6410" width="10.7109375" style="234" customWidth="1"/>
    <col min="6411" max="6656" width="11.42578125" style="234"/>
    <col min="6657" max="6657" width="0.140625" style="234" customWidth="1"/>
    <col min="6658" max="6658" width="2.7109375" style="234" customWidth="1"/>
    <col min="6659" max="6659" width="18.5703125" style="234" customWidth="1"/>
    <col min="6660" max="6660" width="1.28515625" style="234" customWidth="1"/>
    <col min="6661" max="6661" width="30.7109375" style="234" customWidth="1"/>
    <col min="6662" max="6666" width="10.7109375" style="234" customWidth="1"/>
    <col min="6667" max="6912" width="11.42578125" style="234"/>
    <col min="6913" max="6913" width="0.140625" style="234" customWidth="1"/>
    <col min="6914" max="6914" width="2.7109375" style="234" customWidth="1"/>
    <col min="6915" max="6915" width="18.5703125" style="234" customWidth="1"/>
    <col min="6916" max="6916" width="1.28515625" style="234" customWidth="1"/>
    <col min="6917" max="6917" width="30.7109375" style="234" customWidth="1"/>
    <col min="6918" max="6922" width="10.7109375" style="234" customWidth="1"/>
    <col min="6923" max="7168" width="11.42578125" style="234"/>
    <col min="7169" max="7169" width="0.140625" style="234" customWidth="1"/>
    <col min="7170" max="7170" width="2.7109375" style="234" customWidth="1"/>
    <col min="7171" max="7171" width="18.5703125" style="234" customWidth="1"/>
    <col min="7172" max="7172" width="1.28515625" style="234" customWidth="1"/>
    <col min="7173" max="7173" width="30.7109375" style="234" customWidth="1"/>
    <col min="7174" max="7178" width="10.7109375" style="234" customWidth="1"/>
    <col min="7179" max="7424" width="11.42578125" style="234"/>
    <col min="7425" max="7425" width="0.140625" style="234" customWidth="1"/>
    <col min="7426" max="7426" width="2.7109375" style="234" customWidth="1"/>
    <col min="7427" max="7427" width="18.5703125" style="234" customWidth="1"/>
    <col min="7428" max="7428" width="1.28515625" style="234" customWidth="1"/>
    <col min="7429" max="7429" width="30.7109375" style="234" customWidth="1"/>
    <col min="7430" max="7434" width="10.7109375" style="234" customWidth="1"/>
    <col min="7435" max="7680" width="11.42578125" style="234"/>
    <col min="7681" max="7681" width="0.140625" style="234" customWidth="1"/>
    <col min="7682" max="7682" width="2.7109375" style="234" customWidth="1"/>
    <col min="7683" max="7683" width="18.5703125" style="234" customWidth="1"/>
    <col min="7684" max="7684" width="1.28515625" style="234" customWidth="1"/>
    <col min="7685" max="7685" width="30.7109375" style="234" customWidth="1"/>
    <col min="7686" max="7690" width="10.7109375" style="234" customWidth="1"/>
    <col min="7691" max="7936" width="11.42578125" style="234"/>
    <col min="7937" max="7937" width="0.140625" style="234" customWidth="1"/>
    <col min="7938" max="7938" width="2.7109375" style="234" customWidth="1"/>
    <col min="7939" max="7939" width="18.5703125" style="234" customWidth="1"/>
    <col min="7940" max="7940" width="1.28515625" style="234" customWidth="1"/>
    <col min="7941" max="7941" width="30.7109375" style="234" customWidth="1"/>
    <col min="7942" max="7946" width="10.7109375" style="234" customWidth="1"/>
    <col min="7947" max="8192" width="11.42578125" style="234"/>
    <col min="8193" max="8193" width="0.140625" style="234" customWidth="1"/>
    <col min="8194" max="8194" width="2.7109375" style="234" customWidth="1"/>
    <col min="8195" max="8195" width="18.5703125" style="234" customWidth="1"/>
    <col min="8196" max="8196" width="1.28515625" style="234" customWidth="1"/>
    <col min="8197" max="8197" width="30.7109375" style="234" customWidth="1"/>
    <col min="8198" max="8202" width="10.7109375" style="234" customWidth="1"/>
    <col min="8203" max="8448" width="11.42578125" style="234"/>
    <col min="8449" max="8449" width="0.140625" style="234" customWidth="1"/>
    <col min="8450" max="8450" width="2.7109375" style="234" customWidth="1"/>
    <col min="8451" max="8451" width="18.5703125" style="234" customWidth="1"/>
    <col min="8452" max="8452" width="1.28515625" style="234" customWidth="1"/>
    <col min="8453" max="8453" width="30.7109375" style="234" customWidth="1"/>
    <col min="8454" max="8458" width="10.7109375" style="234" customWidth="1"/>
    <col min="8459" max="8704" width="11.42578125" style="234"/>
    <col min="8705" max="8705" width="0.140625" style="234" customWidth="1"/>
    <col min="8706" max="8706" width="2.7109375" style="234" customWidth="1"/>
    <col min="8707" max="8707" width="18.5703125" style="234" customWidth="1"/>
    <col min="8708" max="8708" width="1.28515625" style="234" customWidth="1"/>
    <col min="8709" max="8709" width="30.7109375" style="234" customWidth="1"/>
    <col min="8710" max="8714" width="10.7109375" style="234" customWidth="1"/>
    <col min="8715" max="8960" width="11.42578125" style="234"/>
    <col min="8961" max="8961" width="0.140625" style="234" customWidth="1"/>
    <col min="8962" max="8962" width="2.7109375" style="234" customWidth="1"/>
    <col min="8963" max="8963" width="18.5703125" style="234" customWidth="1"/>
    <col min="8964" max="8964" width="1.28515625" style="234" customWidth="1"/>
    <col min="8965" max="8965" width="30.7109375" style="234" customWidth="1"/>
    <col min="8966" max="8970" width="10.7109375" style="234" customWidth="1"/>
    <col min="8971" max="9216" width="11.42578125" style="234"/>
    <col min="9217" max="9217" width="0.140625" style="234" customWidth="1"/>
    <col min="9218" max="9218" width="2.7109375" style="234" customWidth="1"/>
    <col min="9219" max="9219" width="18.5703125" style="234" customWidth="1"/>
    <col min="9220" max="9220" width="1.28515625" style="234" customWidth="1"/>
    <col min="9221" max="9221" width="30.7109375" style="234" customWidth="1"/>
    <col min="9222" max="9226" width="10.7109375" style="234" customWidth="1"/>
    <col min="9227" max="9472" width="11.42578125" style="234"/>
    <col min="9473" max="9473" width="0.140625" style="234" customWidth="1"/>
    <col min="9474" max="9474" width="2.7109375" style="234" customWidth="1"/>
    <col min="9475" max="9475" width="18.5703125" style="234" customWidth="1"/>
    <col min="9476" max="9476" width="1.28515625" style="234" customWidth="1"/>
    <col min="9477" max="9477" width="30.7109375" style="234" customWidth="1"/>
    <col min="9478" max="9482" width="10.7109375" style="234" customWidth="1"/>
    <col min="9483" max="9728" width="11.42578125" style="234"/>
    <col min="9729" max="9729" width="0.140625" style="234" customWidth="1"/>
    <col min="9730" max="9730" width="2.7109375" style="234" customWidth="1"/>
    <col min="9731" max="9731" width="18.5703125" style="234" customWidth="1"/>
    <col min="9732" max="9732" width="1.28515625" style="234" customWidth="1"/>
    <col min="9733" max="9733" width="30.7109375" style="234" customWidth="1"/>
    <col min="9734" max="9738" width="10.7109375" style="234" customWidth="1"/>
    <col min="9739" max="9984" width="11.42578125" style="234"/>
    <col min="9985" max="9985" width="0.140625" style="234" customWidth="1"/>
    <col min="9986" max="9986" width="2.7109375" style="234" customWidth="1"/>
    <col min="9987" max="9987" width="18.5703125" style="234" customWidth="1"/>
    <col min="9988" max="9988" width="1.28515625" style="234" customWidth="1"/>
    <col min="9989" max="9989" width="30.7109375" style="234" customWidth="1"/>
    <col min="9990" max="9994" width="10.7109375" style="234" customWidth="1"/>
    <col min="9995" max="10240" width="11.42578125" style="234"/>
    <col min="10241" max="10241" width="0.140625" style="234" customWidth="1"/>
    <col min="10242" max="10242" width="2.7109375" style="234" customWidth="1"/>
    <col min="10243" max="10243" width="18.5703125" style="234" customWidth="1"/>
    <col min="10244" max="10244" width="1.28515625" style="234" customWidth="1"/>
    <col min="10245" max="10245" width="30.7109375" style="234" customWidth="1"/>
    <col min="10246" max="10250" width="10.7109375" style="234" customWidth="1"/>
    <col min="10251" max="10496" width="11.42578125" style="234"/>
    <col min="10497" max="10497" width="0.140625" style="234" customWidth="1"/>
    <col min="10498" max="10498" width="2.7109375" style="234" customWidth="1"/>
    <col min="10499" max="10499" width="18.5703125" style="234" customWidth="1"/>
    <col min="10500" max="10500" width="1.28515625" style="234" customWidth="1"/>
    <col min="10501" max="10501" width="30.7109375" style="234" customWidth="1"/>
    <col min="10502" max="10506" width="10.7109375" style="234" customWidth="1"/>
    <col min="10507" max="10752" width="11.42578125" style="234"/>
    <col min="10753" max="10753" width="0.140625" style="234" customWidth="1"/>
    <col min="10754" max="10754" width="2.7109375" style="234" customWidth="1"/>
    <col min="10755" max="10755" width="18.5703125" style="234" customWidth="1"/>
    <col min="10756" max="10756" width="1.28515625" style="234" customWidth="1"/>
    <col min="10757" max="10757" width="30.7109375" style="234" customWidth="1"/>
    <col min="10758" max="10762" width="10.7109375" style="234" customWidth="1"/>
    <col min="10763" max="11008" width="11.42578125" style="234"/>
    <col min="11009" max="11009" width="0.140625" style="234" customWidth="1"/>
    <col min="11010" max="11010" width="2.7109375" style="234" customWidth="1"/>
    <col min="11011" max="11011" width="18.5703125" style="234" customWidth="1"/>
    <col min="11012" max="11012" width="1.28515625" style="234" customWidth="1"/>
    <col min="11013" max="11013" width="30.7109375" style="234" customWidth="1"/>
    <col min="11014" max="11018" width="10.7109375" style="234" customWidth="1"/>
    <col min="11019" max="11264" width="11.42578125" style="234"/>
    <col min="11265" max="11265" width="0.140625" style="234" customWidth="1"/>
    <col min="11266" max="11266" width="2.7109375" style="234" customWidth="1"/>
    <col min="11267" max="11267" width="18.5703125" style="234" customWidth="1"/>
    <col min="11268" max="11268" width="1.28515625" style="234" customWidth="1"/>
    <col min="11269" max="11269" width="30.7109375" style="234" customWidth="1"/>
    <col min="11270" max="11274" width="10.7109375" style="234" customWidth="1"/>
    <col min="11275" max="11520" width="11.42578125" style="234"/>
    <col min="11521" max="11521" width="0.140625" style="234" customWidth="1"/>
    <col min="11522" max="11522" width="2.7109375" style="234" customWidth="1"/>
    <col min="11523" max="11523" width="18.5703125" style="234" customWidth="1"/>
    <col min="11524" max="11524" width="1.28515625" style="234" customWidth="1"/>
    <col min="11525" max="11525" width="30.7109375" style="234" customWidth="1"/>
    <col min="11526" max="11530" width="10.7109375" style="234" customWidth="1"/>
    <col min="11531" max="11776" width="11.42578125" style="234"/>
    <col min="11777" max="11777" width="0.140625" style="234" customWidth="1"/>
    <col min="11778" max="11778" width="2.7109375" style="234" customWidth="1"/>
    <col min="11779" max="11779" width="18.5703125" style="234" customWidth="1"/>
    <col min="11780" max="11780" width="1.28515625" style="234" customWidth="1"/>
    <col min="11781" max="11781" width="30.7109375" style="234" customWidth="1"/>
    <col min="11782" max="11786" width="10.7109375" style="234" customWidth="1"/>
    <col min="11787" max="12032" width="11.42578125" style="234"/>
    <col min="12033" max="12033" width="0.140625" style="234" customWidth="1"/>
    <col min="12034" max="12034" width="2.7109375" style="234" customWidth="1"/>
    <col min="12035" max="12035" width="18.5703125" style="234" customWidth="1"/>
    <col min="12036" max="12036" width="1.28515625" style="234" customWidth="1"/>
    <col min="12037" max="12037" width="30.7109375" style="234" customWidth="1"/>
    <col min="12038" max="12042" width="10.7109375" style="234" customWidth="1"/>
    <col min="12043" max="12288" width="11.42578125" style="234"/>
    <col min="12289" max="12289" width="0.140625" style="234" customWidth="1"/>
    <col min="12290" max="12290" width="2.7109375" style="234" customWidth="1"/>
    <col min="12291" max="12291" width="18.5703125" style="234" customWidth="1"/>
    <col min="12292" max="12292" width="1.28515625" style="234" customWidth="1"/>
    <col min="12293" max="12293" width="30.7109375" style="234" customWidth="1"/>
    <col min="12294" max="12298" width="10.7109375" style="234" customWidth="1"/>
    <col min="12299" max="12544" width="11.42578125" style="234"/>
    <col min="12545" max="12545" width="0.140625" style="234" customWidth="1"/>
    <col min="12546" max="12546" width="2.7109375" style="234" customWidth="1"/>
    <col min="12547" max="12547" width="18.5703125" style="234" customWidth="1"/>
    <col min="12548" max="12548" width="1.28515625" style="234" customWidth="1"/>
    <col min="12549" max="12549" width="30.7109375" style="234" customWidth="1"/>
    <col min="12550" max="12554" width="10.7109375" style="234" customWidth="1"/>
    <col min="12555" max="12800" width="11.42578125" style="234"/>
    <col min="12801" max="12801" width="0.140625" style="234" customWidth="1"/>
    <col min="12802" max="12802" width="2.7109375" style="234" customWidth="1"/>
    <col min="12803" max="12803" width="18.5703125" style="234" customWidth="1"/>
    <col min="12804" max="12804" width="1.28515625" style="234" customWidth="1"/>
    <col min="12805" max="12805" width="30.7109375" style="234" customWidth="1"/>
    <col min="12806" max="12810" width="10.7109375" style="234" customWidth="1"/>
    <col min="12811" max="13056" width="11.42578125" style="234"/>
    <col min="13057" max="13057" width="0.140625" style="234" customWidth="1"/>
    <col min="13058" max="13058" width="2.7109375" style="234" customWidth="1"/>
    <col min="13059" max="13059" width="18.5703125" style="234" customWidth="1"/>
    <col min="13060" max="13060" width="1.28515625" style="234" customWidth="1"/>
    <col min="13061" max="13061" width="30.7109375" style="234" customWidth="1"/>
    <col min="13062" max="13066" width="10.7109375" style="234" customWidth="1"/>
    <col min="13067" max="13312" width="11.42578125" style="234"/>
    <col min="13313" max="13313" width="0.140625" style="234" customWidth="1"/>
    <col min="13314" max="13314" width="2.7109375" style="234" customWidth="1"/>
    <col min="13315" max="13315" width="18.5703125" style="234" customWidth="1"/>
    <col min="13316" max="13316" width="1.28515625" style="234" customWidth="1"/>
    <col min="13317" max="13317" width="30.7109375" style="234" customWidth="1"/>
    <col min="13318" max="13322" width="10.7109375" style="234" customWidth="1"/>
    <col min="13323" max="13568" width="11.42578125" style="234"/>
    <col min="13569" max="13569" width="0.140625" style="234" customWidth="1"/>
    <col min="13570" max="13570" width="2.7109375" style="234" customWidth="1"/>
    <col min="13571" max="13571" width="18.5703125" style="234" customWidth="1"/>
    <col min="13572" max="13572" width="1.28515625" style="234" customWidth="1"/>
    <col min="13573" max="13573" width="30.7109375" style="234" customWidth="1"/>
    <col min="13574" max="13578" width="10.7109375" style="234" customWidth="1"/>
    <col min="13579" max="13824" width="11.42578125" style="234"/>
    <col min="13825" max="13825" width="0.140625" style="234" customWidth="1"/>
    <col min="13826" max="13826" width="2.7109375" style="234" customWidth="1"/>
    <col min="13827" max="13827" width="18.5703125" style="234" customWidth="1"/>
    <col min="13828" max="13828" width="1.28515625" style="234" customWidth="1"/>
    <col min="13829" max="13829" width="30.7109375" style="234" customWidth="1"/>
    <col min="13830" max="13834" width="10.7109375" style="234" customWidth="1"/>
    <col min="13835" max="14080" width="11.42578125" style="234"/>
    <col min="14081" max="14081" width="0.140625" style="234" customWidth="1"/>
    <col min="14082" max="14082" width="2.7109375" style="234" customWidth="1"/>
    <col min="14083" max="14083" width="18.5703125" style="234" customWidth="1"/>
    <col min="14084" max="14084" width="1.28515625" style="234" customWidth="1"/>
    <col min="14085" max="14085" width="30.7109375" style="234" customWidth="1"/>
    <col min="14086" max="14090" width="10.7109375" style="234" customWidth="1"/>
    <col min="14091" max="14336" width="11.42578125" style="234"/>
    <col min="14337" max="14337" width="0.140625" style="234" customWidth="1"/>
    <col min="14338" max="14338" width="2.7109375" style="234" customWidth="1"/>
    <col min="14339" max="14339" width="18.5703125" style="234" customWidth="1"/>
    <col min="14340" max="14340" width="1.28515625" style="234" customWidth="1"/>
    <col min="14341" max="14341" width="30.7109375" style="234" customWidth="1"/>
    <col min="14342" max="14346" width="10.7109375" style="234" customWidth="1"/>
    <col min="14347" max="14592" width="11.42578125" style="234"/>
    <col min="14593" max="14593" width="0.140625" style="234" customWidth="1"/>
    <col min="14594" max="14594" width="2.7109375" style="234" customWidth="1"/>
    <col min="14595" max="14595" width="18.5703125" style="234" customWidth="1"/>
    <col min="14596" max="14596" width="1.28515625" style="234" customWidth="1"/>
    <col min="14597" max="14597" width="30.7109375" style="234" customWidth="1"/>
    <col min="14598" max="14602" width="10.7109375" style="234" customWidth="1"/>
    <col min="14603" max="14848" width="11.42578125" style="234"/>
    <col min="14849" max="14849" width="0.140625" style="234" customWidth="1"/>
    <col min="14850" max="14850" width="2.7109375" style="234" customWidth="1"/>
    <col min="14851" max="14851" width="18.5703125" style="234" customWidth="1"/>
    <col min="14852" max="14852" width="1.28515625" style="234" customWidth="1"/>
    <col min="14853" max="14853" width="30.7109375" style="234" customWidth="1"/>
    <col min="14854" max="14858" width="10.7109375" style="234" customWidth="1"/>
    <col min="14859" max="15104" width="11.42578125" style="234"/>
    <col min="15105" max="15105" width="0.140625" style="234" customWidth="1"/>
    <col min="15106" max="15106" width="2.7109375" style="234" customWidth="1"/>
    <col min="15107" max="15107" width="18.5703125" style="234" customWidth="1"/>
    <col min="15108" max="15108" width="1.28515625" style="234" customWidth="1"/>
    <col min="15109" max="15109" width="30.7109375" style="234" customWidth="1"/>
    <col min="15110" max="15114" width="10.7109375" style="234" customWidth="1"/>
    <col min="15115" max="15360" width="11.42578125" style="234"/>
    <col min="15361" max="15361" width="0.140625" style="234" customWidth="1"/>
    <col min="15362" max="15362" width="2.7109375" style="234" customWidth="1"/>
    <col min="15363" max="15363" width="18.5703125" style="234" customWidth="1"/>
    <col min="15364" max="15364" width="1.28515625" style="234" customWidth="1"/>
    <col min="15365" max="15365" width="30.7109375" style="234" customWidth="1"/>
    <col min="15366" max="15370" width="10.7109375" style="234" customWidth="1"/>
    <col min="15371" max="15616" width="11.42578125" style="234"/>
    <col min="15617" max="15617" width="0.140625" style="234" customWidth="1"/>
    <col min="15618" max="15618" width="2.7109375" style="234" customWidth="1"/>
    <col min="15619" max="15619" width="18.5703125" style="234" customWidth="1"/>
    <col min="15620" max="15620" width="1.28515625" style="234" customWidth="1"/>
    <col min="15621" max="15621" width="30.7109375" style="234" customWidth="1"/>
    <col min="15622" max="15626" width="10.7109375" style="234" customWidth="1"/>
    <col min="15627" max="15872" width="11.42578125" style="234"/>
    <col min="15873" max="15873" width="0.140625" style="234" customWidth="1"/>
    <col min="15874" max="15874" width="2.7109375" style="234" customWidth="1"/>
    <col min="15875" max="15875" width="18.5703125" style="234" customWidth="1"/>
    <col min="15876" max="15876" width="1.28515625" style="234" customWidth="1"/>
    <col min="15877" max="15877" width="30.7109375" style="234" customWidth="1"/>
    <col min="15878" max="15882" width="10.7109375" style="234" customWidth="1"/>
    <col min="15883" max="16128" width="11.42578125" style="234"/>
    <col min="16129" max="16129" width="0.140625" style="234" customWidth="1"/>
    <col min="16130" max="16130" width="2.7109375" style="234" customWidth="1"/>
    <col min="16131" max="16131" width="18.5703125" style="234" customWidth="1"/>
    <col min="16132" max="16132" width="1.28515625" style="234" customWidth="1"/>
    <col min="16133" max="16133" width="30.7109375" style="234" customWidth="1"/>
    <col min="16134" max="16138" width="10.7109375" style="234" customWidth="1"/>
    <col min="16139" max="16384" width="11.42578125" style="234"/>
  </cols>
  <sheetData>
    <row r="1" spans="1:7" s="231" customFormat="1" ht="0.75" customHeight="1"/>
    <row r="2" spans="1:7" s="231" customFormat="1" ht="21" customHeight="1">
      <c r="B2" s="232"/>
      <c r="E2" s="66" t="s">
        <v>36</v>
      </c>
      <c r="F2" s="238"/>
      <c r="G2" s="238"/>
    </row>
    <row r="3" spans="1:7" s="231" customFormat="1" ht="15" customHeight="1">
      <c r="E3" s="222" t="s">
        <v>545</v>
      </c>
      <c r="F3" s="239"/>
      <c r="G3" s="239"/>
    </row>
    <row r="4" spans="1:7" s="165" customFormat="1" ht="20.25" customHeight="1">
      <c r="B4" s="164"/>
      <c r="C4" s="6" t="str">
        <f>Indice!C4</f>
        <v>Producción de energía eléctrica eléctrica</v>
      </c>
    </row>
    <row r="5" spans="1:7" s="165" customFormat="1" ht="12.75" customHeight="1">
      <c r="B5" s="164"/>
      <c r="C5" s="233"/>
    </row>
    <row r="6" spans="1:7" s="165" customFormat="1" ht="13.5" customHeight="1">
      <c r="B6" s="164"/>
      <c r="C6" s="167"/>
      <c r="D6" s="168"/>
      <c r="E6" s="168"/>
    </row>
    <row r="7" spans="1:7" s="165" customFormat="1" ht="12.75" customHeight="1">
      <c r="B7" s="164"/>
      <c r="C7" s="984" t="s">
        <v>431</v>
      </c>
      <c r="D7" s="168"/>
      <c r="E7" s="484"/>
    </row>
    <row r="8" spans="1:7" s="231" customFormat="1" ht="12.75" customHeight="1">
      <c r="A8" s="165"/>
      <c r="B8" s="164"/>
      <c r="C8" s="984"/>
      <c r="D8" s="168"/>
      <c r="E8" s="484"/>
      <c r="F8" s="194"/>
      <c r="G8" s="194"/>
    </row>
    <row r="9" spans="1:7" s="231" customFormat="1" ht="12.75" customHeight="1">
      <c r="A9" s="165"/>
      <c r="B9" s="164"/>
      <c r="C9" s="984"/>
      <c r="D9" s="168"/>
      <c r="E9" s="484"/>
      <c r="F9" s="194"/>
      <c r="G9" s="194"/>
    </row>
    <row r="10" spans="1:7" s="231" customFormat="1" ht="12.75" customHeight="1">
      <c r="A10" s="165"/>
      <c r="B10" s="164"/>
      <c r="C10" s="372" t="s">
        <v>425</v>
      </c>
      <c r="D10" s="168"/>
      <c r="E10" s="484"/>
      <c r="F10" s="194"/>
      <c r="G10" s="194"/>
    </row>
    <row r="11" spans="1:7" s="231" customFormat="1" ht="12.75" customHeight="1">
      <c r="A11" s="165"/>
      <c r="B11" s="164"/>
      <c r="D11" s="168"/>
      <c r="E11" s="623"/>
      <c r="F11" s="194"/>
      <c r="G11" s="194"/>
    </row>
    <row r="12" spans="1:7" s="231" customFormat="1" ht="12.75" customHeight="1">
      <c r="A12" s="165"/>
      <c r="B12" s="164"/>
      <c r="D12" s="168"/>
      <c r="E12" s="623"/>
      <c r="F12" s="194"/>
      <c r="G12" s="194"/>
    </row>
    <row r="13" spans="1:7" s="231" customFormat="1" ht="12.75" customHeight="1">
      <c r="A13" s="165"/>
      <c r="B13" s="164"/>
      <c r="C13" s="167"/>
      <c r="D13" s="168"/>
      <c r="E13" s="623"/>
      <c r="F13" s="194"/>
      <c r="G13" s="194"/>
    </row>
    <row r="14" spans="1:7" s="231" customFormat="1" ht="12.75" customHeight="1">
      <c r="A14" s="165"/>
      <c r="B14" s="164"/>
      <c r="C14" s="167"/>
      <c r="D14" s="168"/>
      <c r="E14" s="623"/>
      <c r="F14" s="194"/>
      <c r="G14" s="194"/>
    </row>
    <row r="15" spans="1:7" s="231" customFormat="1" ht="12.75" customHeight="1">
      <c r="A15" s="165"/>
      <c r="B15" s="164"/>
      <c r="C15" s="167"/>
      <c r="D15" s="168"/>
      <c r="E15" s="623"/>
      <c r="F15" s="194"/>
      <c r="G15" s="194"/>
    </row>
    <row r="16" spans="1:7" s="231" customFormat="1" ht="12.75" customHeight="1">
      <c r="A16" s="165"/>
      <c r="B16" s="164"/>
      <c r="C16" s="167"/>
      <c r="D16" s="168"/>
      <c r="E16" s="623"/>
      <c r="F16" s="194"/>
      <c r="G16" s="194"/>
    </row>
    <row r="17" spans="1:11" s="231" customFormat="1" ht="12.75" customHeight="1">
      <c r="A17" s="165"/>
      <c r="B17" s="164"/>
      <c r="C17" s="167"/>
      <c r="D17" s="168"/>
      <c r="E17" s="623"/>
      <c r="F17" s="194"/>
      <c r="G17" s="194"/>
    </row>
    <row r="18" spans="1:11" s="231" customFormat="1" ht="12.75" customHeight="1">
      <c r="A18" s="165"/>
      <c r="B18" s="164"/>
      <c r="C18" s="167"/>
      <c r="D18" s="168"/>
      <c r="E18" s="623"/>
      <c r="F18" s="194"/>
      <c r="G18" s="194"/>
    </row>
    <row r="19" spans="1:11" s="231" customFormat="1" ht="12.75" customHeight="1">
      <c r="A19" s="165"/>
      <c r="B19" s="164"/>
      <c r="C19" s="167"/>
      <c r="D19" s="168"/>
      <c r="E19" s="623"/>
      <c r="F19" s="194"/>
      <c r="G19" s="194"/>
    </row>
    <row r="20" spans="1:11" s="231" customFormat="1" ht="12.75" customHeight="1">
      <c r="A20" s="165"/>
      <c r="B20" s="164"/>
      <c r="C20" s="167"/>
      <c r="D20" s="168"/>
      <c r="E20" s="623"/>
      <c r="F20" s="194"/>
      <c r="G20" s="194"/>
    </row>
    <row r="21" spans="1:11" s="231" customFormat="1" ht="12.75" customHeight="1">
      <c r="A21" s="165"/>
      <c r="B21" s="164"/>
      <c r="C21" s="167"/>
      <c r="D21" s="168"/>
      <c r="E21" s="623"/>
      <c r="F21" s="194"/>
      <c r="G21" s="194"/>
    </row>
    <row r="22" spans="1:11">
      <c r="E22" s="624"/>
    </row>
    <row r="23" spans="1:11">
      <c r="E23" s="624"/>
      <c r="H23" s="235"/>
      <c r="I23" s="235"/>
      <c r="J23" s="235"/>
      <c r="K23" s="235"/>
    </row>
    <row r="24" spans="1:11">
      <c r="E24" s="625"/>
      <c r="F24" s="237"/>
      <c r="G24" s="237"/>
      <c r="H24" s="235"/>
      <c r="I24" s="235"/>
      <c r="J24" s="235"/>
      <c r="K24" s="235"/>
    </row>
    <row r="25" spans="1:11" ht="19.899999999999999" customHeight="1">
      <c r="E25" s="858" t="s">
        <v>561</v>
      </c>
      <c r="F25" s="236"/>
      <c r="G25" s="236"/>
      <c r="H25" s="235"/>
      <c r="I25" s="235"/>
      <c r="J25" s="235"/>
      <c r="K25" s="235"/>
    </row>
    <row r="26" spans="1:11">
      <c r="E26" s="845" t="s">
        <v>351</v>
      </c>
      <c r="F26" s="236"/>
      <c r="G26" s="236"/>
      <c r="H26" s="235"/>
      <c r="I26" s="235"/>
      <c r="J26" s="235"/>
      <c r="K26" s="235"/>
    </row>
    <row r="27" spans="1:11">
      <c r="E27" s="844" t="s">
        <v>569</v>
      </c>
      <c r="F27" s="237"/>
      <c r="G27" s="237"/>
    </row>
    <row r="28" spans="1:11">
      <c r="E28" s="845" t="s">
        <v>486</v>
      </c>
      <c r="F28" s="237"/>
      <c r="G28" s="237"/>
      <c r="H28" s="235"/>
      <c r="I28" s="235"/>
      <c r="J28" s="235"/>
      <c r="K28" s="235"/>
    </row>
    <row r="29" spans="1:11">
      <c r="F29" s="237"/>
      <c r="G29" s="237"/>
      <c r="H29" s="235"/>
      <c r="I29" s="235"/>
      <c r="J29" s="235"/>
      <c r="K29" s="235"/>
    </row>
    <row r="30" spans="1:11">
      <c r="F30" s="237"/>
      <c r="G30" s="237"/>
      <c r="H30" s="235"/>
      <c r="I30" s="235"/>
      <c r="J30" s="235"/>
      <c r="K30" s="235"/>
    </row>
    <row r="31" spans="1:11" ht="12.75" customHeight="1">
      <c r="E31" s="319"/>
    </row>
  </sheetData>
  <mergeCells count="1">
    <mergeCell ref="C7:C9"/>
  </mergeCells>
  <hyperlinks>
    <hyperlink ref="C4" location="Indice!A1" display="Indice!A1"/>
  </hyperlink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K28"/>
  <sheetViews>
    <sheetView showGridLines="0" showRowColHeaders="0" zoomScaleNormal="100" workbookViewId="0">
      <selection activeCell="C4" sqref="C4"/>
    </sheetView>
  </sheetViews>
  <sheetFormatPr baseColWidth="10" defaultRowHeight="12.75"/>
  <cols>
    <col min="1" max="1" width="0.140625" style="231" customWidth="1"/>
    <col min="2" max="2" width="2.7109375" style="231" customWidth="1"/>
    <col min="3" max="3" width="23.7109375" style="231" customWidth="1"/>
    <col min="4" max="4" width="1.28515625" style="231" customWidth="1"/>
    <col min="5" max="5" width="105.7109375" style="231" customWidth="1"/>
    <col min="6" max="10" width="10.7109375" style="234" customWidth="1"/>
    <col min="11" max="256" width="11.42578125" style="234"/>
    <col min="257" max="257" width="0.140625" style="234" customWidth="1"/>
    <col min="258" max="258" width="2.7109375" style="234" customWidth="1"/>
    <col min="259" max="259" width="18.5703125" style="234" customWidth="1"/>
    <col min="260" max="260" width="1.28515625" style="234" customWidth="1"/>
    <col min="261" max="261" width="30.7109375" style="234" customWidth="1"/>
    <col min="262" max="266" width="10.7109375" style="234" customWidth="1"/>
    <col min="267" max="512" width="11.42578125" style="234"/>
    <col min="513" max="513" width="0.140625" style="234" customWidth="1"/>
    <col min="514" max="514" width="2.7109375" style="234" customWidth="1"/>
    <col min="515" max="515" width="18.5703125" style="234" customWidth="1"/>
    <col min="516" max="516" width="1.28515625" style="234" customWidth="1"/>
    <col min="517" max="517" width="30.7109375" style="234" customWidth="1"/>
    <col min="518" max="522" width="10.7109375" style="234" customWidth="1"/>
    <col min="523" max="768" width="11.42578125" style="234"/>
    <col min="769" max="769" width="0.140625" style="234" customWidth="1"/>
    <col min="770" max="770" width="2.7109375" style="234" customWidth="1"/>
    <col min="771" max="771" width="18.5703125" style="234" customWidth="1"/>
    <col min="772" max="772" width="1.28515625" style="234" customWidth="1"/>
    <col min="773" max="773" width="30.7109375" style="234" customWidth="1"/>
    <col min="774" max="778" width="10.7109375" style="234" customWidth="1"/>
    <col min="779" max="1024" width="11.42578125" style="234"/>
    <col min="1025" max="1025" width="0.140625" style="234" customWidth="1"/>
    <col min="1026" max="1026" width="2.7109375" style="234" customWidth="1"/>
    <col min="1027" max="1027" width="18.5703125" style="234" customWidth="1"/>
    <col min="1028" max="1028" width="1.28515625" style="234" customWidth="1"/>
    <col min="1029" max="1029" width="30.7109375" style="234" customWidth="1"/>
    <col min="1030" max="1034" width="10.7109375" style="234" customWidth="1"/>
    <col min="1035" max="1280" width="11.42578125" style="234"/>
    <col min="1281" max="1281" width="0.140625" style="234" customWidth="1"/>
    <col min="1282" max="1282" width="2.7109375" style="234" customWidth="1"/>
    <col min="1283" max="1283" width="18.5703125" style="234" customWidth="1"/>
    <col min="1284" max="1284" width="1.28515625" style="234" customWidth="1"/>
    <col min="1285" max="1285" width="30.7109375" style="234" customWidth="1"/>
    <col min="1286" max="1290" width="10.7109375" style="234" customWidth="1"/>
    <col min="1291" max="1536" width="11.42578125" style="234"/>
    <col min="1537" max="1537" width="0.140625" style="234" customWidth="1"/>
    <col min="1538" max="1538" width="2.7109375" style="234" customWidth="1"/>
    <col min="1539" max="1539" width="18.5703125" style="234" customWidth="1"/>
    <col min="1540" max="1540" width="1.28515625" style="234" customWidth="1"/>
    <col min="1541" max="1541" width="30.7109375" style="234" customWidth="1"/>
    <col min="1542" max="1546" width="10.7109375" style="234" customWidth="1"/>
    <col min="1547" max="1792" width="11.42578125" style="234"/>
    <col min="1793" max="1793" width="0.140625" style="234" customWidth="1"/>
    <col min="1794" max="1794" width="2.7109375" style="234" customWidth="1"/>
    <col min="1795" max="1795" width="18.5703125" style="234" customWidth="1"/>
    <col min="1796" max="1796" width="1.28515625" style="234" customWidth="1"/>
    <col min="1797" max="1797" width="30.7109375" style="234" customWidth="1"/>
    <col min="1798" max="1802" width="10.7109375" style="234" customWidth="1"/>
    <col min="1803" max="2048" width="11.42578125" style="234"/>
    <col min="2049" max="2049" width="0.140625" style="234" customWidth="1"/>
    <col min="2050" max="2050" width="2.7109375" style="234" customWidth="1"/>
    <col min="2051" max="2051" width="18.5703125" style="234" customWidth="1"/>
    <col min="2052" max="2052" width="1.28515625" style="234" customWidth="1"/>
    <col min="2053" max="2053" width="30.7109375" style="234" customWidth="1"/>
    <col min="2054" max="2058" width="10.7109375" style="234" customWidth="1"/>
    <col min="2059" max="2304" width="11.42578125" style="234"/>
    <col min="2305" max="2305" width="0.140625" style="234" customWidth="1"/>
    <col min="2306" max="2306" width="2.7109375" style="234" customWidth="1"/>
    <col min="2307" max="2307" width="18.5703125" style="234" customWidth="1"/>
    <col min="2308" max="2308" width="1.28515625" style="234" customWidth="1"/>
    <col min="2309" max="2309" width="30.7109375" style="234" customWidth="1"/>
    <col min="2310" max="2314" width="10.7109375" style="234" customWidth="1"/>
    <col min="2315" max="2560" width="11.42578125" style="234"/>
    <col min="2561" max="2561" width="0.140625" style="234" customWidth="1"/>
    <col min="2562" max="2562" width="2.7109375" style="234" customWidth="1"/>
    <col min="2563" max="2563" width="18.5703125" style="234" customWidth="1"/>
    <col min="2564" max="2564" width="1.28515625" style="234" customWidth="1"/>
    <col min="2565" max="2565" width="30.7109375" style="234" customWidth="1"/>
    <col min="2566" max="2570" width="10.7109375" style="234" customWidth="1"/>
    <col min="2571" max="2816" width="11.42578125" style="234"/>
    <col min="2817" max="2817" width="0.140625" style="234" customWidth="1"/>
    <col min="2818" max="2818" width="2.7109375" style="234" customWidth="1"/>
    <col min="2819" max="2819" width="18.5703125" style="234" customWidth="1"/>
    <col min="2820" max="2820" width="1.28515625" style="234" customWidth="1"/>
    <col min="2821" max="2821" width="30.7109375" style="234" customWidth="1"/>
    <col min="2822" max="2826" width="10.7109375" style="234" customWidth="1"/>
    <col min="2827" max="3072" width="11.42578125" style="234"/>
    <col min="3073" max="3073" width="0.140625" style="234" customWidth="1"/>
    <col min="3074" max="3074" width="2.7109375" style="234" customWidth="1"/>
    <col min="3075" max="3075" width="18.5703125" style="234" customWidth="1"/>
    <col min="3076" max="3076" width="1.28515625" style="234" customWidth="1"/>
    <col min="3077" max="3077" width="30.7109375" style="234" customWidth="1"/>
    <col min="3078" max="3082" width="10.7109375" style="234" customWidth="1"/>
    <col min="3083" max="3328" width="11.42578125" style="234"/>
    <col min="3329" max="3329" width="0.140625" style="234" customWidth="1"/>
    <col min="3330" max="3330" width="2.7109375" style="234" customWidth="1"/>
    <col min="3331" max="3331" width="18.5703125" style="234" customWidth="1"/>
    <col min="3332" max="3332" width="1.28515625" style="234" customWidth="1"/>
    <col min="3333" max="3333" width="30.7109375" style="234" customWidth="1"/>
    <col min="3334" max="3338" width="10.7109375" style="234" customWidth="1"/>
    <col min="3339" max="3584" width="11.42578125" style="234"/>
    <col min="3585" max="3585" width="0.140625" style="234" customWidth="1"/>
    <col min="3586" max="3586" width="2.7109375" style="234" customWidth="1"/>
    <col min="3587" max="3587" width="18.5703125" style="234" customWidth="1"/>
    <col min="3588" max="3588" width="1.28515625" style="234" customWidth="1"/>
    <col min="3589" max="3589" width="30.7109375" style="234" customWidth="1"/>
    <col min="3590" max="3594" width="10.7109375" style="234" customWidth="1"/>
    <col min="3595" max="3840" width="11.42578125" style="234"/>
    <col min="3841" max="3841" width="0.140625" style="234" customWidth="1"/>
    <col min="3842" max="3842" width="2.7109375" style="234" customWidth="1"/>
    <col min="3843" max="3843" width="18.5703125" style="234" customWidth="1"/>
    <col min="3844" max="3844" width="1.28515625" style="234" customWidth="1"/>
    <col min="3845" max="3845" width="30.7109375" style="234" customWidth="1"/>
    <col min="3846" max="3850" width="10.7109375" style="234" customWidth="1"/>
    <col min="3851" max="4096" width="11.42578125" style="234"/>
    <col min="4097" max="4097" width="0.140625" style="234" customWidth="1"/>
    <col min="4098" max="4098" width="2.7109375" style="234" customWidth="1"/>
    <col min="4099" max="4099" width="18.5703125" style="234" customWidth="1"/>
    <col min="4100" max="4100" width="1.28515625" style="234" customWidth="1"/>
    <col min="4101" max="4101" width="30.7109375" style="234" customWidth="1"/>
    <col min="4102" max="4106" width="10.7109375" style="234" customWidth="1"/>
    <col min="4107" max="4352" width="11.42578125" style="234"/>
    <col min="4353" max="4353" width="0.140625" style="234" customWidth="1"/>
    <col min="4354" max="4354" width="2.7109375" style="234" customWidth="1"/>
    <col min="4355" max="4355" width="18.5703125" style="234" customWidth="1"/>
    <col min="4356" max="4356" width="1.28515625" style="234" customWidth="1"/>
    <col min="4357" max="4357" width="30.7109375" style="234" customWidth="1"/>
    <col min="4358" max="4362" width="10.7109375" style="234" customWidth="1"/>
    <col min="4363" max="4608" width="11.42578125" style="234"/>
    <col min="4609" max="4609" width="0.140625" style="234" customWidth="1"/>
    <col min="4610" max="4610" width="2.7109375" style="234" customWidth="1"/>
    <col min="4611" max="4611" width="18.5703125" style="234" customWidth="1"/>
    <col min="4612" max="4612" width="1.28515625" style="234" customWidth="1"/>
    <col min="4613" max="4613" width="30.7109375" style="234" customWidth="1"/>
    <col min="4614" max="4618" width="10.7109375" style="234" customWidth="1"/>
    <col min="4619" max="4864" width="11.42578125" style="234"/>
    <col min="4865" max="4865" width="0.140625" style="234" customWidth="1"/>
    <col min="4866" max="4866" width="2.7109375" style="234" customWidth="1"/>
    <col min="4867" max="4867" width="18.5703125" style="234" customWidth="1"/>
    <col min="4868" max="4868" width="1.28515625" style="234" customWidth="1"/>
    <col min="4869" max="4869" width="30.7109375" style="234" customWidth="1"/>
    <col min="4870" max="4874" width="10.7109375" style="234" customWidth="1"/>
    <col min="4875" max="5120" width="11.42578125" style="234"/>
    <col min="5121" max="5121" width="0.140625" style="234" customWidth="1"/>
    <col min="5122" max="5122" width="2.7109375" style="234" customWidth="1"/>
    <col min="5123" max="5123" width="18.5703125" style="234" customWidth="1"/>
    <col min="5124" max="5124" width="1.28515625" style="234" customWidth="1"/>
    <col min="5125" max="5125" width="30.7109375" style="234" customWidth="1"/>
    <col min="5126" max="5130" width="10.7109375" style="234" customWidth="1"/>
    <col min="5131" max="5376" width="11.42578125" style="234"/>
    <col min="5377" max="5377" width="0.140625" style="234" customWidth="1"/>
    <col min="5378" max="5378" width="2.7109375" style="234" customWidth="1"/>
    <col min="5379" max="5379" width="18.5703125" style="234" customWidth="1"/>
    <col min="5380" max="5380" width="1.28515625" style="234" customWidth="1"/>
    <col min="5381" max="5381" width="30.7109375" style="234" customWidth="1"/>
    <col min="5382" max="5386" width="10.7109375" style="234" customWidth="1"/>
    <col min="5387" max="5632" width="11.42578125" style="234"/>
    <col min="5633" max="5633" width="0.140625" style="234" customWidth="1"/>
    <col min="5634" max="5634" width="2.7109375" style="234" customWidth="1"/>
    <col min="5635" max="5635" width="18.5703125" style="234" customWidth="1"/>
    <col min="5636" max="5636" width="1.28515625" style="234" customWidth="1"/>
    <col min="5637" max="5637" width="30.7109375" style="234" customWidth="1"/>
    <col min="5638" max="5642" width="10.7109375" style="234" customWidth="1"/>
    <col min="5643" max="5888" width="11.42578125" style="234"/>
    <col min="5889" max="5889" width="0.140625" style="234" customWidth="1"/>
    <col min="5890" max="5890" width="2.7109375" style="234" customWidth="1"/>
    <col min="5891" max="5891" width="18.5703125" style="234" customWidth="1"/>
    <col min="5892" max="5892" width="1.28515625" style="234" customWidth="1"/>
    <col min="5893" max="5893" width="30.7109375" style="234" customWidth="1"/>
    <col min="5894" max="5898" width="10.7109375" style="234" customWidth="1"/>
    <col min="5899" max="6144" width="11.42578125" style="234"/>
    <col min="6145" max="6145" width="0.140625" style="234" customWidth="1"/>
    <col min="6146" max="6146" width="2.7109375" style="234" customWidth="1"/>
    <col min="6147" max="6147" width="18.5703125" style="234" customWidth="1"/>
    <col min="6148" max="6148" width="1.28515625" style="234" customWidth="1"/>
    <col min="6149" max="6149" width="30.7109375" style="234" customWidth="1"/>
    <col min="6150" max="6154" width="10.7109375" style="234" customWidth="1"/>
    <col min="6155" max="6400" width="11.42578125" style="234"/>
    <col min="6401" max="6401" width="0.140625" style="234" customWidth="1"/>
    <col min="6402" max="6402" width="2.7109375" style="234" customWidth="1"/>
    <col min="6403" max="6403" width="18.5703125" style="234" customWidth="1"/>
    <col min="6404" max="6404" width="1.28515625" style="234" customWidth="1"/>
    <col min="6405" max="6405" width="30.7109375" style="234" customWidth="1"/>
    <col min="6406" max="6410" width="10.7109375" style="234" customWidth="1"/>
    <col min="6411" max="6656" width="11.42578125" style="234"/>
    <col min="6657" max="6657" width="0.140625" style="234" customWidth="1"/>
    <col min="6658" max="6658" width="2.7109375" style="234" customWidth="1"/>
    <col min="6659" max="6659" width="18.5703125" style="234" customWidth="1"/>
    <col min="6660" max="6660" width="1.28515625" style="234" customWidth="1"/>
    <col min="6661" max="6661" width="30.7109375" style="234" customWidth="1"/>
    <col min="6662" max="6666" width="10.7109375" style="234" customWidth="1"/>
    <col min="6667" max="6912" width="11.42578125" style="234"/>
    <col min="6913" max="6913" width="0.140625" style="234" customWidth="1"/>
    <col min="6914" max="6914" width="2.7109375" style="234" customWidth="1"/>
    <col min="6915" max="6915" width="18.5703125" style="234" customWidth="1"/>
    <col min="6916" max="6916" width="1.28515625" style="234" customWidth="1"/>
    <col min="6917" max="6917" width="30.7109375" style="234" customWidth="1"/>
    <col min="6918" max="6922" width="10.7109375" style="234" customWidth="1"/>
    <col min="6923" max="7168" width="11.42578125" style="234"/>
    <col min="7169" max="7169" width="0.140625" style="234" customWidth="1"/>
    <col min="7170" max="7170" width="2.7109375" style="234" customWidth="1"/>
    <col min="7171" max="7171" width="18.5703125" style="234" customWidth="1"/>
    <col min="7172" max="7172" width="1.28515625" style="234" customWidth="1"/>
    <col min="7173" max="7173" width="30.7109375" style="234" customWidth="1"/>
    <col min="7174" max="7178" width="10.7109375" style="234" customWidth="1"/>
    <col min="7179" max="7424" width="11.42578125" style="234"/>
    <col min="7425" max="7425" width="0.140625" style="234" customWidth="1"/>
    <col min="7426" max="7426" width="2.7109375" style="234" customWidth="1"/>
    <col min="7427" max="7427" width="18.5703125" style="234" customWidth="1"/>
    <col min="7428" max="7428" width="1.28515625" style="234" customWidth="1"/>
    <col min="7429" max="7429" width="30.7109375" style="234" customWidth="1"/>
    <col min="7430" max="7434" width="10.7109375" style="234" customWidth="1"/>
    <col min="7435" max="7680" width="11.42578125" style="234"/>
    <col min="7681" max="7681" width="0.140625" style="234" customWidth="1"/>
    <col min="7682" max="7682" width="2.7109375" style="234" customWidth="1"/>
    <col min="7683" max="7683" width="18.5703125" style="234" customWidth="1"/>
    <col min="7684" max="7684" width="1.28515625" style="234" customWidth="1"/>
    <col min="7685" max="7685" width="30.7109375" style="234" customWidth="1"/>
    <col min="7686" max="7690" width="10.7109375" style="234" customWidth="1"/>
    <col min="7691" max="7936" width="11.42578125" style="234"/>
    <col min="7937" max="7937" width="0.140625" style="234" customWidth="1"/>
    <col min="7938" max="7938" width="2.7109375" style="234" customWidth="1"/>
    <col min="7939" max="7939" width="18.5703125" style="234" customWidth="1"/>
    <col min="7940" max="7940" width="1.28515625" style="234" customWidth="1"/>
    <col min="7941" max="7941" width="30.7109375" style="234" customWidth="1"/>
    <col min="7942" max="7946" width="10.7109375" style="234" customWidth="1"/>
    <col min="7947" max="8192" width="11.42578125" style="234"/>
    <col min="8193" max="8193" width="0.140625" style="234" customWidth="1"/>
    <col min="8194" max="8194" width="2.7109375" style="234" customWidth="1"/>
    <col min="8195" max="8195" width="18.5703125" style="234" customWidth="1"/>
    <col min="8196" max="8196" width="1.28515625" style="234" customWidth="1"/>
    <col min="8197" max="8197" width="30.7109375" style="234" customWidth="1"/>
    <col min="8198" max="8202" width="10.7109375" style="234" customWidth="1"/>
    <col min="8203" max="8448" width="11.42578125" style="234"/>
    <col min="8449" max="8449" width="0.140625" style="234" customWidth="1"/>
    <col min="8450" max="8450" width="2.7109375" style="234" customWidth="1"/>
    <col min="8451" max="8451" width="18.5703125" style="234" customWidth="1"/>
    <col min="8452" max="8452" width="1.28515625" style="234" customWidth="1"/>
    <col min="8453" max="8453" width="30.7109375" style="234" customWidth="1"/>
    <col min="8454" max="8458" width="10.7109375" style="234" customWidth="1"/>
    <col min="8459" max="8704" width="11.42578125" style="234"/>
    <col min="8705" max="8705" width="0.140625" style="234" customWidth="1"/>
    <col min="8706" max="8706" width="2.7109375" style="234" customWidth="1"/>
    <col min="8707" max="8707" width="18.5703125" style="234" customWidth="1"/>
    <col min="8708" max="8708" width="1.28515625" style="234" customWidth="1"/>
    <col min="8709" max="8709" width="30.7109375" style="234" customWidth="1"/>
    <col min="8710" max="8714" width="10.7109375" style="234" customWidth="1"/>
    <col min="8715" max="8960" width="11.42578125" style="234"/>
    <col min="8961" max="8961" width="0.140625" style="234" customWidth="1"/>
    <col min="8962" max="8962" width="2.7109375" style="234" customWidth="1"/>
    <col min="8963" max="8963" width="18.5703125" style="234" customWidth="1"/>
    <col min="8964" max="8964" width="1.28515625" style="234" customWidth="1"/>
    <col min="8965" max="8965" width="30.7109375" style="234" customWidth="1"/>
    <col min="8966" max="8970" width="10.7109375" style="234" customWidth="1"/>
    <col min="8971" max="9216" width="11.42578125" style="234"/>
    <col min="9217" max="9217" width="0.140625" style="234" customWidth="1"/>
    <col min="9218" max="9218" width="2.7109375" style="234" customWidth="1"/>
    <col min="9219" max="9219" width="18.5703125" style="234" customWidth="1"/>
    <col min="9220" max="9220" width="1.28515625" style="234" customWidth="1"/>
    <col min="9221" max="9221" width="30.7109375" style="234" customWidth="1"/>
    <col min="9222" max="9226" width="10.7109375" style="234" customWidth="1"/>
    <col min="9227" max="9472" width="11.42578125" style="234"/>
    <col min="9473" max="9473" width="0.140625" style="234" customWidth="1"/>
    <col min="9474" max="9474" width="2.7109375" style="234" customWidth="1"/>
    <col min="9475" max="9475" width="18.5703125" style="234" customWidth="1"/>
    <col min="9476" max="9476" width="1.28515625" style="234" customWidth="1"/>
    <col min="9477" max="9477" width="30.7109375" style="234" customWidth="1"/>
    <col min="9478" max="9482" width="10.7109375" style="234" customWidth="1"/>
    <col min="9483" max="9728" width="11.42578125" style="234"/>
    <col min="9729" max="9729" width="0.140625" style="234" customWidth="1"/>
    <col min="9730" max="9730" width="2.7109375" style="234" customWidth="1"/>
    <col min="9731" max="9731" width="18.5703125" style="234" customWidth="1"/>
    <col min="9732" max="9732" width="1.28515625" style="234" customWidth="1"/>
    <col min="9733" max="9733" width="30.7109375" style="234" customWidth="1"/>
    <col min="9734" max="9738" width="10.7109375" style="234" customWidth="1"/>
    <col min="9739" max="9984" width="11.42578125" style="234"/>
    <col min="9985" max="9985" width="0.140625" style="234" customWidth="1"/>
    <col min="9986" max="9986" width="2.7109375" style="234" customWidth="1"/>
    <col min="9987" max="9987" width="18.5703125" style="234" customWidth="1"/>
    <col min="9988" max="9988" width="1.28515625" style="234" customWidth="1"/>
    <col min="9989" max="9989" width="30.7109375" style="234" customWidth="1"/>
    <col min="9990" max="9994" width="10.7109375" style="234" customWidth="1"/>
    <col min="9995" max="10240" width="11.42578125" style="234"/>
    <col min="10241" max="10241" width="0.140625" style="234" customWidth="1"/>
    <col min="10242" max="10242" width="2.7109375" style="234" customWidth="1"/>
    <col min="10243" max="10243" width="18.5703125" style="234" customWidth="1"/>
    <col min="10244" max="10244" width="1.28515625" style="234" customWidth="1"/>
    <col min="10245" max="10245" width="30.7109375" style="234" customWidth="1"/>
    <col min="10246" max="10250" width="10.7109375" style="234" customWidth="1"/>
    <col min="10251" max="10496" width="11.42578125" style="234"/>
    <col min="10497" max="10497" width="0.140625" style="234" customWidth="1"/>
    <col min="10498" max="10498" width="2.7109375" style="234" customWidth="1"/>
    <col min="10499" max="10499" width="18.5703125" style="234" customWidth="1"/>
    <col min="10500" max="10500" width="1.28515625" style="234" customWidth="1"/>
    <col min="10501" max="10501" width="30.7109375" style="234" customWidth="1"/>
    <col min="10502" max="10506" width="10.7109375" style="234" customWidth="1"/>
    <col min="10507" max="10752" width="11.42578125" style="234"/>
    <col min="10753" max="10753" width="0.140625" style="234" customWidth="1"/>
    <col min="10754" max="10754" width="2.7109375" style="234" customWidth="1"/>
    <col min="10755" max="10755" width="18.5703125" style="234" customWidth="1"/>
    <col min="10756" max="10756" width="1.28515625" style="234" customWidth="1"/>
    <col min="10757" max="10757" width="30.7109375" style="234" customWidth="1"/>
    <col min="10758" max="10762" width="10.7109375" style="234" customWidth="1"/>
    <col min="10763" max="11008" width="11.42578125" style="234"/>
    <col min="11009" max="11009" width="0.140625" style="234" customWidth="1"/>
    <col min="11010" max="11010" width="2.7109375" style="234" customWidth="1"/>
    <col min="11011" max="11011" width="18.5703125" style="234" customWidth="1"/>
    <col min="11012" max="11012" width="1.28515625" style="234" customWidth="1"/>
    <col min="11013" max="11013" width="30.7109375" style="234" customWidth="1"/>
    <col min="11014" max="11018" width="10.7109375" style="234" customWidth="1"/>
    <col min="11019" max="11264" width="11.42578125" style="234"/>
    <col min="11265" max="11265" width="0.140625" style="234" customWidth="1"/>
    <col min="11266" max="11266" width="2.7109375" style="234" customWidth="1"/>
    <col min="11267" max="11267" width="18.5703125" style="234" customWidth="1"/>
    <col min="11268" max="11268" width="1.28515625" style="234" customWidth="1"/>
    <col min="11269" max="11269" width="30.7109375" style="234" customWidth="1"/>
    <col min="11270" max="11274" width="10.7109375" style="234" customWidth="1"/>
    <col min="11275" max="11520" width="11.42578125" style="234"/>
    <col min="11521" max="11521" width="0.140625" style="234" customWidth="1"/>
    <col min="11522" max="11522" width="2.7109375" style="234" customWidth="1"/>
    <col min="11523" max="11523" width="18.5703125" style="234" customWidth="1"/>
    <col min="11524" max="11524" width="1.28515625" style="234" customWidth="1"/>
    <col min="11525" max="11525" width="30.7109375" style="234" customWidth="1"/>
    <col min="11526" max="11530" width="10.7109375" style="234" customWidth="1"/>
    <col min="11531" max="11776" width="11.42578125" style="234"/>
    <col min="11777" max="11777" width="0.140625" style="234" customWidth="1"/>
    <col min="11778" max="11778" width="2.7109375" style="234" customWidth="1"/>
    <col min="11779" max="11779" width="18.5703125" style="234" customWidth="1"/>
    <col min="11780" max="11780" width="1.28515625" style="234" customWidth="1"/>
    <col min="11781" max="11781" width="30.7109375" style="234" customWidth="1"/>
    <col min="11782" max="11786" width="10.7109375" style="234" customWidth="1"/>
    <col min="11787" max="12032" width="11.42578125" style="234"/>
    <col min="12033" max="12033" width="0.140625" style="234" customWidth="1"/>
    <col min="12034" max="12034" width="2.7109375" style="234" customWidth="1"/>
    <col min="12035" max="12035" width="18.5703125" style="234" customWidth="1"/>
    <col min="12036" max="12036" width="1.28515625" style="234" customWidth="1"/>
    <col min="12037" max="12037" width="30.7109375" style="234" customWidth="1"/>
    <col min="12038" max="12042" width="10.7109375" style="234" customWidth="1"/>
    <col min="12043" max="12288" width="11.42578125" style="234"/>
    <col min="12289" max="12289" width="0.140625" style="234" customWidth="1"/>
    <col min="12290" max="12290" width="2.7109375" style="234" customWidth="1"/>
    <col min="12291" max="12291" width="18.5703125" style="234" customWidth="1"/>
    <col min="12292" max="12292" width="1.28515625" style="234" customWidth="1"/>
    <col min="12293" max="12293" width="30.7109375" style="234" customWidth="1"/>
    <col min="12294" max="12298" width="10.7109375" style="234" customWidth="1"/>
    <col min="12299" max="12544" width="11.42578125" style="234"/>
    <col min="12545" max="12545" width="0.140625" style="234" customWidth="1"/>
    <col min="12546" max="12546" width="2.7109375" style="234" customWidth="1"/>
    <col min="12547" max="12547" width="18.5703125" style="234" customWidth="1"/>
    <col min="12548" max="12548" width="1.28515625" style="234" customWidth="1"/>
    <col min="12549" max="12549" width="30.7109375" style="234" customWidth="1"/>
    <col min="12550" max="12554" width="10.7109375" style="234" customWidth="1"/>
    <col min="12555" max="12800" width="11.42578125" style="234"/>
    <col min="12801" max="12801" width="0.140625" style="234" customWidth="1"/>
    <col min="12802" max="12802" width="2.7109375" style="234" customWidth="1"/>
    <col min="12803" max="12803" width="18.5703125" style="234" customWidth="1"/>
    <col min="12804" max="12804" width="1.28515625" style="234" customWidth="1"/>
    <col min="12805" max="12805" width="30.7109375" style="234" customWidth="1"/>
    <col min="12806" max="12810" width="10.7109375" style="234" customWidth="1"/>
    <col min="12811" max="13056" width="11.42578125" style="234"/>
    <col min="13057" max="13057" width="0.140625" style="234" customWidth="1"/>
    <col min="13058" max="13058" width="2.7109375" style="234" customWidth="1"/>
    <col min="13059" max="13059" width="18.5703125" style="234" customWidth="1"/>
    <col min="13060" max="13060" width="1.28515625" style="234" customWidth="1"/>
    <col min="13061" max="13061" width="30.7109375" style="234" customWidth="1"/>
    <col min="13062" max="13066" width="10.7109375" style="234" customWidth="1"/>
    <col min="13067" max="13312" width="11.42578125" style="234"/>
    <col min="13313" max="13313" width="0.140625" style="234" customWidth="1"/>
    <col min="13314" max="13314" width="2.7109375" style="234" customWidth="1"/>
    <col min="13315" max="13315" width="18.5703125" style="234" customWidth="1"/>
    <col min="13316" max="13316" width="1.28515625" style="234" customWidth="1"/>
    <col min="13317" max="13317" width="30.7109375" style="234" customWidth="1"/>
    <col min="13318" max="13322" width="10.7109375" style="234" customWidth="1"/>
    <col min="13323" max="13568" width="11.42578125" style="234"/>
    <col min="13569" max="13569" width="0.140625" style="234" customWidth="1"/>
    <col min="13570" max="13570" width="2.7109375" style="234" customWidth="1"/>
    <col min="13571" max="13571" width="18.5703125" style="234" customWidth="1"/>
    <col min="13572" max="13572" width="1.28515625" style="234" customWidth="1"/>
    <col min="13573" max="13573" width="30.7109375" style="234" customWidth="1"/>
    <col min="13574" max="13578" width="10.7109375" style="234" customWidth="1"/>
    <col min="13579" max="13824" width="11.42578125" style="234"/>
    <col min="13825" max="13825" width="0.140625" style="234" customWidth="1"/>
    <col min="13826" max="13826" width="2.7109375" style="234" customWidth="1"/>
    <col min="13827" max="13827" width="18.5703125" style="234" customWidth="1"/>
    <col min="13828" max="13828" width="1.28515625" style="234" customWidth="1"/>
    <col min="13829" max="13829" width="30.7109375" style="234" customWidth="1"/>
    <col min="13830" max="13834" width="10.7109375" style="234" customWidth="1"/>
    <col min="13835" max="14080" width="11.42578125" style="234"/>
    <col min="14081" max="14081" width="0.140625" style="234" customWidth="1"/>
    <col min="14082" max="14082" width="2.7109375" style="234" customWidth="1"/>
    <col min="14083" max="14083" width="18.5703125" style="234" customWidth="1"/>
    <col min="14084" max="14084" width="1.28515625" style="234" customWidth="1"/>
    <col min="14085" max="14085" width="30.7109375" style="234" customWidth="1"/>
    <col min="14086" max="14090" width="10.7109375" style="234" customWidth="1"/>
    <col min="14091" max="14336" width="11.42578125" style="234"/>
    <col min="14337" max="14337" width="0.140625" style="234" customWidth="1"/>
    <col min="14338" max="14338" width="2.7109375" style="234" customWidth="1"/>
    <col min="14339" max="14339" width="18.5703125" style="234" customWidth="1"/>
    <col min="14340" max="14340" width="1.28515625" style="234" customWidth="1"/>
    <col min="14341" max="14341" width="30.7109375" style="234" customWidth="1"/>
    <col min="14342" max="14346" width="10.7109375" style="234" customWidth="1"/>
    <col min="14347" max="14592" width="11.42578125" style="234"/>
    <col min="14593" max="14593" width="0.140625" style="234" customWidth="1"/>
    <col min="14594" max="14594" width="2.7109375" style="234" customWidth="1"/>
    <col min="14595" max="14595" width="18.5703125" style="234" customWidth="1"/>
    <col min="14596" max="14596" width="1.28515625" style="234" customWidth="1"/>
    <col min="14597" max="14597" width="30.7109375" style="234" customWidth="1"/>
    <col min="14598" max="14602" width="10.7109375" style="234" customWidth="1"/>
    <col min="14603" max="14848" width="11.42578125" style="234"/>
    <col min="14849" max="14849" width="0.140625" style="234" customWidth="1"/>
    <col min="14850" max="14850" width="2.7109375" style="234" customWidth="1"/>
    <col min="14851" max="14851" width="18.5703125" style="234" customWidth="1"/>
    <col min="14852" max="14852" width="1.28515625" style="234" customWidth="1"/>
    <col min="14853" max="14853" width="30.7109375" style="234" customWidth="1"/>
    <col min="14854" max="14858" width="10.7109375" style="234" customWidth="1"/>
    <col min="14859" max="15104" width="11.42578125" style="234"/>
    <col min="15105" max="15105" width="0.140625" style="234" customWidth="1"/>
    <col min="15106" max="15106" width="2.7109375" style="234" customWidth="1"/>
    <col min="15107" max="15107" width="18.5703125" style="234" customWidth="1"/>
    <col min="15108" max="15108" width="1.28515625" style="234" customWidth="1"/>
    <col min="15109" max="15109" width="30.7109375" style="234" customWidth="1"/>
    <col min="15110" max="15114" width="10.7109375" style="234" customWidth="1"/>
    <col min="15115" max="15360" width="11.42578125" style="234"/>
    <col min="15361" max="15361" width="0.140625" style="234" customWidth="1"/>
    <col min="15362" max="15362" width="2.7109375" style="234" customWidth="1"/>
    <col min="15363" max="15363" width="18.5703125" style="234" customWidth="1"/>
    <col min="15364" max="15364" width="1.28515625" style="234" customWidth="1"/>
    <col min="15365" max="15365" width="30.7109375" style="234" customWidth="1"/>
    <col min="15366" max="15370" width="10.7109375" style="234" customWidth="1"/>
    <col min="15371" max="15616" width="11.42578125" style="234"/>
    <col min="15617" max="15617" width="0.140625" style="234" customWidth="1"/>
    <col min="15618" max="15618" width="2.7109375" style="234" customWidth="1"/>
    <col min="15619" max="15619" width="18.5703125" style="234" customWidth="1"/>
    <col min="15620" max="15620" width="1.28515625" style="234" customWidth="1"/>
    <col min="15621" max="15621" width="30.7109375" style="234" customWidth="1"/>
    <col min="15622" max="15626" width="10.7109375" style="234" customWidth="1"/>
    <col min="15627" max="15872" width="11.42578125" style="234"/>
    <col min="15873" max="15873" width="0.140625" style="234" customWidth="1"/>
    <col min="15874" max="15874" width="2.7109375" style="234" customWidth="1"/>
    <col min="15875" max="15875" width="18.5703125" style="234" customWidth="1"/>
    <col min="15876" max="15876" width="1.28515625" style="234" customWidth="1"/>
    <col min="15877" max="15877" width="30.7109375" style="234" customWidth="1"/>
    <col min="15878" max="15882" width="10.7109375" style="234" customWidth="1"/>
    <col min="15883" max="16128" width="11.42578125" style="234"/>
    <col min="16129" max="16129" width="0.140625" style="234" customWidth="1"/>
    <col min="16130" max="16130" width="2.7109375" style="234" customWidth="1"/>
    <col min="16131" max="16131" width="18.5703125" style="234" customWidth="1"/>
    <col min="16132" max="16132" width="1.28515625" style="234" customWidth="1"/>
    <col min="16133" max="16133" width="30.7109375" style="234" customWidth="1"/>
    <col min="16134" max="16138" width="10.7109375" style="234" customWidth="1"/>
    <col min="16139" max="16384" width="11.42578125" style="234"/>
  </cols>
  <sheetData>
    <row r="1" spans="1:7" s="231" customFormat="1" ht="0.75" customHeight="1"/>
    <row r="2" spans="1:7" s="231" customFormat="1" ht="21" customHeight="1">
      <c r="B2" s="232"/>
      <c r="E2" s="66" t="s">
        <v>36</v>
      </c>
      <c r="F2" s="238"/>
      <c r="G2" s="238"/>
    </row>
    <row r="3" spans="1:7" s="231" customFormat="1" ht="15" customHeight="1">
      <c r="E3" s="222" t="s">
        <v>545</v>
      </c>
      <c r="F3" s="239"/>
      <c r="G3" s="239"/>
    </row>
    <row r="4" spans="1:7" s="165" customFormat="1" ht="20.25" customHeight="1">
      <c r="B4" s="164"/>
      <c r="C4" s="6" t="str">
        <f>Indice!C4</f>
        <v>Producción de energía eléctrica eléctrica</v>
      </c>
    </row>
    <row r="5" spans="1:7" s="165" customFormat="1" ht="12.75" customHeight="1">
      <c r="B5" s="164"/>
      <c r="C5" s="233"/>
    </row>
    <row r="6" spans="1:7" s="165" customFormat="1" ht="13.5" customHeight="1">
      <c r="B6" s="164"/>
      <c r="C6" s="167"/>
      <c r="D6" s="168"/>
      <c r="E6" s="168"/>
    </row>
    <row r="7" spans="1:7" s="165" customFormat="1" ht="12.75" customHeight="1">
      <c r="B7" s="164"/>
      <c r="C7" s="984" t="s">
        <v>432</v>
      </c>
      <c r="D7" s="168"/>
      <c r="E7" s="484"/>
    </row>
    <row r="8" spans="1:7" s="231" customFormat="1" ht="12.75" customHeight="1">
      <c r="A8" s="165"/>
      <c r="B8" s="164"/>
      <c r="C8" s="984"/>
      <c r="D8" s="168"/>
      <c r="E8" s="484"/>
      <c r="F8" s="194"/>
      <c r="G8" s="194"/>
    </row>
    <row r="9" spans="1:7" s="231" customFormat="1" ht="12.75" customHeight="1">
      <c r="A9" s="165"/>
      <c r="B9" s="164"/>
      <c r="C9" s="984"/>
      <c r="D9" s="168"/>
      <c r="E9" s="484"/>
      <c r="F9" s="194"/>
      <c r="G9" s="194"/>
    </row>
    <row r="10" spans="1:7" s="231" customFormat="1" ht="12.75" customHeight="1">
      <c r="A10" s="165"/>
      <c r="B10" s="164"/>
      <c r="C10" s="372" t="s">
        <v>425</v>
      </c>
      <c r="D10" s="168"/>
      <c r="E10" s="484"/>
      <c r="F10" s="194"/>
      <c r="G10" s="194"/>
    </row>
    <row r="11" spans="1:7" s="231" customFormat="1" ht="12.75" customHeight="1">
      <c r="A11" s="165"/>
      <c r="B11" s="164"/>
      <c r="D11" s="168"/>
      <c r="E11" s="623"/>
      <c r="F11" s="194"/>
      <c r="G11" s="194"/>
    </row>
    <row r="12" spans="1:7" s="231" customFormat="1" ht="12.75" customHeight="1">
      <c r="A12" s="165"/>
      <c r="B12" s="164"/>
      <c r="C12" s="167"/>
      <c r="D12" s="168"/>
      <c r="E12" s="623"/>
      <c r="F12" s="194"/>
      <c r="G12" s="194"/>
    </row>
    <row r="13" spans="1:7" s="231" customFormat="1" ht="12.75" customHeight="1">
      <c r="A13" s="165"/>
      <c r="B13" s="164"/>
      <c r="C13" s="167"/>
      <c r="D13" s="168"/>
      <c r="E13" s="623"/>
      <c r="F13" s="194"/>
      <c r="G13" s="194"/>
    </row>
    <row r="14" spans="1:7" s="231" customFormat="1" ht="12.75" customHeight="1">
      <c r="A14" s="165"/>
      <c r="B14" s="164"/>
      <c r="C14" s="167"/>
      <c r="D14" s="168"/>
      <c r="E14" s="623"/>
      <c r="F14" s="194"/>
      <c r="G14" s="194"/>
    </row>
    <row r="15" spans="1:7" s="231" customFormat="1" ht="12.75" customHeight="1">
      <c r="A15" s="165"/>
      <c r="B15" s="164"/>
      <c r="C15" s="167"/>
      <c r="D15" s="168"/>
      <c r="E15" s="623"/>
      <c r="F15" s="194"/>
      <c r="G15" s="194"/>
    </row>
    <row r="16" spans="1:7" s="231" customFormat="1" ht="12.75" customHeight="1">
      <c r="A16" s="165"/>
      <c r="B16" s="164"/>
      <c r="C16" s="167"/>
      <c r="D16" s="168"/>
      <c r="E16" s="623"/>
      <c r="F16" s="194"/>
      <c r="G16" s="194"/>
    </row>
    <row r="17" spans="1:11" s="231" customFormat="1" ht="12.75" customHeight="1">
      <c r="A17" s="165"/>
      <c r="B17" s="164"/>
      <c r="C17" s="167"/>
      <c r="D17" s="168"/>
      <c r="E17" s="623"/>
      <c r="F17" s="194"/>
      <c r="G17" s="194"/>
    </row>
    <row r="18" spans="1:11" s="231" customFormat="1" ht="12.75" customHeight="1">
      <c r="A18" s="165"/>
      <c r="B18" s="164"/>
      <c r="C18" s="167"/>
      <c r="D18" s="168"/>
      <c r="E18" s="623"/>
      <c r="F18" s="194"/>
      <c r="G18" s="194"/>
    </row>
    <row r="19" spans="1:11" s="231" customFormat="1" ht="12.75" customHeight="1">
      <c r="A19" s="165"/>
      <c r="B19" s="164"/>
      <c r="C19" s="167"/>
      <c r="D19" s="168"/>
      <c r="E19" s="623"/>
      <c r="F19" s="194"/>
      <c r="G19" s="194"/>
    </row>
    <row r="20" spans="1:11" s="231" customFormat="1" ht="12.75" customHeight="1">
      <c r="A20" s="165"/>
      <c r="B20" s="164"/>
      <c r="C20" s="167"/>
      <c r="D20" s="168"/>
      <c r="E20" s="623"/>
      <c r="F20" s="194"/>
      <c r="G20" s="194"/>
    </row>
    <row r="21" spans="1:11" s="231" customFormat="1" ht="12.75" customHeight="1">
      <c r="A21" s="165"/>
      <c r="B21" s="164"/>
      <c r="C21" s="167"/>
      <c r="D21" s="168"/>
      <c r="E21" s="623"/>
      <c r="F21" s="194"/>
      <c r="G21" s="194"/>
    </row>
    <row r="22" spans="1:11">
      <c r="E22" s="624"/>
    </row>
    <row r="23" spans="1:11">
      <c r="E23" s="624"/>
      <c r="H23" s="235"/>
      <c r="I23" s="235"/>
      <c r="J23" s="235"/>
      <c r="K23" s="235"/>
    </row>
    <row r="24" spans="1:11">
      <c r="E24" s="625"/>
      <c r="F24" s="237"/>
      <c r="G24" s="237"/>
      <c r="H24" s="235"/>
      <c r="I24" s="235"/>
      <c r="J24" s="235"/>
      <c r="K24" s="235"/>
    </row>
    <row r="25" spans="1:11" ht="15.6" customHeight="1">
      <c r="E25" s="843" t="s">
        <v>450</v>
      </c>
      <c r="F25" s="236"/>
      <c r="G25" s="236"/>
      <c r="H25" s="235"/>
      <c r="I25" s="235"/>
      <c r="J25" s="235"/>
      <c r="K25" s="235"/>
    </row>
    <row r="26" spans="1:11">
      <c r="E26" s="845" t="s">
        <v>351</v>
      </c>
      <c r="F26" s="236"/>
      <c r="G26" s="236"/>
      <c r="H26" s="235"/>
      <c r="I26" s="235"/>
      <c r="J26" s="235"/>
      <c r="K26" s="235"/>
    </row>
    <row r="27" spans="1:11" ht="12.75" customHeight="1">
      <c r="F27" s="237"/>
      <c r="G27" s="237"/>
    </row>
    <row r="28" spans="1:11">
      <c r="F28" s="237"/>
      <c r="G28" s="237"/>
      <c r="H28" s="235"/>
      <c r="I28" s="235"/>
      <c r="J28" s="235"/>
      <c r="K28" s="235"/>
    </row>
  </sheetData>
  <mergeCells count="1">
    <mergeCell ref="C7:C9"/>
  </mergeCells>
  <hyperlinks>
    <hyperlink ref="C4" location="Indice!A1" display="Indice!A1"/>
  </hyperlink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K26"/>
  <sheetViews>
    <sheetView showGridLines="0" showRowColHeaders="0" zoomScaleNormal="100" workbookViewId="0">
      <selection activeCell="C4" sqref="C4"/>
    </sheetView>
  </sheetViews>
  <sheetFormatPr baseColWidth="10" defaultRowHeight="12.75"/>
  <cols>
    <col min="1" max="1" width="0.140625" style="231" customWidth="1"/>
    <col min="2" max="2" width="2.7109375" style="231" customWidth="1"/>
    <col min="3" max="3" width="23.7109375" style="231" customWidth="1"/>
    <col min="4" max="4" width="1.28515625" style="231" customWidth="1"/>
    <col min="5" max="5" width="105.7109375" style="231" customWidth="1"/>
    <col min="6" max="10" width="10.7109375" style="234" customWidth="1"/>
    <col min="11" max="256" width="11.42578125" style="234"/>
    <col min="257" max="257" width="0.140625" style="234" customWidth="1"/>
    <col min="258" max="258" width="2.7109375" style="234" customWidth="1"/>
    <col min="259" max="259" width="18.5703125" style="234" customWidth="1"/>
    <col min="260" max="260" width="1.28515625" style="234" customWidth="1"/>
    <col min="261" max="261" width="30.7109375" style="234" customWidth="1"/>
    <col min="262" max="266" width="10.7109375" style="234" customWidth="1"/>
    <col min="267" max="512" width="11.42578125" style="234"/>
    <col min="513" max="513" width="0.140625" style="234" customWidth="1"/>
    <col min="514" max="514" width="2.7109375" style="234" customWidth="1"/>
    <col min="515" max="515" width="18.5703125" style="234" customWidth="1"/>
    <col min="516" max="516" width="1.28515625" style="234" customWidth="1"/>
    <col min="517" max="517" width="30.7109375" style="234" customWidth="1"/>
    <col min="518" max="522" width="10.7109375" style="234" customWidth="1"/>
    <col min="523" max="768" width="11.42578125" style="234"/>
    <col min="769" max="769" width="0.140625" style="234" customWidth="1"/>
    <col min="770" max="770" width="2.7109375" style="234" customWidth="1"/>
    <col min="771" max="771" width="18.5703125" style="234" customWidth="1"/>
    <col min="772" max="772" width="1.28515625" style="234" customWidth="1"/>
    <col min="773" max="773" width="30.7109375" style="234" customWidth="1"/>
    <col min="774" max="778" width="10.7109375" style="234" customWidth="1"/>
    <col min="779" max="1024" width="11.42578125" style="234"/>
    <col min="1025" max="1025" width="0.140625" style="234" customWidth="1"/>
    <col min="1026" max="1026" width="2.7109375" style="234" customWidth="1"/>
    <col min="1027" max="1027" width="18.5703125" style="234" customWidth="1"/>
    <col min="1028" max="1028" width="1.28515625" style="234" customWidth="1"/>
    <col min="1029" max="1029" width="30.7109375" style="234" customWidth="1"/>
    <col min="1030" max="1034" width="10.7109375" style="234" customWidth="1"/>
    <col min="1035" max="1280" width="11.42578125" style="234"/>
    <col min="1281" max="1281" width="0.140625" style="234" customWidth="1"/>
    <col min="1282" max="1282" width="2.7109375" style="234" customWidth="1"/>
    <col min="1283" max="1283" width="18.5703125" style="234" customWidth="1"/>
    <col min="1284" max="1284" width="1.28515625" style="234" customWidth="1"/>
    <col min="1285" max="1285" width="30.7109375" style="234" customWidth="1"/>
    <col min="1286" max="1290" width="10.7109375" style="234" customWidth="1"/>
    <col min="1291" max="1536" width="11.42578125" style="234"/>
    <col min="1537" max="1537" width="0.140625" style="234" customWidth="1"/>
    <col min="1538" max="1538" width="2.7109375" style="234" customWidth="1"/>
    <col min="1539" max="1539" width="18.5703125" style="234" customWidth="1"/>
    <col min="1540" max="1540" width="1.28515625" style="234" customWidth="1"/>
    <col min="1541" max="1541" width="30.7109375" style="234" customWidth="1"/>
    <col min="1542" max="1546" width="10.7109375" style="234" customWidth="1"/>
    <col min="1547" max="1792" width="11.42578125" style="234"/>
    <col min="1793" max="1793" width="0.140625" style="234" customWidth="1"/>
    <col min="1794" max="1794" width="2.7109375" style="234" customWidth="1"/>
    <col min="1795" max="1795" width="18.5703125" style="234" customWidth="1"/>
    <col min="1796" max="1796" width="1.28515625" style="234" customWidth="1"/>
    <col min="1797" max="1797" width="30.7109375" style="234" customWidth="1"/>
    <col min="1798" max="1802" width="10.7109375" style="234" customWidth="1"/>
    <col min="1803" max="2048" width="11.42578125" style="234"/>
    <col min="2049" max="2049" width="0.140625" style="234" customWidth="1"/>
    <col min="2050" max="2050" width="2.7109375" style="234" customWidth="1"/>
    <col min="2051" max="2051" width="18.5703125" style="234" customWidth="1"/>
    <col min="2052" max="2052" width="1.28515625" style="234" customWidth="1"/>
    <col min="2053" max="2053" width="30.7109375" style="234" customWidth="1"/>
    <col min="2054" max="2058" width="10.7109375" style="234" customWidth="1"/>
    <col min="2059" max="2304" width="11.42578125" style="234"/>
    <col min="2305" max="2305" width="0.140625" style="234" customWidth="1"/>
    <col min="2306" max="2306" width="2.7109375" style="234" customWidth="1"/>
    <col min="2307" max="2307" width="18.5703125" style="234" customWidth="1"/>
    <col min="2308" max="2308" width="1.28515625" style="234" customWidth="1"/>
    <col min="2309" max="2309" width="30.7109375" style="234" customWidth="1"/>
    <col min="2310" max="2314" width="10.7109375" style="234" customWidth="1"/>
    <col min="2315" max="2560" width="11.42578125" style="234"/>
    <col min="2561" max="2561" width="0.140625" style="234" customWidth="1"/>
    <col min="2562" max="2562" width="2.7109375" style="234" customWidth="1"/>
    <col min="2563" max="2563" width="18.5703125" style="234" customWidth="1"/>
    <col min="2564" max="2564" width="1.28515625" style="234" customWidth="1"/>
    <col min="2565" max="2565" width="30.7109375" style="234" customWidth="1"/>
    <col min="2566" max="2570" width="10.7109375" style="234" customWidth="1"/>
    <col min="2571" max="2816" width="11.42578125" style="234"/>
    <col min="2817" max="2817" width="0.140625" style="234" customWidth="1"/>
    <col min="2818" max="2818" width="2.7109375" style="234" customWidth="1"/>
    <col min="2819" max="2819" width="18.5703125" style="234" customWidth="1"/>
    <col min="2820" max="2820" width="1.28515625" style="234" customWidth="1"/>
    <col min="2821" max="2821" width="30.7109375" style="234" customWidth="1"/>
    <col min="2822" max="2826" width="10.7109375" style="234" customWidth="1"/>
    <col min="2827" max="3072" width="11.42578125" style="234"/>
    <col min="3073" max="3073" width="0.140625" style="234" customWidth="1"/>
    <col min="3074" max="3074" width="2.7109375" style="234" customWidth="1"/>
    <col min="3075" max="3075" width="18.5703125" style="234" customWidth="1"/>
    <col min="3076" max="3076" width="1.28515625" style="234" customWidth="1"/>
    <col min="3077" max="3077" width="30.7109375" style="234" customWidth="1"/>
    <col min="3078" max="3082" width="10.7109375" style="234" customWidth="1"/>
    <col min="3083" max="3328" width="11.42578125" style="234"/>
    <col min="3329" max="3329" width="0.140625" style="234" customWidth="1"/>
    <col min="3330" max="3330" width="2.7109375" style="234" customWidth="1"/>
    <col min="3331" max="3331" width="18.5703125" style="234" customWidth="1"/>
    <col min="3332" max="3332" width="1.28515625" style="234" customWidth="1"/>
    <col min="3333" max="3333" width="30.7109375" style="234" customWidth="1"/>
    <col min="3334" max="3338" width="10.7109375" style="234" customWidth="1"/>
    <col min="3339" max="3584" width="11.42578125" style="234"/>
    <col min="3585" max="3585" width="0.140625" style="234" customWidth="1"/>
    <col min="3586" max="3586" width="2.7109375" style="234" customWidth="1"/>
    <col min="3587" max="3587" width="18.5703125" style="234" customWidth="1"/>
    <col min="3588" max="3588" width="1.28515625" style="234" customWidth="1"/>
    <col min="3589" max="3589" width="30.7109375" style="234" customWidth="1"/>
    <col min="3590" max="3594" width="10.7109375" style="234" customWidth="1"/>
    <col min="3595" max="3840" width="11.42578125" style="234"/>
    <col min="3841" max="3841" width="0.140625" style="234" customWidth="1"/>
    <col min="3842" max="3842" width="2.7109375" style="234" customWidth="1"/>
    <col min="3843" max="3843" width="18.5703125" style="234" customWidth="1"/>
    <col min="3844" max="3844" width="1.28515625" style="234" customWidth="1"/>
    <col min="3845" max="3845" width="30.7109375" style="234" customWidth="1"/>
    <col min="3846" max="3850" width="10.7109375" style="234" customWidth="1"/>
    <col min="3851" max="4096" width="11.42578125" style="234"/>
    <col min="4097" max="4097" width="0.140625" style="234" customWidth="1"/>
    <col min="4098" max="4098" width="2.7109375" style="234" customWidth="1"/>
    <col min="4099" max="4099" width="18.5703125" style="234" customWidth="1"/>
    <col min="4100" max="4100" width="1.28515625" style="234" customWidth="1"/>
    <col min="4101" max="4101" width="30.7109375" style="234" customWidth="1"/>
    <col min="4102" max="4106" width="10.7109375" style="234" customWidth="1"/>
    <col min="4107" max="4352" width="11.42578125" style="234"/>
    <col min="4353" max="4353" width="0.140625" style="234" customWidth="1"/>
    <col min="4354" max="4354" width="2.7109375" style="234" customWidth="1"/>
    <col min="4355" max="4355" width="18.5703125" style="234" customWidth="1"/>
    <col min="4356" max="4356" width="1.28515625" style="234" customWidth="1"/>
    <col min="4357" max="4357" width="30.7109375" style="234" customWidth="1"/>
    <col min="4358" max="4362" width="10.7109375" style="234" customWidth="1"/>
    <col min="4363" max="4608" width="11.42578125" style="234"/>
    <col min="4609" max="4609" width="0.140625" style="234" customWidth="1"/>
    <col min="4610" max="4610" width="2.7109375" style="234" customWidth="1"/>
    <col min="4611" max="4611" width="18.5703125" style="234" customWidth="1"/>
    <col min="4612" max="4612" width="1.28515625" style="234" customWidth="1"/>
    <col min="4613" max="4613" width="30.7109375" style="234" customWidth="1"/>
    <col min="4614" max="4618" width="10.7109375" style="234" customWidth="1"/>
    <col min="4619" max="4864" width="11.42578125" style="234"/>
    <col min="4865" max="4865" width="0.140625" style="234" customWidth="1"/>
    <col min="4866" max="4866" width="2.7109375" style="234" customWidth="1"/>
    <col min="4867" max="4867" width="18.5703125" style="234" customWidth="1"/>
    <col min="4868" max="4868" width="1.28515625" style="234" customWidth="1"/>
    <col min="4869" max="4869" width="30.7109375" style="234" customWidth="1"/>
    <col min="4870" max="4874" width="10.7109375" style="234" customWidth="1"/>
    <col min="4875" max="5120" width="11.42578125" style="234"/>
    <col min="5121" max="5121" width="0.140625" style="234" customWidth="1"/>
    <col min="5122" max="5122" width="2.7109375" style="234" customWidth="1"/>
    <col min="5123" max="5123" width="18.5703125" style="234" customWidth="1"/>
    <col min="5124" max="5124" width="1.28515625" style="234" customWidth="1"/>
    <col min="5125" max="5125" width="30.7109375" style="234" customWidth="1"/>
    <col min="5126" max="5130" width="10.7109375" style="234" customWidth="1"/>
    <col min="5131" max="5376" width="11.42578125" style="234"/>
    <col min="5377" max="5377" width="0.140625" style="234" customWidth="1"/>
    <col min="5378" max="5378" width="2.7109375" style="234" customWidth="1"/>
    <col min="5379" max="5379" width="18.5703125" style="234" customWidth="1"/>
    <col min="5380" max="5380" width="1.28515625" style="234" customWidth="1"/>
    <col min="5381" max="5381" width="30.7109375" style="234" customWidth="1"/>
    <col min="5382" max="5386" width="10.7109375" style="234" customWidth="1"/>
    <col min="5387" max="5632" width="11.42578125" style="234"/>
    <col min="5633" max="5633" width="0.140625" style="234" customWidth="1"/>
    <col min="5634" max="5634" width="2.7109375" style="234" customWidth="1"/>
    <col min="5635" max="5635" width="18.5703125" style="234" customWidth="1"/>
    <col min="5636" max="5636" width="1.28515625" style="234" customWidth="1"/>
    <col min="5637" max="5637" width="30.7109375" style="234" customWidth="1"/>
    <col min="5638" max="5642" width="10.7109375" style="234" customWidth="1"/>
    <col min="5643" max="5888" width="11.42578125" style="234"/>
    <col min="5889" max="5889" width="0.140625" style="234" customWidth="1"/>
    <col min="5890" max="5890" width="2.7109375" style="234" customWidth="1"/>
    <col min="5891" max="5891" width="18.5703125" style="234" customWidth="1"/>
    <col min="5892" max="5892" width="1.28515625" style="234" customWidth="1"/>
    <col min="5893" max="5893" width="30.7109375" style="234" customWidth="1"/>
    <col min="5894" max="5898" width="10.7109375" style="234" customWidth="1"/>
    <col min="5899" max="6144" width="11.42578125" style="234"/>
    <col min="6145" max="6145" width="0.140625" style="234" customWidth="1"/>
    <col min="6146" max="6146" width="2.7109375" style="234" customWidth="1"/>
    <col min="6147" max="6147" width="18.5703125" style="234" customWidth="1"/>
    <col min="6148" max="6148" width="1.28515625" style="234" customWidth="1"/>
    <col min="6149" max="6149" width="30.7109375" style="234" customWidth="1"/>
    <col min="6150" max="6154" width="10.7109375" style="234" customWidth="1"/>
    <col min="6155" max="6400" width="11.42578125" style="234"/>
    <col min="6401" max="6401" width="0.140625" style="234" customWidth="1"/>
    <col min="6402" max="6402" width="2.7109375" style="234" customWidth="1"/>
    <col min="6403" max="6403" width="18.5703125" style="234" customWidth="1"/>
    <col min="6404" max="6404" width="1.28515625" style="234" customWidth="1"/>
    <col min="6405" max="6405" width="30.7109375" style="234" customWidth="1"/>
    <col min="6406" max="6410" width="10.7109375" style="234" customWidth="1"/>
    <col min="6411" max="6656" width="11.42578125" style="234"/>
    <col min="6657" max="6657" width="0.140625" style="234" customWidth="1"/>
    <col min="6658" max="6658" width="2.7109375" style="234" customWidth="1"/>
    <col min="6659" max="6659" width="18.5703125" style="234" customWidth="1"/>
    <col min="6660" max="6660" width="1.28515625" style="234" customWidth="1"/>
    <col min="6661" max="6661" width="30.7109375" style="234" customWidth="1"/>
    <col min="6662" max="6666" width="10.7109375" style="234" customWidth="1"/>
    <col min="6667" max="6912" width="11.42578125" style="234"/>
    <col min="6913" max="6913" width="0.140625" style="234" customWidth="1"/>
    <col min="6914" max="6914" width="2.7109375" style="234" customWidth="1"/>
    <col min="6915" max="6915" width="18.5703125" style="234" customWidth="1"/>
    <col min="6916" max="6916" width="1.28515625" style="234" customWidth="1"/>
    <col min="6917" max="6917" width="30.7109375" style="234" customWidth="1"/>
    <col min="6918" max="6922" width="10.7109375" style="234" customWidth="1"/>
    <col min="6923" max="7168" width="11.42578125" style="234"/>
    <col min="7169" max="7169" width="0.140625" style="234" customWidth="1"/>
    <col min="7170" max="7170" width="2.7109375" style="234" customWidth="1"/>
    <col min="7171" max="7171" width="18.5703125" style="234" customWidth="1"/>
    <col min="7172" max="7172" width="1.28515625" style="234" customWidth="1"/>
    <col min="7173" max="7173" width="30.7109375" style="234" customWidth="1"/>
    <col min="7174" max="7178" width="10.7109375" style="234" customWidth="1"/>
    <col min="7179" max="7424" width="11.42578125" style="234"/>
    <col min="7425" max="7425" width="0.140625" style="234" customWidth="1"/>
    <col min="7426" max="7426" width="2.7109375" style="234" customWidth="1"/>
    <col min="7427" max="7427" width="18.5703125" style="234" customWidth="1"/>
    <col min="7428" max="7428" width="1.28515625" style="234" customWidth="1"/>
    <col min="7429" max="7429" width="30.7109375" style="234" customWidth="1"/>
    <col min="7430" max="7434" width="10.7109375" style="234" customWidth="1"/>
    <col min="7435" max="7680" width="11.42578125" style="234"/>
    <col min="7681" max="7681" width="0.140625" style="234" customWidth="1"/>
    <col min="7682" max="7682" width="2.7109375" style="234" customWidth="1"/>
    <col min="7683" max="7683" width="18.5703125" style="234" customWidth="1"/>
    <col min="7684" max="7684" width="1.28515625" style="234" customWidth="1"/>
    <col min="7685" max="7685" width="30.7109375" style="234" customWidth="1"/>
    <col min="7686" max="7690" width="10.7109375" style="234" customWidth="1"/>
    <col min="7691" max="7936" width="11.42578125" style="234"/>
    <col min="7937" max="7937" width="0.140625" style="234" customWidth="1"/>
    <col min="7938" max="7938" width="2.7109375" style="234" customWidth="1"/>
    <col min="7939" max="7939" width="18.5703125" style="234" customWidth="1"/>
    <col min="7940" max="7940" width="1.28515625" style="234" customWidth="1"/>
    <col min="7941" max="7941" width="30.7109375" style="234" customWidth="1"/>
    <col min="7942" max="7946" width="10.7109375" style="234" customWidth="1"/>
    <col min="7947" max="8192" width="11.42578125" style="234"/>
    <col min="8193" max="8193" width="0.140625" style="234" customWidth="1"/>
    <col min="8194" max="8194" width="2.7109375" style="234" customWidth="1"/>
    <col min="8195" max="8195" width="18.5703125" style="234" customWidth="1"/>
    <col min="8196" max="8196" width="1.28515625" style="234" customWidth="1"/>
    <col min="8197" max="8197" width="30.7109375" style="234" customWidth="1"/>
    <col min="8198" max="8202" width="10.7109375" style="234" customWidth="1"/>
    <col min="8203" max="8448" width="11.42578125" style="234"/>
    <col min="8449" max="8449" width="0.140625" style="234" customWidth="1"/>
    <col min="8450" max="8450" width="2.7109375" style="234" customWidth="1"/>
    <col min="8451" max="8451" width="18.5703125" style="234" customWidth="1"/>
    <col min="8452" max="8452" width="1.28515625" style="234" customWidth="1"/>
    <col min="8453" max="8453" width="30.7109375" style="234" customWidth="1"/>
    <col min="8454" max="8458" width="10.7109375" style="234" customWidth="1"/>
    <col min="8459" max="8704" width="11.42578125" style="234"/>
    <col min="8705" max="8705" width="0.140625" style="234" customWidth="1"/>
    <col min="8706" max="8706" width="2.7109375" style="234" customWidth="1"/>
    <col min="8707" max="8707" width="18.5703125" style="234" customWidth="1"/>
    <col min="8708" max="8708" width="1.28515625" style="234" customWidth="1"/>
    <col min="8709" max="8709" width="30.7109375" style="234" customWidth="1"/>
    <col min="8710" max="8714" width="10.7109375" style="234" customWidth="1"/>
    <col min="8715" max="8960" width="11.42578125" style="234"/>
    <col min="8961" max="8961" width="0.140625" style="234" customWidth="1"/>
    <col min="8962" max="8962" width="2.7109375" style="234" customWidth="1"/>
    <col min="8963" max="8963" width="18.5703125" style="234" customWidth="1"/>
    <col min="8964" max="8964" width="1.28515625" style="234" customWidth="1"/>
    <col min="8965" max="8965" width="30.7109375" style="234" customWidth="1"/>
    <col min="8966" max="8970" width="10.7109375" style="234" customWidth="1"/>
    <col min="8971" max="9216" width="11.42578125" style="234"/>
    <col min="9217" max="9217" width="0.140625" style="234" customWidth="1"/>
    <col min="9218" max="9218" width="2.7109375" style="234" customWidth="1"/>
    <col min="9219" max="9219" width="18.5703125" style="234" customWidth="1"/>
    <col min="9220" max="9220" width="1.28515625" style="234" customWidth="1"/>
    <col min="9221" max="9221" width="30.7109375" style="234" customWidth="1"/>
    <col min="9222" max="9226" width="10.7109375" style="234" customWidth="1"/>
    <col min="9227" max="9472" width="11.42578125" style="234"/>
    <col min="9473" max="9473" width="0.140625" style="234" customWidth="1"/>
    <col min="9474" max="9474" width="2.7109375" style="234" customWidth="1"/>
    <col min="9475" max="9475" width="18.5703125" style="234" customWidth="1"/>
    <col min="9476" max="9476" width="1.28515625" style="234" customWidth="1"/>
    <col min="9477" max="9477" width="30.7109375" style="234" customWidth="1"/>
    <col min="9478" max="9482" width="10.7109375" style="234" customWidth="1"/>
    <col min="9483" max="9728" width="11.42578125" style="234"/>
    <col min="9729" max="9729" width="0.140625" style="234" customWidth="1"/>
    <col min="9730" max="9730" width="2.7109375" style="234" customWidth="1"/>
    <col min="9731" max="9731" width="18.5703125" style="234" customWidth="1"/>
    <col min="9732" max="9732" width="1.28515625" style="234" customWidth="1"/>
    <col min="9733" max="9733" width="30.7109375" style="234" customWidth="1"/>
    <col min="9734" max="9738" width="10.7109375" style="234" customWidth="1"/>
    <col min="9739" max="9984" width="11.42578125" style="234"/>
    <col min="9985" max="9985" width="0.140625" style="234" customWidth="1"/>
    <col min="9986" max="9986" width="2.7109375" style="234" customWidth="1"/>
    <col min="9987" max="9987" width="18.5703125" style="234" customWidth="1"/>
    <col min="9988" max="9988" width="1.28515625" style="234" customWidth="1"/>
    <col min="9989" max="9989" width="30.7109375" style="234" customWidth="1"/>
    <col min="9990" max="9994" width="10.7109375" style="234" customWidth="1"/>
    <col min="9995" max="10240" width="11.42578125" style="234"/>
    <col min="10241" max="10241" width="0.140625" style="234" customWidth="1"/>
    <col min="10242" max="10242" width="2.7109375" style="234" customWidth="1"/>
    <col min="10243" max="10243" width="18.5703125" style="234" customWidth="1"/>
    <col min="10244" max="10244" width="1.28515625" style="234" customWidth="1"/>
    <col min="10245" max="10245" width="30.7109375" style="234" customWidth="1"/>
    <col min="10246" max="10250" width="10.7109375" style="234" customWidth="1"/>
    <col min="10251" max="10496" width="11.42578125" style="234"/>
    <col min="10497" max="10497" width="0.140625" style="234" customWidth="1"/>
    <col min="10498" max="10498" width="2.7109375" style="234" customWidth="1"/>
    <col min="10499" max="10499" width="18.5703125" style="234" customWidth="1"/>
    <col min="10500" max="10500" width="1.28515625" style="234" customWidth="1"/>
    <col min="10501" max="10501" width="30.7109375" style="234" customWidth="1"/>
    <col min="10502" max="10506" width="10.7109375" style="234" customWidth="1"/>
    <col min="10507" max="10752" width="11.42578125" style="234"/>
    <col min="10753" max="10753" width="0.140625" style="234" customWidth="1"/>
    <col min="10754" max="10754" width="2.7109375" style="234" customWidth="1"/>
    <col min="10755" max="10755" width="18.5703125" style="234" customWidth="1"/>
    <col min="10756" max="10756" width="1.28515625" style="234" customWidth="1"/>
    <col min="10757" max="10757" width="30.7109375" style="234" customWidth="1"/>
    <col min="10758" max="10762" width="10.7109375" style="234" customWidth="1"/>
    <col min="10763" max="11008" width="11.42578125" style="234"/>
    <col min="11009" max="11009" width="0.140625" style="234" customWidth="1"/>
    <col min="11010" max="11010" width="2.7109375" style="234" customWidth="1"/>
    <col min="11011" max="11011" width="18.5703125" style="234" customWidth="1"/>
    <col min="11012" max="11012" width="1.28515625" style="234" customWidth="1"/>
    <col min="11013" max="11013" width="30.7109375" style="234" customWidth="1"/>
    <col min="11014" max="11018" width="10.7109375" style="234" customWidth="1"/>
    <col min="11019" max="11264" width="11.42578125" style="234"/>
    <col min="11265" max="11265" width="0.140625" style="234" customWidth="1"/>
    <col min="11266" max="11266" width="2.7109375" style="234" customWidth="1"/>
    <col min="11267" max="11267" width="18.5703125" style="234" customWidth="1"/>
    <col min="11268" max="11268" width="1.28515625" style="234" customWidth="1"/>
    <col min="11269" max="11269" width="30.7109375" style="234" customWidth="1"/>
    <col min="11270" max="11274" width="10.7109375" style="234" customWidth="1"/>
    <col min="11275" max="11520" width="11.42578125" style="234"/>
    <col min="11521" max="11521" width="0.140625" style="234" customWidth="1"/>
    <col min="11522" max="11522" width="2.7109375" style="234" customWidth="1"/>
    <col min="11523" max="11523" width="18.5703125" style="234" customWidth="1"/>
    <col min="11524" max="11524" width="1.28515625" style="234" customWidth="1"/>
    <col min="11525" max="11525" width="30.7109375" style="234" customWidth="1"/>
    <col min="11526" max="11530" width="10.7109375" style="234" customWidth="1"/>
    <col min="11531" max="11776" width="11.42578125" style="234"/>
    <col min="11777" max="11777" width="0.140625" style="234" customWidth="1"/>
    <col min="11778" max="11778" width="2.7109375" style="234" customWidth="1"/>
    <col min="11779" max="11779" width="18.5703125" style="234" customWidth="1"/>
    <col min="11780" max="11780" width="1.28515625" style="234" customWidth="1"/>
    <col min="11781" max="11781" width="30.7109375" style="234" customWidth="1"/>
    <col min="11782" max="11786" width="10.7109375" style="234" customWidth="1"/>
    <col min="11787" max="12032" width="11.42578125" style="234"/>
    <col min="12033" max="12033" width="0.140625" style="234" customWidth="1"/>
    <col min="12034" max="12034" width="2.7109375" style="234" customWidth="1"/>
    <col min="12035" max="12035" width="18.5703125" style="234" customWidth="1"/>
    <col min="12036" max="12036" width="1.28515625" style="234" customWidth="1"/>
    <col min="12037" max="12037" width="30.7109375" style="234" customWidth="1"/>
    <col min="12038" max="12042" width="10.7109375" style="234" customWidth="1"/>
    <col min="12043" max="12288" width="11.42578125" style="234"/>
    <col min="12289" max="12289" width="0.140625" style="234" customWidth="1"/>
    <col min="12290" max="12290" width="2.7109375" style="234" customWidth="1"/>
    <col min="12291" max="12291" width="18.5703125" style="234" customWidth="1"/>
    <col min="12292" max="12292" width="1.28515625" style="234" customWidth="1"/>
    <col min="12293" max="12293" width="30.7109375" style="234" customWidth="1"/>
    <col min="12294" max="12298" width="10.7109375" style="234" customWidth="1"/>
    <col min="12299" max="12544" width="11.42578125" style="234"/>
    <col min="12545" max="12545" width="0.140625" style="234" customWidth="1"/>
    <col min="12546" max="12546" width="2.7109375" style="234" customWidth="1"/>
    <col min="12547" max="12547" width="18.5703125" style="234" customWidth="1"/>
    <col min="12548" max="12548" width="1.28515625" style="234" customWidth="1"/>
    <col min="12549" max="12549" width="30.7109375" style="234" customWidth="1"/>
    <col min="12550" max="12554" width="10.7109375" style="234" customWidth="1"/>
    <col min="12555" max="12800" width="11.42578125" style="234"/>
    <col min="12801" max="12801" width="0.140625" style="234" customWidth="1"/>
    <col min="12802" max="12802" width="2.7109375" style="234" customWidth="1"/>
    <col min="12803" max="12803" width="18.5703125" style="234" customWidth="1"/>
    <col min="12804" max="12804" width="1.28515625" style="234" customWidth="1"/>
    <col min="12805" max="12805" width="30.7109375" style="234" customWidth="1"/>
    <col min="12806" max="12810" width="10.7109375" style="234" customWidth="1"/>
    <col min="12811" max="13056" width="11.42578125" style="234"/>
    <col min="13057" max="13057" width="0.140625" style="234" customWidth="1"/>
    <col min="13058" max="13058" width="2.7109375" style="234" customWidth="1"/>
    <col min="13059" max="13059" width="18.5703125" style="234" customWidth="1"/>
    <col min="13060" max="13060" width="1.28515625" style="234" customWidth="1"/>
    <col min="13061" max="13061" width="30.7109375" style="234" customWidth="1"/>
    <col min="13062" max="13066" width="10.7109375" style="234" customWidth="1"/>
    <col min="13067" max="13312" width="11.42578125" style="234"/>
    <col min="13313" max="13313" width="0.140625" style="234" customWidth="1"/>
    <col min="13314" max="13314" width="2.7109375" style="234" customWidth="1"/>
    <col min="13315" max="13315" width="18.5703125" style="234" customWidth="1"/>
    <col min="13316" max="13316" width="1.28515625" style="234" customWidth="1"/>
    <col min="13317" max="13317" width="30.7109375" style="234" customWidth="1"/>
    <col min="13318" max="13322" width="10.7109375" style="234" customWidth="1"/>
    <col min="13323" max="13568" width="11.42578125" style="234"/>
    <col min="13569" max="13569" width="0.140625" style="234" customWidth="1"/>
    <col min="13570" max="13570" width="2.7109375" style="234" customWidth="1"/>
    <col min="13571" max="13571" width="18.5703125" style="234" customWidth="1"/>
    <col min="13572" max="13572" width="1.28515625" style="234" customWidth="1"/>
    <col min="13573" max="13573" width="30.7109375" style="234" customWidth="1"/>
    <col min="13574" max="13578" width="10.7109375" style="234" customWidth="1"/>
    <col min="13579" max="13824" width="11.42578125" style="234"/>
    <col min="13825" max="13825" width="0.140625" style="234" customWidth="1"/>
    <col min="13826" max="13826" width="2.7109375" style="234" customWidth="1"/>
    <col min="13827" max="13827" width="18.5703125" style="234" customWidth="1"/>
    <col min="13828" max="13828" width="1.28515625" style="234" customWidth="1"/>
    <col min="13829" max="13829" width="30.7109375" style="234" customWidth="1"/>
    <col min="13830" max="13834" width="10.7109375" style="234" customWidth="1"/>
    <col min="13835" max="14080" width="11.42578125" style="234"/>
    <col min="14081" max="14081" width="0.140625" style="234" customWidth="1"/>
    <col min="14082" max="14082" width="2.7109375" style="234" customWidth="1"/>
    <col min="14083" max="14083" width="18.5703125" style="234" customWidth="1"/>
    <col min="14084" max="14084" width="1.28515625" style="234" customWidth="1"/>
    <col min="14085" max="14085" width="30.7109375" style="234" customWidth="1"/>
    <col min="14086" max="14090" width="10.7109375" style="234" customWidth="1"/>
    <col min="14091" max="14336" width="11.42578125" style="234"/>
    <col min="14337" max="14337" width="0.140625" style="234" customWidth="1"/>
    <col min="14338" max="14338" width="2.7109375" style="234" customWidth="1"/>
    <col min="14339" max="14339" width="18.5703125" style="234" customWidth="1"/>
    <col min="14340" max="14340" width="1.28515625" style="234" customWidth="1"/>
    <col min="14341" max="14341" width="30.7109375" style="234" customWidth="1"/>
    <col min="14342" max="14346" width="10.7109375" style="234" customWidth="1"/>
    <col min="14347" max="14592" width="11.42578125" style="234"/>
    <col min="14593" max="14593" width="0.140625" style="234" customWidth="1"/>
    <col min="14594" max="14594" width="2.7109375" style="234" customWidth="1"/>
    <col min="14595" max="14595" width="18.5703125" style="234" customWidth="1"/>
    <col min="14596" max="14596" width="1.28515625" style="234" customWidth="1"/>
    <col min="14597" max="14597" width="30.7109375" style="234" customWidth="1"/>
    <col min="14598" max="14602" width="10.7109375" style="234" customWidth="1"/>
    <col min="14603" max="14848" width="11.42578125" style="234"/>
    <col min="14849" max="14849" width="0.140625" style="234" customWidth="1"/>
    <col min="14850" max="14850" width="2.7109375" style="234" customWidth="1"/>
    <col min="14851" max="14851" width="18.5703125" style="234" customWidth="1"/>
    <col min="14852" max="14852" width="1.28515625" style="234" customWidth="1"/>
    <col min="14853" max="14853" width="30.7109375" style="234" customWidth="1"/>
    <col min="14854" max="14858" width="10.7109375" style="234" customWidth="1"/>
    <col min="14859" max="15104" width="11.42578125" style="234"/>
    <col min="15105" max="15105" width="0.140625" style="234" customWidth="1"/>
    <col min="15106" max="15106" width="2.7109375" style="234" customWidth="1"/>
    <col min="15107" max="15107" width="18.5703125" style="234" customWidth="1"/>
    <col min="15108" max="15108" width="1.28515625" style="234" customWidth="1"/>
    <col min="15109" max="15109" width="30.7109375" style="234" customWidth="1"/>
    <col min="15110" max="15114" width="10.7109375" style="234" customWidth="1"/>
    <col min="15115" max="15360" width="11.42578125" style="234"/>
    <col min="15361" max="15361" width="0.140625" style="234" customWidth="1"/>
    <col min="15362" max="15362" width="2.7109375" style="234" customWidth="1"/>
    <col min="15363" max="15363" width="18.5703125" style="234" customWidth="1"/>
    <col min="15364" max="15364" width="1.28515625" style="234" customWidth="1"/>
    <col min="15365" max="15365" width="30.7109375" style="234" customWidth="1"/>
    <col min="15366" max="15370" width="10.7109375" style="234" customWidth="1"/>
    <col min="15371" max="15616" width="11.42578125" style="234"/>
    <col min="15617" max="15617" width="0.140625" style="234" customWidth="1"/>
    <col min="15618" max="15618" width="2.7109375" style="234" customWidth="1"/>
    <col min="15619" max="15619" width="18.5703125" style="234" customWidth="1"/>
    <col min="15620" max="15620" width="1.28515625" style="234" customWidth="1"/>
    <col min="15621" max="15621" width="30.7109375" style="234" customWidth="1"/>
    <col min="15622" max="15626" width="10.7109375" style="234" customWidth="1"/>
    <col min="15627" max="15872" width="11.42578125" style="234"/>
    <col min="15873" max="15873" width="0.140625" style="234" customWidth="1"/>
    <col min="15874" max="15874" width="2.7109375" style="234" customWidth="1"/>
    <col min="15875" max="15875" width="18.5703125" style="234" customWidth="1"/>
    <col min="15876" max="15876" width="1.28515625" style="234" customWidth="1"/>
    <col min="15877" max="15877" width="30.7109375" style="234" customWidth="1"/>
    <col min="15878" max="15882" width="10.7109375" style="234" customWidth="1"/>
    <col min="15883" max="16128" width="11.42578125" style="234"/>
    <col min="16129" max="16129" width="0.140625" style="234" customWidth="1"/>
    <col min="16130" max="16130" width="2.7109375" style="234" customWidth="1"/>
    <col min="16131" max="16131" width="18.5703125" style="234" customWidth="1"/>
    <col min="16132" max="16132" width="1.28515625" style="234" customWidth="1"/>
    <col min="16133" max="16133" width="30.7109375" style="234" customWidth="1"/>
    <col min="16134" max="16138" width="10.7109375" style="234" customWidth="1"/>
    <col min="16139" max="16384" width="11.42578125" style="234"/>
  </cols>
  <sheetData>
    <row r="1" spans="1:7" s="231" customFormat="1" ht="0.75" customHeight="1"/>
    <row r="2" spans="1:7" s="231" customFormat="1" ht="21" customHeight="1">
      <c r="B2" s="232"/>
      <c r="E2" s="66" t="s">
        <v>36</v>
      </c>
      <c r="F2" s="238"/>
      <c r="G2" s="238"/>
    </row>
    <row r="3" spans="1:7" s="231" customFormat="1" ht="15" customHeight="1">
      <c r="E3" s="222" t="s">
        <v>545</v>
      </c>
      <c r="F3" s="239"/>
      <c r="G3" s="239"/>
    </row>
    <row r="4" spans="1:7" s="165" customFormat="1" ht="20.25" customHeight="1">
      <c r="B4" s="164"/>
      <c r="C4" s="6" t="str">
        <f>Indice!C4</f>
        <v>Producción de energía eléctrica eléctrica</v>
      </c>
    </row>
    <row r="5" spans="1:7" s="165" customFormat="1" ht="12.75" customHeight="1">
      <c r="B5" s="164"/>
      <c r="C5" s="233"/>
    </row>
    <row r="6" spans="1:7" s="165" customFormat="1" ht="13.5" customHeight="1">
      <c r="B6" s="164"/>
      <c r="C6" s="167"/>
      <c r="D6" s="168"/>
      <c r="E6" s="168"/>
    </row>
    <row r="7" spans="1:7" s="165" customFormat="1" ht="12.75" customHeight="1">
      <c r="B7" s="164"/>
      <c r="C7" s="984" t="s">
        <v>541</v>
      </c>
      <c r="D7" s="168"/>
      <c r="E7" s="484"/>
    </row>
    <row r="8" spans="1:7" s="231" customFormat="1" ht="12.75" customHeight="1">
      <c r="A8" s="165"/>
      <c r="B8" s="164"/>
      <c r="C8" s="984"/>
      <c r="D8" s="168"/>
      <c r="E8" s="484"/>
      <c r="F8" s="194"/>
      <c r="G8" s="194"/>
    </row>
    <row r="9" spans="1:7" s="231" customFormat="1" ht="12.75" customHeight="1">
      <c r="A9" s="165"/>
      <c r="B9" s="164"/>
      <c r="C9" s="984"/>
      <c r="D9" s="168"/>
      <c r="E9" s="484"/>
      <c r="F9" s="194"/>
      <c r="G9" s="194"/>
    </row>
    <row r="10" spans="1:7" s="231" customFormat="1" ht="12.75" customHeight="1">
      <c r="A10" s="165"/>
      <c r="B10" s="164"/>
      <c r="C10" s="984"/>
      <c r="D10" s="168"/>
      <c r="E10" s="484"/>
      <c r="F10" s="194"/>
      <c r="G10" s="194"/>
    </row>
    <row r="11" spans="1:7" s="231" customFormat="1" ht="12.75" customHeight="1">
      <c r="A11" s="165"/>
      <c r="B11" s="164"/>
      <c r="C11" s="305"/>
      <c r="D11" s="168"/>
      <c r="E11" s="623"/>
      <c r="F11" s="194"/>
      <c r="G11" s="194"/>
    </row>
    <row r="12" spans="1:7" s="231" customFormat="1" ht="12.75" customHeight="1">
      <c r="A12" s="165"/>
      <c r="B12" s="164"/>
      <c r="C12" s="167"/>
      <c r="D12" s="168"/>
      <c r="E12" s="623"/>
      <c r="F12" s="194"/>
      <c r="G12" s="194"/>
    </row>
    <row r="13" spans="1:7" s="231" customFormat="1" ht="12.75" customHeight="1">
      <c r="A13" s="165"/>
      <c r="B13" s="164"/>
      <c r="C13" s="167"/>
      <c r="D13" s="168"/>
      <c r="E13" s="623"/>
      <c r="F13" s="194"/>
      <c r="G13" s="194"/>
    </row>
    <row r="14" spans="1:7" s="231" customFormat="1" ht="12.75" customHeight="1">
      <c r="A14" s="165"/>
      <c r="B14" s="164"/>
      <c r="C14" s="167"/>
      <c r="D14" s="168"/>
      <c r="E14" s="623"/>
      <c r="F14" s="194"/>
      <c r="G14" s="194"/>
    </row>
    <row r="15" spans="1:7" s="231" customFormat="1" ht="12.75" customHeight="1">
      <c r="A15" s="165"/>
      <c r="B15" s="164"/>
      <c r="C15" s="167"/>
      <c r="D15" s="168"/>
      <c r="E15" s="623"/>
      <c r="F15" s="194"/>
      <c r="G15" s="194"/>
    </row>
    <row r="16" spans="1:7" s="231" customFormat="1" ht="12.75" customHeight="1">
      <c r="A16" s="165"/>
      <c r="B16" s="164"/>
      <c r="C16" s="167"/>
      <c r="D16" s="168"/>
      <c r="E16" s="623"/>
      <c r="F16" s="194"/>
      <c r="G16" s="194"/>
    </row>
    <row r="17" spans="1:11" s="231" customFormat="1" ht="12.75" customHeight="1">
      <c r="A17" s="165"/>
      <c r="B17" s="164"/>
      <c r="C17" s="167"/>
      <c r="D17" s="168"/>
      <c r="E17" s="623"/>
      <c r="F17" s="194"/>
      <c r="G17" s="194"/>
    </row>
    <row r="18" spans="1:11" s="231" customFormat="1" ht="12.75" customHeight="1">
      <c r="A18" s="165"/>
      <c r="B18" s="164"/>
      <c r="C18" s="167"/>
      <c r="D18" s="168"/>
      <c r="E18" s="623"/>
      <c r="F18" s="194"/>
      <c r="G18" s="194"/>
    </row>
    <row r="19" spans="1:11" s="231" customFormat="1" ht="12.75" customHeight="1">
      <c r="A19" s="165"/>
      <c r="B19" s="164"/>
      <c r="C19" s="167"/>
      <c r="D19" s="168"/>
      <c r="E19" s="623"/>
      <c r="F19" s="194"/>
      <c r="G19" s="194"/>
    </row>
    <row r="20" spans="1:11" s="231" customFormat="1" ht="12.75" customHeight="1">
      <c r="A20" s="165"/>
      <c r="B20" s="164"/>
      <c r="C20" s="167"/>
      <c r="D20" s="168"/>
      <c r="E20" s="623"/>
      <c r="F20" s="194"/>
      <c r="G20" s="194"/>
    </row>
    <row r="21" spans="1:11" s="231" customFormat="1" ht="12.75" customHeight="1">
      <c r="A21" s="165"/>
      <c r="B21" s="164"/>
      <c r="C21" s="167"/>
      <c r="D21" s="168"/>
      <c r="E21" s="623"/>
      <c r="F21" s="194"/>
      <c r="G21" s="194"/>
    </row>
    <row r="22" spans="1:11">
      <c r="E22" s="624"/>
    </row>
    <row r="23" spans="1:11">
      <c r="E23" s="624"/>
      <c r="H23" s="235"/>
      <c r="I23" s="235"/>
      <c r="J23" s="235"/>
      <c r="K23" s="235"/>
    </row>
    <row r="24" spans="1:11">
      <c r="E24" s="625"/>
      <c r="F24" s="237"/>
      <c r="G24" s="237"/>
      <c r="H24" s="235"/>
      <c r="I24" s="235"/>
      <c r="J24" s="235"/>
      <c r="K24" s="235"/>
    </row>
    <row r="25" spans="1:11" ht="16.149999999999999" customHeight="1">
      <c r="E25" s="843" t="s">
        <v>357</v>
      </c>
      <c r="F25" s="236"/>
      <c r="G25" s="236"/>
      <c r="H25" s="235"/>
      <c r="I25" s="235"/>
      <c r="J25" s="235"/>
      <c r="K25" s="235"/>
    </row>
    <row r="26" spans="1:11">
      <c r="F26" s="236"/>
      <c r="G26" s="236"/>
      <c r="H26" s="235"/>
      <c r="I26" s="235"/>
      <c r="J26" s="235"/>
      <c r="K26" s="235"/>
    </row>
  </sheetData>
  <mergeCells count="1">
    <mergeCell ref="C7:C10"/>
  </mergeCells>
  <hyperlinks>
    <hyperlink ref="C4" location="Indice!A1" display="Indice!A1"/>
  </hyperlink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fitToPage="1"/>
  </sheetPr>
  <dimension ref="B1:M43"/>
  <sheetViews>
    <sheetView showGridLines="0" showRowColHeaders="0" zoomScaleNormal="100" workbookViewId="0">
      <selection activeCell="B3" sqref="B3"/>
    </sheetView>
  </sheetViews>
  <sheetFormatPr baseColWidth="10" defaultColWidth="11.42578125" defaultRowHeight="15"/>
  <cols>
    <col min="1" max="1" width="2.7109375" style="299" customWidth="1"/>
    <col min="2" max="2" width="7" style="299" customWidth="1"/>
    <col min="3" max="3" width="23.7109375" style="299" customWidth="1"/>
    <col min="4" max="4" width="8.7109375" style="299" bestFit="1" customWidth="1"/>
    <col min="5" max="5" width="8.140625" style="299" bestFit="1" customWidth="1"/>
    <col min="6" max="6" width="9.5703125" style="299" bestFit="1" customWidth="1"/>
    <col min="7" max="7" width="8.42578125" style="299" customWidth="1"/>
    <col min="8" max="8" width="8.5703125" style="299" customWidth="1"/>
    <col min="9" max="9" width="8.140625" style="299" bestFit="1" customWidth="1"/>
    <col min="10" max="11" width="9.5703125" style="299" bestFit="1" customWidth="1"/>
    <col min="12" max="16384" width="11.42578125" style="299"/>
  </cols>
  <sheetData>
    <row r="1" spans="2:13" ht="21" customHeight="1">
      <c r="M1" s="66" t="s">
        <v>36</v>
      </c>
    </row>
    <row r="2" spans="2:13" ht="15" customHeight="1">
      <c r="M2" s="222" t="s">
        <v>545</v>
      </c>
    </row>
    <row r="3" spans="2:13" ht="20.25" customHeight="1">
      <c r="B3" s="6" t="str">
        <f>Indice!C4</f>
        <v>Producción de energía eléctrica eléctrica</v>
      </c>
    </row>
    <row r="4" spans="2:13" ht="22.5" customHeight="1"/>
    <row r="5" spans="2:13" ht="47.25" customHeight="1">
      <c r="B5" s="984" t="s">
        <v>564</v>
      </c>
      <c r="C5" s="984"/>
    </row>
    <row r="6" spans="2:13">
      <c r="B6" s="305"/>
      <c r="C6" s="305"/>
    </row>
    <row r="7" spans="2:13">
      <c r="B7" s="305"/>
      <c r="C7" s="305"/>
    </row>
    <row r="8" spans="2:13">
      <c r="B8" s="305"/>
    </row>
    <row r="9" spans="2:13">
      <c r="B9" s="305"/>
    </row>
    <row r="16" spans="2:13" ht="14.25" customHeight="1"/>
    <row r="17" spans="6:12" ht="15" customHeight="1">
      <c r="I17" s="298"/>
    </row>
    <row r="25" spans="6:12">
      <c r="K25" s="300"/>
      <c r="L25" s="306" t="s">
        <v>388</v>
      </c>
    </row>
    <row r="26" spans="6:12">
      <c r="K26" s="301"/>
      <c r="L26" s="306" t="s">
        <v>410</v>
      </c>
    </row>
    <row r="27" spans="6:12">
      <c r="F27" s="302"/>
      <c r="K27" s="303"/>
      <c r="L27" s="306" t="s">
        <v>411</v>
      </c>
    </row>
    <row r="28" spans="6:12">
      <c r="F28" s="302"/>
      <c r="K28" s="304"/>
      <c r="L28" s="306" t="s">
        <v>412</v>
      </c>
    </row>
    <row r="29" spans="6:12">
      <c r="F29" s="302"/>
    </row>
    <row r="30" spans="6:12">
      <c r="F30" s="302"/>
    </row>
    <row r="31" spans="6:12">
      <c r="F31" s="302"/>
    </row>
    <row r="32" spans="6:12">
      <c r="F32" s="302"/>
    </row>
    <row r="33" spans="5:6">
      <c r="F33" s="302"/>
    </row>
    <row r="34" spans="5:6">
      <c r="F34" s="302"/>
    </row>
    <row r="35" spans="5:6">
      <c r="E35" s="302"/>
      <c r="F35" s="302"/>
    </row>
    <row r="36" spans="5:6">
      <c r="E36" s="302"/>
      <c r="F36" s="302"/>
    </row>
    <row r="37" spans="5:6">
      <c r="F37" s="302"/>
    </row>
    <row r="38" spans="5:6">
      <c r="F38" s="302"/>
    </row>
    <row r="39" spans="5:6">
      <c r="F39" s="302"/>
    </row>
    <row r="40" spans="5:6">
      <c r="F40" s="302"/>
    </row>
    <row r="41" spans="5:6">
      <c r="F41" s="302"/>
    </row>
    <row r="42" spans="5:6">
      <c r="F42" s="302"/>
    </row>
    <row r="43" spans="5:6">
      <c r="F43" s="302"/>
    </row>
  </sheetData>
  <mergeCells count="1">
    <mergeCell ref="B5:C5"/>
  </mergeCells>
  <hyperlinks>
    <hyperlink ref="B3" location="Indice!A1" display="Indice!A1"/>
  </hyperlinks>
  <pageMargins left="0.31496062992126" right="0.31496062992126" top="0.74803149606299202" bottom="0.74803149606299202" header="0.31496062992126" footer="0.31496062992126"/>
  <pageSetup paperSize="9" scale="96" orientation="landscape" r:id="rId1"/>
  <headerFooter>
    <oddHeader>&amp;L&amp;G</oddHeader>
    <oddFooter>&amp;L&amp;K006699Dpto. Estadistica e Información. DCRyCGdR&amp;R&amp;K006699Diciembre 2014</oddFooter>
  </headerFooter>
  <drawing r:id="rId2"/>
  <legacyDrawingHF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2">
    <pageSetUpPr autoPageBreaks="0"/>
  </sheetPr>
  <dimension ref="A1:P35"/>
  <sheetViews>
    <sheetView showGridLines="0" showRowColHeaders="0" zoomScaleNormal="100" workbookViewId="0">
      <selection activeCell="C4" sqref="C4"/>
    </sheetView>
  </sheetViews>
  <sheetFormatPr baseColWidth="10" defaultRowHeight="11.25"/>
  <cols>
    <col min="1" max="1" width="0.140625" style="12" customWidth="1"/>
    <col min="2" max="2" width="2.7109375" style="12" customWidth="1"/>
    <col min="3" max="3" width="23.7109375" style="12" customWidth="1"/>
    <col min="4" max="4" width="1.28515625" style="12" customWidth="1"/>
    <col min="5" max="5" width="34" style="14" customWidth="1"/>
    <col min="6" max="8" width="10.7109375" style="382" customWidth="1"/>
    <col min="9" max="9" width="10.7109375" style="14" customWidth="1"/>
    <col min="10" max="10" width="13.7109375" style="14" customWidth="1"/>
    <col min="11" max="256" width="11.42578125" style="14"/>
    <col min="257" max="257" width="0.140625" style="14" customWidth="1"/>
    <col min="258" max="258" width="2.7109375" style="14" customWidth="1"/>
    <col min="259" max="259" width="15.42578125" style="14" customWidth="1"/>
    <col min="260" max="260" width="1.28515625" style="14" customWidth="1"/>
    <col min="261" max="261" width="34" style="14" customWidth="1"/>
    <col min="262" max="266" width="10.7109375" style="14" customWidth="1"/>
    <col min="267" max="512" width="11.42578125" style="14"/>
    <col min="513" max="513" width="0.140625" style="14" customWidth="1"/>
    <col min="514" max="514" width="2.7109375" style="14" customWidth="1"/>
    <col min="515" max="515" width="15.42578125" style="14" customWidth="1"/>
    <col min="516" max="516" width="1.28515625" style="14" customWidth="1"/>
    <col min="517" max="517" width="34" style="14" customWidth="1"/>
    <col min="518" max="522" width="10.7109375" style="14" customWidth="1"/>
    <col min="523" max="768" width="11.42578125" style="14"/>
    <col min="769" max="769" width="0.140625" style="14" customWidth="1"/>
    <col min="770" max="770" width="2.7109375" style="14" customWidth="1"/>
    <col min="771" max="771" width="15.42578125" style="14" customWidth="1"/>
    <col min="772" max="772" width="1.28515625" style="14" customWidth="1"/>
    <col min="773" max="773" width="34" style="14" customWidth="1"/>
    <col min="774" max="778" width="10.7109375" style="14" customWidth="1"/>
    <col min="779" max="1024" width="11.42578125" style="14"/>
    <col min="1025" max="1025" width="0.140625" style="14" customWidth="1"/>
    <col min="1026" max="1026" width="2.7109375" style="14" customWidth="1"/>
    <col min="1027" max="1027" width="15.42578125" style="14" customWidth="1"/>
    <col min="1028" max="1028" width="1.28515625" style="14" customWidth="1"/>
    <col min="1029" max="1029" width="34" style="14" customWidth="1"/>
    <col min="1030" max="1034" width="10.7109375" style="14" customWidth="1"/>
    <col min="1035" max="1280" width="11.42578125" style="14"/>
    <col min="1281" max="1281" width="0.140625" style="14" customWidth="1"/>
    <col min="1282" max="1282" width="2.7109375" style="14" customWidth="1"/>
    <col min="1283" max="1283" width="15.42578125" style="14" customWidth="1"/>
    <col min="1284" max="1284" width="1.28515625" style="14" customWidth="1"/>
    <col min="1285" max="1285" width="34" style="14" customWidth="1"/>
    <col min="1286" max="1290" width="10.7109375" style="14" customWidth="1"/>
    <col min="1291" max="1536" width="11.42578125" style="14"/>
    <col min="1537" max="1537" width="0.140625" style="14" customWidth="1"/>
    <col min="1538" max="1538" width="2.7109375" style="14" customWidth="1"/>
    <col min="1539" max="1539" width="15.42578125" style="14" customWidth="1"/>
    <col min="1540" max="1540" width="1.28515625" style="14" customWidth="1"/>
    <col min="1541" max="1541" width="34" style="14" customWidth="1"/>
    <col min="1542" max="1546" width="10.7109375" style="14" customWidth="1"/>
    <col min="1547" max="1792" width="11.42578125" style="14"/>
    <col min="1793" max="1793" width="0.140625" style="14" customWidth="1"/>
    <col min="1794" max="1794" width="2.7109375" style="14" customWidth="1"/>
    <col min="1795" max="1795" width="15.42578125" style="14" customWidth="1"/>
    <col min="1796" max="1796" width="1.28515625" style="14" customWidth="1"/>
    <col min="1797" max="1797" width="34" style="14" customWidth="1"/>
    <col min="1798" max="1802" width="10.7109375" style="14" customWidth="1"/>
    <col min="1803" max="2048" width="11.42578125" style="14"/>
    <col min="2049" max="2049" width="0.140625" style="14" customWidth="1"/>
    <col min="2050" max="2050" width="2.7109375" style="14" customWidth="1"/>
    <col min="2051" max="2051" width="15.42578125" style="14" customWidth="1"/>
    <col min="2052" max="2052" width="1.28515625" style="14" customWidth="1"/>
    <col min="2053" max="2053" width="34" style="14" customWidth="1"/>
    <col min="2054" max="2058" width="10.7109375" style="14" customWidth="1"/>
    <col min="2059" max="2304" width="11.42578125" style="14"/>
    <col min="2305" max="2305" width="0.140625" style="14" customWidth="1"/>
    <col min="2306" max="2306" width="2.7109375" style="14" customWidth="1"/>
    <col min="2307" max="2307" width="15.42578125" style="14" customWidth="1"/>
    <col min="2308" max="2308" width="1.28515625" style="14" customWidth="1"/>
    <col min="2309" max="2309" width="34" style="14" customWidth="1"/>
    <col min="2310" max="2314" width="10.7109375" style="14" customWidth="1"/>
    <col min="2315" max="2560" width="11.42578125" style="14"/>
    <col min="2561" max="2561" width="0.140625" style="14" customWidth="1"/>
    <col min="2562" max="2562" width="2.7109375" style="14" customWidth="1"/>
    <col min="2563" max="2563" width="15.42578125" style="14" customWidth="1"/>
    <col min="2564" max="2564" width="1.28515625" style="14" customWidth="1"/>
    <col min="2565" max="2565" width="34" style="14" customWidth="1"/>
    <col min="2566" max="2570" width="10.7109375" style="14" customWidth="1"/>
    <col min="2571" max="2816" width="11.42578125" style="14"/>
    <col min="2817" max="2817" width="0.140625" style="14" customWidth="1"/>
    <col min="2818" max="2818" width="2.7109375" style="14" customWidth="1"/>
    <col min="2819" max="2819" width="15.42578125" style="14" customWidth="1"/>
    <col min="2820" max="2820" width="1.28515625" style="14" customWidth="1"/>
    <col min="2821" max="2821" width="34" style="14" customWidth="1"/>
    <col min="2822" max="2826" width="10.7109375" style="14" customWidth="1"/>
    <col min="2827" max="3072" width="11.42578125" style="14"/>
    <col min="3073" max="3073" width="0.140625" style="14" customWidth="1"/>
    <col min="3074" max="3074" width="2.7109375" style="14" customWidth="1"/>
    <col min="3075" max="3075" width="15.42578125" style="14" customWidth="1"/>
    <col min="3076" max="3076" width="1.28515625" style="14" customWidth="1"/>
    <col min="3077" max="3077" width="34" style="14" customWidth="1"/>
    <col min="3078" max="3082" width="10.7109375" style="14" customWidth="1"/>
    <col min="3083" max="3328" width="11.42578125" style="14"/>
    <col min="3329" max="3329" width="0.140625" style="14" customWidth="1"/>
    <col min="3330" max="3330" width="2.7109375" style="14" customWidth="1"/>
    <col min="3331" max="3331" width="15.42578125" style="14" customWidth="1"/>
    <col min="3332" max="3332" width="1.28515625" style="14" customWidth="1"/>
    <col min="3333" max="3333" width="34" style="14" customWidth="1"/>
    <col min="3334" max="3338" width="10.7109375" style="14" customWidth="1"/>
    <col min="3339" max="3584" width="11.42578125" style="14"/>
    <col min="3585" max="3585" width="0.140625" style="14" customWidth="1"/>
    <col min="3586" max="3586" width="2.7109375" style="14" customWidth="1"/>
    <col min="3587" max="3587" width="15.42578125" style="14" customWidth="1"/>
    <col min="3588" max="3588" width="1.28515625" style="14" customWidth="1"/>
    <col min="3589" max="3589" width="34" style="14" customWidth="1"/>
    <col min="3590" max="3594" width="10.7109375" style="14" customWidth="1"/>
    <col min="3595" max="3840" width="11.42578125" style="14"/>
    <col min="3841" max="3841" width="0.140625" style="14" customWidth="1"/>
    <col min="3842" max="3842" width="2.7109375" style="14" customWidth="1"/>
    <col min="3843" max="3843" width="15.42578125" style="14" customWidth="1"/>
    <col min="3844" max="3844" width="1.28515625" style="14" customWidth="1"/>
    <col min="3845" max="3845" width="34" style="14" customWidth="1"/>
    <col min="3846" max="3850" width="10.7109375" style="14" customWidth="1"/>
    <col min="3851" max="4096" width="11.42578125" style="14"/>
    <col min="4097" max="4097" width="0.140625" style="14" customWidth="1"/>
    <col min="4098" max="4098" width="2.7109375" style="14" customWidth="1"/>
    <col min="4099" max="4099" width="15.42578125" style="14" customWidth="1"/>
    <col min="4100" max="4100" width="1.28515625" style="14" customWidth="1"/>
    <col min="4101" max="4101" width="34" style="14" customWidth="1"/>
    <col min="4102" max="4106" width="10.7109375" style="14" customWidth="1"/>
    <col min="4107" max="4352" width="11.42578125" style="14"/>
    <col min="4353" max="4353" width="0.140625" style="14" customWidth="1"/>
    <col min="4354" max="4354" width="2.7109375" style="14" customWidth="1"/>
    <col min="4355" max="4355" width="15.42578125" style="14" customWidth="1"/>
    <col min="4356" max="4356" width="1.28515625" style="14" customWidth="1"/>
    <col min="4357" max="4357" width="34" style="14" customWidth="1"/>
    <col min="4358" max="4362" width="10.7109375" style="14" customWidth="1"/>
    <col min="4363" max="4608" width="11.42578125" style="14"/>
    <col min="4609" max="4609" width="0.140625" style="14" customWidth="1"/>
    <col min="4610" max="4610" width="2.7109375" style="14" customWidth="1"/>
    <col min="4611" max="4611" width="15.42578125" style="14" customWidth="1"/>
    <col min="4612" max="4612" width="1.28515625" style="14" customWidth="1"/>
    <col min="4613" max="4613" width="34" style="14" customWidth="1"/>
    <col min="4614" max="4618" width="10.7109375" style="14" customWidth="1"/>
    <col min="4619" max="4864" width="11.42578125" style="14"/>
    <col min="4865" max="4865" width="0.140625" style="14" customWidth="1"/>
    <col min="4866" max="4866" width="2.7109375" style="14" customWidth="1"/>
    <col min="4867" max="4867" width="15.42578125" style="14" customWidth="1"/>
    <col min="4868" max="4868" width="1.28515625" style="14" customWidth="1"/>
    <col min="4869" max="4869" width="34" style="14" customWidth="1"/>
    <col min="4870" max="4874" width="10.7109375" style="14" customWidth="1"/>
    <col min="4875" max="5120" width="11.42578125" style="14"/>
    <col min="5121" max="5121" width="0.140625" style="14" customWidth="1"/>
    <col min="5122" max="5122" width="2.7109375" style="14" customWidth="1"/>
    <col min="5123" max="5123" width="15.42578125" style="14" customWidth="1"/>
    <col min="5124" max="5124" width="1.28515625" style="14" customWidth="1"/>
    <col min="5125" max="5125" width="34" style="14" customWidth="1"/>
    <col min="5126" max="5130" width="10.7109375" style="14" customWidth="1"/>
    <col min="5131" max="5376" width="11.42578125" style="14"/>
    <col min="5377" max="5377" width="0.140625" style="14" customWidth="1"/>
    <col min="5378" max="5378" width="2.7109375" style="14" customWidth="1"/>
    <col min="5379" max="5379" width="15.42578125" style="14" customWidth="1"/>
    <col min="5380" max="5380" width="1.28515625" style="14" customWidth="1"/>
    <col min="5381" max="5381" width="34" style="14" customWidth="1"/>
    <col min="5382" max="5386" width="10.7109375" style="14" customWidth="1"/>
    <col min="5387" max="5632" width="11.42578125" style="14"/>
    <col min="5633" max="5633" width="0.140625" style="14" customWidth="1"/>
    <col min="5634" max="5634" width="2.7109375" style="14" customWidth="1"/>
    <col min="5635" max="5635" width="15.42578125" style="14" customWidth="1"/>
    <col min="5636" max="5636" width="1.28515625" style="14" customWidth="1"/>
    <col min="5637" max="5637" width="34" style="14" customWidth="1"/>
    <col min="5638" max="5642" width="10.7109375" style="14" customWidth="1"/>
    <col min="5643" max="5888" width="11.42578125" style="14"/>
    <col min="5889" max="5889" width="0.140625" style="14" customWidth="1"/>
    <col min="5890" max="5890" width="2.7109375" style="14" customWidth="1"/>
    <col min="5891" max="5891" width="15.42578125" style="14" customWidth="1"/>
    <col min="5892" max="5892" width="1.28515625" style="14" customWidth="1"/>
    <col min="5893" max="5893" width="34" style="14" customWidth="1"/>
    <col min="5894" max="5898" width="10.7109375" style="14" customWidth="1"/>
    <col min="5899" max="6144" width="11.42578125" style="14"/>
    <col min="6145" max="6145" width="0.140625" style="14" customWidth="1"/>
    <col min="6146" max="6146" width="2.7109375" style="14" customWidth="1"/>
    <col min="6147" max="6147" width="15.42578125" style="14" customWidth="1"/>
    <col min="6148" max="6148" width="1.28515625" style="14" customWidth="1"/>
    <col min="6149" max="6149" width="34" style="14" customWidth="1"/>
    <col min="6150" max="6154" width="10.7109375" style="14" customWidth="1"/>
    <col min="6155" max="6400" width="11.42578125" style="14"/>
    <col min="6401" max="6401" width="0.140625" style="14" customWidth="1"/>
    <col min="6402" max="6402" width="2.7109375" style="14" customWidth="1"/>
    <col min="6403" max="6403" width="15.42578125" style="14" customWidth="1"/>
    <col min="6404" max="6404" width="1.28515625" style="14" customWidth="1"/>
    <col min="6405" max="6405" width="34" style="14" customWidth="1"/>
    <col min="6406" max="6410" width="10.7109375" style="14" customWidth="1"/>
    <col min="6411" max="6656" width="11.42578125" style="14"/>
    <col min="6657" max="6657" width="0.140625" style="14" customWidth="1"/>
    <col min="6658" max="6658" width="2.7109375" style="14" customWidth="1"/>
    <col min="6659" max="6659" width="15.42578125" style="14" customWidth="1"/>
    <col min="6660" max="6660" width="1.28515625" style="14" customWidth="1"/>
    <col min="6661" max="6661" width="34" style="14" customWidth="1"/>
    <col min="6662" max="6666" width="10.7109375" style="14" customWidth="1"/>
    <col min="6667" max="6912" width="11.42578125" style="14"/>
    <col min="6913" max="6913" width="0.140625" style="14" customWidth="1"/>
    <col min="6914" max="6914" width="2.7109375" style="14" customWidth="1"/>
    <col min="6915" max="6915" width="15.42578125" style="14" customWidth="1"/>
    <col min="6916" max="6916" width="1.28515625" style="14" customWidth="1"/>
    <col min="6917" max="6917" width="34" style="14" customWidth="1"/>
    <col min="6918" max="6922" width="10.7109375" style="14" customWidth="1"/>
    <col min="6923" max="7168" width="11.42578125" style="14"/>
    <col min="7169" max="7169" width="0.140625" style="14" customWidth="1"/>
    <col min="7170" max="7170" width="2.7109375" style="14" customWidth="1"/>
    <col min="7171" max="7171" width="15.42578125" style="14" customWidth="1"/>
    <col min="7172" max="7172" width="1.28515625" style="14" customWidth="1"/>
    <col min="7173" max="7173" width="34" style="14" customWidth="1"/>
    <col min="7174" max="7178" width="10.7109375" style="14" customWidth="1"/>
    <col min="7179" max="7424" width="11.42578125" style="14"/>
    <col min="7425" max="7425" width="0.140625" style="14" customWidth="1"/>
    <col min="7426" max="7426" width="2.7109375" style="14" customWidth="1"/>
    <col min="7427" max="7427" width="15.42578125" style="14" customWidth="1"/>
    <col min="7428" max="7428" width="1.28515625" style="14" customWidth="1"/>
    <col min="7429" max="7429" width="34" style="14" customWidth="1"/>
    <col min="7430" max="7434" width="10.7109375" style="14" customWidth="1"/>
    <col min="7435" max="7680" width="11.42578125" style="14"/>
    <col min="7681" max="7681" width="0.140625" style="14" customWidth="1"/>
    <col min="7682" max="7682" width="2.7109375" style="14" customWidth="1"/>
    <col min="7683" max="7683" width="15.42578125" style="14" customWidth="1"/>
    <col min="7684" max="7684" width="1.28515625" style="14" customWidth="1"/>
    <col min="7685" max="7685" width="34" style="14" customWidth="1"/>
    <col min="7686" max="7690" width="10.7109375" style="14" customWidth="1"/>
    <col min="7691" max="7936" width="11.42578125" style="14"/>
    <col min="7937" max="7937" width="0.140625" style="14" customWidth="1"/>
    <col min="7938" max="7938" width="2.7109375" style="14" customWidth="1"/>
    <col min="7939" max="7939" width="15.42578125" style="14" customWidth="1"/>
    <col min="7940" max="7940" width="1.28515625" style="14" customWidth="1"/>
    <col min="7941" max="7941" width="34" style="14" customWidth="1"/>
    <col min="7942" max="7946" width="10.7109375" style="14" customWidth="1"/>
    <col min="7947" max="8192" width="11.42578125" style="14"/>
    <col min="8193" max="8193" width="0.140625" style="14" customWidth="1"/>
    <col min="8194" max="8194" width="2.7109375" style="14" customWidth="1"/>
    <col min="8195" max="8195" width="15.42578125" style="14" customWidth="1"/>
    <col min="8196" max="8196" width="1.28515625" style="14" customWidth="1"/>
    <col min="8197" max="8197" width="34" style="14" customWidth="1"/>
    <col min="8198" max="8202" width="10.7109375" style="14" customWidth="1"/>
    <col min="8203" max="8448" width="11.42578125" style="14"/>
    <col min="8449" max="8449" width="0.140625" style="14" customWidth="1"/>
    <col min="8450" max="8450" width="2.7109375" style="14" customWidth="1"/>
    <col min="8451" max="8451" width="15.42578125" style="14" customWidth="1"/>
    <col min="8452" max="8452" width="1.28515625" style="14" customWidth="1"/>
    <col min="8453" max="8453" width="34" style="14" customWidth="1"/>
    <col min="8454" max="8458" width="10.7109375" style="14" customWidth="1"/>
    <col min="8459" max="8704" width="11.42578125" style="14"/>
    <col min="8705" max="8705" width="0.140625" style="14" customWidth="1"/>
    <col min="8706" max="8706" width="2.7109375" style="14" customWidth="1"/>
    <col min="8707" max="8707" width="15.42578125" style="14" customWidth="1"/>
    <col min="8708" max="8708" width="1.28515625" style="14" customWidth="1"/>
    <col min="8709" max="8709" width="34" style="14" customWidth="1"/>
    <col min="8710" max="8714" width="10.7109375" style="14" customWidth="1"/>
    <col min="8715" max="8960" width="11.42578125" style="14"/>
    <col min="8961" max="8961" width="0.140625" style="14" customWidth="1"/>
    <col min="8962" max="8962" width="2.7109375" style="14" customWidth="1"/>
    <col min="8963" max="8963" width="15.42578125" style="14" customWidth="1"/>
    <col min="8964" max="8964" width="1.28515625" style="14" customWidth="1"/>
    <col min="8965" max="8965" width="34" style="14" customWidth="1"/>
    <col min="8966" max="8970" width="10.7109375" style="14" customWidth="1"/>
    <col min="8971" max="9216" width="11.42578125" style="14"/>
    <col min="9217" max="9217" width="0.140625" style="14" customWidth="1"/>
    <col min="9218" max="9218" width="2.7109375" style="14" customWidth="1"/>
    <col min="9219" max="9219" width="15.42578125" style="14" customWidth="1"/>
    <col min="9220" max="9220" width="1.28515625" style="14" customWidth="1"/>
    <col min="9221" max="9221" width="34" style="14" customWidth="1"/>
    <col min="9222" max="9226" width="10.7109375" style="14" customWidth="1"/>
    <col min="9227" max="9472" width="11.42578125" style="14"/>
    <col min="9473" max="9473" width="0.140625" style="14" customWidth="1"/>
    <col min="9474" max="9474" width="2.7109375" style="14" customWidth="1"/>
    <col min="9475" max="9475" width="15.42578125" style="14" customWidth="1"/>
    <col min="9476" max="9476" width="1.28515625" style="14" customWidth="1"/>
    <col min="9477" max="9477" width="34" style="14" customWidth="1"/>
    <col min="9478" max="9482" width="10.7109375" style="14" customWidth="1"/>
    <col min="9483" max="9728" width="11.42578125" style="14"/>
    <col min="9729" max="9729" width="0.140625" style="14" customWidth="1"/>
    <col min="9730" max="9730" width="2.7109375" style="14" customWidth="1"/>
    <col min="9731" max="9731" width="15.42578125" style="14" customWidth="1"/>
    <col min="9732" max="9732" width="1.28515625" style="14" customWidth="1"/>
    <col min="9733" max="9733" width="34" style="14" customWidth="1"/>
    <col min="9734" max="9738" width="10.7109375" style="14" customWidth="1"/>
    <col min="9739" max="9984" width="11.42578125" style="14"/>
    <col min="9985" max="9985" width="0.140625" style="14" customWidth="1"/>
    <col min="9986" max="9986" width="2.7109375" style="14" customWidth="1"/>
    <col min="9987" max="9987" width="15.42578125" style="14" customWidth="1"/>
    <col min="9988" max="9988" width="1.28515625" style="14" customWidth="1"/>
    <col min="9989" max="9989" width="34" style="14" customWidth="1"/>
    <col min="9990" max="9994" width="10.7109375" style="14" customWidth="1"/>
    <col min="9995" max="10240" width="11.42578125" style="14"/>
    <col min="10241" max="10241" width="0.140625" style="14" customWidth="1"/>
    <col min="10242" max="10242" width="2.7109375" style="14" customWidth="1"/>
    <col min="10243" max="10243" width="15.42578125" style="14" customWidth="1"/>
    <col min="10244" max="10244" width="1.28515625" style="14" customWidth="1"/>
    <col min="10245" max="10245" width="34" style="14" customWidth="1"/>
    <col min="10246" max="10250" width="10.7109375" style="14" customWidth="1"/>
    <col min="10251" max="10496" width="11.42578125" style="14"/>
    <col min="10497" max="10497" width="0.140625" style="14" customWidth="1"/>
    <col min="10498" max="10498" width="2.7109375" style="14" customWidth="1"/>
    <col min="10499" max="10499" width="15.42578125" style="14" customWidth="1"/>
    <col min="10500" max="10500" width="1.28515625" style="14" customWidth="1"/>
    <col min="10501" max="10501" width="34" style="14" customWidth="1"/>
    <col min="10502" max="10506" width="10.7109375" style="14" customWidth="1"/>
    <col min="10507" max="10752" width="11.42578125" style="14"/>
    <col min="10753" max="10753" width="0.140625" style="14" customWidth="1"/>
    <col min="10754" max="10754" width="2.7109375" style="14" customWidth="1"/>
    <col min="10755" max="10755" width="15.42578125" style="14" customWidth="1"/>
    <col min="10756" max="10756" width="1.28515625" style="14" customWidth="1"/>
    <col min="10757" max="10757" width="34" style="14" customWidth="1"/>
    <col min="10758" max="10762" width="10.7109375" style="14" customWidth="1"/>
    <col min="10763" max="11008" width="11.42578125" style="14"/>
    <col min="11009" max="11009" width="0.140625" style="14" customWidth="1"/>
    <col min="11010" max="11010" width="2.7109375" style="14" customWidth="1"/>
    <col min="11011" max="11011" width="15.42578125" style="14" customWidth="1"/>
    <col min="11012" max="11012" width="1.28515625" style="14" customWidth="1"/>
    <col min="11013" max="11013" width="34" style="14" customWidth="1"/>
    <col min="11014" max="11018" width="10.7109375" style="14" customWidth="1"/>
    <col min="11019" max="11264" width="11.42578125" style="14"/>
    <col min="11265" max="11265" width="0.140625" style="14" customWidth="1"/>
    <col min="11266" max="11266" width="2.7109375" style="14" customWidth="1"/>
    <col min="11267" max="11267" width="15.42578125" style="14" customWidth="1"/>
    <col min="11268" max="11268" width="1.28515625" style="14" customWidth="1"/>
    <col min="11269" max="11269" width="34" style="14" customWidth="1"/>
    <col min="11270" max="11274" width="10.7109375" style="14" customWidth="1"/>
    <col min="11275" max="11520" width="11.42578125" style="14"/>
    <col min="11521" max="11521" width="0.140625" style="14" customWidth="1"/>
    <col min="11522" max="11522" width="2.7109375" style="14" customWidth="1"/>
    <col min="11523" max="11523" width="15.42578125" style="14" customWidth="1"/>
    <col min="11524" max="11524" width="1.28515625" style="14" customWidth="1"/>
    <col min="11525" max="11525" width="34" style="14" customWidth="1"/>
    <col min="11526" max="11530" width="10.7109375" style="14" customWidth="1"/>
    <col min="11531" max="11776" width="11.42578125" style="14"/>
    <col min="11777" max="11777" width="0.140625" style="14" customWidth="1"/>
    <col min="11778" max="11778" width="2.7109375" style="14" customWidth="1"/>
    <col min="11779" max="11779" width="15.42578125" style="14" customWidth="1"/>
    <col min="11780" max="11780" width="1.28515625" style="14" customWidth="1"/>
    <col min="11781" max="11781" width="34" style="14" customWidth="1"/>
    <col min="11782" max="11786" width="10.7109375" style="14" customWidth="1"/>
    <col min="11787" max="12032" width="11.42578125" style="14"/>
    <col min="12033" max="12033" width="0.140625" style="14" customWidth="1"/>
    <col min="12034" max="12034" width="2.7109375" style="14" customWidth="1"/>
    <col min="12035" max="12035" width="15.42578125" style="14" customWidth="1"/>
    <col min="12036" max="12036" width="1.28515625" style="14" customWidth="1"/>
    <col min="12037" max="12037" width="34" style="14" customWidth="1"/>
    <col min="12038" max="12042" width="10.7109375" style="14" customWidth="1"/>
    <col min="12043" max="12288" width="11.42578125" style="14"/>
    <col min="12289" max="12289" width="0.140625" style="14" customWidth="1"/>
    <col min="12290" max="12290" width="2.7109375" style="14" customWidth="1"/>
    <col min="12291" max="12291" width="15.42578125" style="14" customWidth="1"/>
    <col min="12292" max="12292" width="1.28515625" style="14" customWidth="1"/>
    <col min="12293" max="12293" width="34" style="14" customWidth="1"/>
    <col min="12294" max="12298" width="10.7109375" style="14" customWidth="1"/>
    <col min="12299" max="12544" width="11.42578125" style="14"/>
    <col min="12545" max="12545" width="0.140625" style="14" customWidth="1"/>
    <col min="12546" max="12546" width="2.7109375" style="14" customWidth="1"/>
    <col min="12547" max="12547" width="15.42578125" style="14" customWidth="1"/>
    <col min="12548" max="12548" width="1.28515625" style="14" customWidth="1"/>
    <col min="12549" max="12549" width="34" style="14" customWidth="1"/>
    <col min="12550" max="12554" width="10.7109375" style="14" customWidth="1"/>
    <col min="12555" max="12800" width="11.42578125" style="14"/>
    <col min="12801" max="12801" width="0.140625" style="14" customWidth="1"/>
    <col min="12802" max="12802" width="2.7109375" style="14" customWidth="1"/>
    <col min="12803" max="12803" width="15.42578125" style="14" customWidth="1"/>
    <col min="12804" max="12804" width="1.28515625" style="14" customWidth="1"/>
    <col min="12805" max="12805" width="34" style="14" customWidth="1"/>
    <col min="12806" max="12810" width="10.7109375" style="14" customWidth="1"/>
    <col min="12811" max="13056" width="11.42578125" style="14"/>
    <col min="13057" max="13057" width="0.140625" style="14" customWidth="1"/>
    <col min="13058" max="13058" width="2.7109375" style="14" customWidth="1"/>
    <col min="13059" max="13059" width="15.42578125" style="14" customWidth="1"/>
    <col min="13060" max="13060" width="1.28515625" style="14" customWidth="1"/>
    <col min="13061" max="13061" width="34" style="14" customWidth="1"/>
    <col min="13062" max="13066" width="10.7109375" style="14" customWidth="1"/>
    <col min="13067" max="13312" width="11.42578125" style="14"/>
    <col min="13313" max="13313" width="0.140625" style="14" customWidth="1"/>
    <col min="13314" max="13314" width="2.7109375" style="14" customWidth="1"/>
    <col min="13315" max="13315" width="15.42578125" style="14" customWidth="1"/>
    <col min="13316" max="13316" width="1.28515625" style="14" customWidth="1"/>
    <col min="13317" max="13317" width="34" style="14" customWidth="1"/>
    <col min="13318" max="13322" width="10.7109375" style="14" customWidth="1"/>
    <col min="13323" max="13568" width="11.42578125" style="14"/>
    <col min="13569" max="13569" width="0.140625" style="14" customWidth="1"/>
    <col min="13570" max="13570" width="2.7109375" style="14" customWidth="1"/>
    <col min="13571" max="13571" width="15.42578125" style="14" customWidth="1"/>
    <col min="13572" max="13572" width="1.28515625" style="14" customWidth="1"/>
    <col min="13573" max="13573" width="34" style="14" customWidth="1"/>
    <col min="13574" max="13578" width="10.7109375" style="14" customWidth="1"/>
    <col min="13579" max="13824" width="11.42578125" style="14"/>
    <col min="13825" max="13825" width="0.140625" style="14" customWidth="1"/>
    <col min="13826" max="13826" width="2.7109375" style="14" customWidth="1"/>
    <col min="13827" max="13827" width="15.42578125" style="14" customWidth="1"/>
    <col min="13828" max="13828" width="1.28515625" style="14" customWidth="1"/>
    <col min="13829" max="13829" width="34" style="14" customWidth="1"/>
    <col min="13830" max="13834" width="10.7109375" style="14" customWidth="1"/>
    <col min="13835" max="14080" width="11.42578125" style="14"/>
    <col min="14081" max="14081" width="0.140625" style="14" customWidth="1"/>
    <col min="14082" max="14082" width="2.7109375" style="14" customWidth="1"/>
    <col min="14083" max="14083" width="15.42578125" style="14" customWidth="1"/>
    <col min="14084" max="14084" width="1.28515625" style="14" customWidth="1"/>
    <col min="14085" max="14085" width="34" style="14" customWidth="1"/>
    <col min="14086" max="14090" width="10.7109375" style="14" customWidth="1"/>
    <col min="14091" max="14336" width="11.42578125" style="14"/>
    <col min="14337" max="14337" width="0.140625" style="14" customWidth="1"/>
    <col min="14338" max="14338" width="2.7109375" style="14" customWidth="1"/>
    <col min="14339" max="14339" width="15.42578125" style="14" customWidth="1"/>
    <col min="14340" max="14340" width="1.28515625" style="14" customWidth="1"/>
    <col min="14341" max="14341" width="34" style="14" customWidth="1"/>
    <col min="14342" max="14346" width="10.7109375" style="14" customWidth="1"/>
    <col min="14347" max="14592" width="11.42578125" style="14"/>
    <col min="14593" max="14593" width="0.140625" style="14" customWidth="1"/>
    <col min="14594" max="14594" width="2.7109375" style="14" customWidth="1"/>
    <col min="14595" max="14595" width="15.42578125" style="14" customWidth="1"/>
    <col min="14596" max="14596" width="1.28515625" style="14" customWidth="1"/>
    <col min="14597" max="14597" width="34" style="14" customWidth="1"/>
    <col min="14598" max="14602" width="10.7109375" style="14" customWidth="1"/>
    <col min="14603" max="14848" width="11.42578125" style="14"/>
    <col min="14849" max="14849" width="0.140625" style="14" customWidth="1"/>
    <col min="14850" max="14850" width="2.7109375" style="14" customWidth="1"/>
    <col min="14851" max="14851" width="15.42578125" style="14" customWidth="1"/>
    <col min="14852" max="14852" width="1.28515625" style="14" customWidth="1"/>
    <col min="14853" max="14853" width="34" style="14" customWidth="1"/>
    <col min="14854" max="14858" width="10.7109375" style="14" customWidth="1"/>
    <col min="14859" max="15104" width="11.42578125" style="14"/>
    <col min="15105" max="15105" width="0.140625" style="14" customWidth="1"/>
    <col min="15106" max="15106" width="2.7109375" style="14" customWidth="1"/>
    <col min="15107" max="15107" width="15.42578125" style="14" customWidth="1"/>
    <col min="15108" max="15108" width="1.28515625" style="14" customWidth="1"/>
    <col min="15109" max="15109" width="34" style="14" customWidth="1"/>
    <col min="15110" max="15114" width="10.7109375" style="14" customWidth="1"/>
    <col min="15115" max="15360" width="11.42578125" style="14"/>
    <col min="15361" max="15361" width="0.140625" style="14" customWidth="1"/>
    <col min="15362" max="15362" width="2.7109375" style="14" customWidth="1"/>
    <col min="15363" max="15363" width="15.42578125" style="14" customWidth="1"/>
    <col min="15364" max="15364" width="1.28515625" style="14" customWidth="1"/>
    <col min="15365" max="15365" width="34" style="14" customWidth="1"/>
    <col min="15366" max="15370" width="10.7109375" style="14" customWidth="1"/>
    <col min="15371" max="15616" width="11.42578125" style="14"/>
    <col min="15617" max="15617" width="0.140625" style="14" customWidth="1"/>
    <col min="15618" max="15618" width="2.7109375" style="14" customWidth="1"/>
    <col min="15619" max="15619" width="15.42578125" style="14" customWidth="1"/>
    <col min="15620" max="15620" width="1.28515625" style="14" customWidth="1"/>
    <col min="15621" max="15621" width="34" style="14" customWidth="1"/>
    <col min="15622" max="15626" width="10.7109375" style="14" customWidth="1"/>
    <col min="15627" max="15872" width="11.42578125" style="14"/>
    <col min="15873" max="15873" width="0.140625" style="14" customWidth="1"/>
    <col min="15874" max="15874" width="2.7109375" style="14" customWidth="1"/>
    <col min="15875" max="15875" width="15.42578125" style="14" customWidth="1"/>
    <col min="15876" max="15876" width="1.28515625" style="14" customWidth="1"/>
    <col min="15877" max="15877" width="34" style="14" customWidth="1"/>
    <col min="15878" max="15882" width="10.7109375" style="14" customWidth="1"/>
    <col min="15883" max="16128" width="11.42578125" style="14"/>
    <col min="16129" max="16129" width="0.140625" style="14" customWidth="1"/>
    <col min="16130" max="16130" width="2.7109375" style="14" customWidth="1"/>
    <col min="16131" max="16131" width="15.42578125" style="14" customWidth="1"/>
    <col min="16132" max="16132" width="1.28515625" style="14" customWidth="1"/>
    <col min="16133" max="16133" width="34" style="14" customWidth="1"/>
    <col min="16134" max="16138" width="10.7109375" style="14" customWidth="1"/>
    <col min="16139" max="16384" width="11.42578125" style="14"/>
  </cols>
  <sheetData>
    <row r="1" spans="1:16" s="12" customFormat="1" ht="0.75" customHeight="1">
      <c r="K1" s="14"/>
    </row>
    <row r="2" spans="1:16" s="12" customFormat="1" ht="21" customHeight="1">
      <c r="E2" s="13"/>
      <c r="J2" s="368" t="s">
        <v>36</v>
      </c>
      <c r="K2" s="14"/>
    </row>
    <row r="3" spans="1:16" s="12" customFormat="1" ht="15" customHeight="1">
      <c r="E3" s="996" t="s">
        <v>545</v>
      </c>
      <c r="F3" s="997"/>
      <c r="G3" s="997"/>
      <c r="H3" s="997"/>
      <c r="I3" s="997"/>
      <c r="J3" s="997"/>
      <c r="K3" s="14"/>
    </row>
    <row r="4" spans="1:16" ht="20.25" customHeight="1">
      <c r="A4" s="14"/>
      <c r="B4" s="14"/>
      <c r="C4" s="6" t="str">
        <f>Indice!C4</f>
        <v>Producción de energía eléctrica eléctrica</v>
      </c>
      <c r="D4" s="14"/>
      <c r="F4" s="14"/>
      <c r="G4" s="14"/>
      <c r="H4" s="14"/>
    </row>
    <row r="5" spans="1:16" ht="12.75" customHeight="1">
      <c r="A5" s="14"/>
      <c r="B5" s="14"/>
      <c r="C5" s="7"/>
      <c r="D5" s="14"/>
      <c r="F5" s="14"/>
      <c r="G5" s="14"/>
      <c r="H5" s="14"/>
    </row>
    <row r="6" spans="1:16" ht="13.5" customHeight="1">
      <c r="A6" s="14"/>
      <c r="B6" s="14"/>
      <c r="C6" s="10"/>
      <c r="D6" s="16"/>
      <c r="E6" s="16"/>
      <c r="F6" s="14"/>
      <c r="G6" s="14"/>
      <c r="H6" s="14"/>
    </row>
    <row r="7" spans="1:16" ht="12.75" customHeight="1">
      <c r="A7" s="14"/>
      <c r="B7" s="14"/>
      <c r="C7" s="1000" t="s">
        <v>456</v>
      </c>
      <c r="D7" s="16"/>
      <c r="E7" s="373"/>
      <c r="F7" s="374">
        <v>2012</v>
      </c>
      <c r="G7" s="374">
        <v>2013</v>
      </c>
      <c r="H7" s="374">
        <v>2014</v>
      </c>
      <c r="I7" s="374">
        <v>2015</v>
      </c>
      <c r="J7" s="374">
        <v>2016</v>
      </c>
    </row>
    <row r="8" spans="1:16" ht="12.75" customHeight="1">
      <c r="A8" s="14"/>
      <c r="B8" s="14"/>
      <c r="C8" s="1000"/>
      <c r="D8" s="16"/>
      <c r="E8" s="373"/>
      <c r="F8" s="375" t="s">
        <v>438</v>
      </c>
      <c r="G8" s="375" t="s">
        <v>439</v>
      </c>
      <c r="H8" s="375" t="s">
        <v>440</v>
      </c>
      <c r="I8" s="375" t="s">
        <v>440</v>
      </c>
      <c r="J8" s="375" t="s">
        <v>580</v>
      </c>
    </row>
    <row r="9" spans="1:16" ht="12.75" customHeight="1">
      <c r="A9" s="14"/>
      <c r="B9" s="14"/>
      <c r="C9" s="372" t="s">
        <v>447</v>
      </c>
      <c r="D9" s="16"/>
      <c r="E9" s="121"/>
      <c r="F9" s="376" t="s">
        <v>441</v>
      </c>
      <c r="G9" s="376" t="s">
        <v>441</v>
      </c>
      <c r="H9" s="376" t="s">
        <v>441</v>
      </c>
      <c r="I9" s="376" t="s">
        <v>441</v>
      </c>
      <c r="J9" s="376" t="s">
        <v>581</v>
      </c>
    </row>
    <row r="10" spans="1:16" ht="12.75" customHeight="1">
      <c r="A10" s="14"/>
      <c r="B10" s="14"/>
      <c r="D10" s="16"/>
      <c r="E10" s="453" t="s">
        <v>265</v>
      </c>
      <c r="F10" s="819">
        <f>4971.5+517.3</f>
        <v>5488.8</v>
      </c>
      <c r="G10" s="819">
        <f>6864+962.6</f>
        <v>7826.6</v>
      </c>
      <c r="H10" s="819">
        <f>9201.1+1106.5</f>
        <v>10307.6</v>
      </c>
      <c r="I10" s="819">
        <f>5560.6+962.6</f>
        <v>6523.2000000000007</v>
      </c>
      <c r="J10" s="819">
        <f>5310.9+443</f>
        <v>5753.9</v>
      </c>
      <c r="K10" s="421"/>
      <c r="L10" s="378"/>
      <c r="M10" s="378"/>
      <c r="N10" s="378"/>
      <c r="O10" s="378"/>
      <c r="P10" s="378"/>
    </row>
    <row r="11" spans="1:16" ht="12.75" customHeight="1">
      <c r="A11" s="14"/>
      <c r="B11" s="14"/>
      <c r="C11" s="379"/>
      <c r="D11" s="16"/>
      <c r="E11" s="453" t="s">
        <v>3</v>
      </c>
      <c r="F11" s="819">
        <v>7462.8</v>
      </c>
      <c r="G11" s="819">
        <v>7095.7</v>
      </c>
      <c r="H11" s="819">
        <v>7107.2</v>
      </c>
      <c r="I11" s="819">
        <v>6078.7</v>
      </c>
      <c r="J11" s="819">
        <v>6728</v>
      </c>
      <c r="K11" s="421"/>
      <c r="L11" s="378"/>
      <c r="M11" s="378"/>
      <c r="N11" s="378"/>
      <c r="O11" s="378"/>
      <c r="P11" s="378"/>
    </row>
    <row r="12" spans="1:16" ht="12.75" customHeight="1">
      <c r="A12" s="14"/>
      <c r="B12" s="14"/>
      <c r="C12" s="137"/>
      <c r="D12" s="16"/>
      <c r="E12" s="453" t="s">
        <v>4</v>
      </c>
      <c r="F12" s="819">
        <v>7789.3</v>
      </c>
      <c r="G12" s="819">
        <v>8037.1</v>
      </c>
      <c r="H12" s="819">
        <v>954.5</v>
      </c>
      <c r="I12" s="819">
        <v>5500.9</v>
      </c>
      <c r="J12" s="819">
        <v>6956.1</v>
      </c>
      <c r="K12" s="421"/>
      <c r="L12" s="378"/>
      <c r="M12" s="378"/>
      <c r="N12" s="378"/>
      <c r="O12" s="378"/>
      <c r="P12" s="378"/>
    </row>
    <row r="13" spans="1:16" ht="12.75" customHeight="1">
      <c r="A13" s="14"/>
      <c r="B13" s="14"/>
      <c r="D13" s="16"/>
      <c r="E13" s="453" t="s">
        <v>279</v>
      </c>
      <c r="F13" s="820">
        <v>0</v>
      </c>
      <c r="G13" s="819">
        <v>0</v>
      </c>
      <c r="H13" s="819">
        <v>0</v>
      </c>
      <c r="I13" s="819">
        <v>0</v>
      </c>
      <c r="J13" s="819">
        <v>0</v>
      </c>
      <c r="K13" s="421"/>
      <c r="L13" s="378"/>
      <c r="M13" s="378"/>
      <c r="N13" s="378"/>
      <c r="O13" s="378"/>
      <c r="P13" s="378"/>
    </row>
    <row r="14" spans="1:16" ht="12.75" customHeight="1">
      <c r="A14" s="14"/>
      <c r="B14" s="14"/>
      <c r="C14" s="14"/>
      <c r="D14" s="16"/>
      <c r="E14" s="453" t="s">
        <v>67</v>
      </c>
      <c r="F14" s="820">
        <v>10380.700000000001</v>
      </c>
      <c r="G14" s="820">
        <v>3785.6</v>
      </c>
      <c r="H14" s="820">
        <v>2630</v>
      </c>
      <c r="I14" s="820">
        <v>4043.4</v>
      </c>
      <c r="J14" s="820">
        <v>7491.4</v>
      </c>
      <c r="K14" s="421"/>
      <c r="L14" s="378"/>
      <c r="M14" s="378"/>
      <c r="N14" s="378"/>
      <c r="O14" s="378"/>
      <c r="P14" s="378"/>
    </row>
    <row r="15" spans="1:16" ht="12.75" customHeight="1">
      <c r="A15" s="14"/>
      <c r="B15" s="14"/>
      <c r="C15" s="97"/>
      <c r="D15" s="16"/>
      <c r="E15" s="453" t="s">
        <v>267</v>
      </c>
      <c r="F15" s="820">
        <f>8316+900</f>
        <v>9216</v>
      </c>
      <c r="G15" s="820">
        <f>10036.5-1250</f>
        <v>8786.5</v>
      </c>
      <c r="H15" s="820">
        <f>13080.2-111.1</f>
        <v>12969.1</v>
      </c>
      <c r="I15" s="820">
        <v>14067.9</v>
      </c>
      <c r="J15" s="820">
        <f>1226.4-100</f>
        <v>1126.4000000000001</v>
      </c>
      <c r="K15" s="421"/>
      <c r="L15" s="378"/>
    </row>
    <row r="16" spans="1:16" ht="12.75" customHeight="1">
      <c r="E16" s="453" t="s">
        <v>268</v>
      </c>
      <c r="F16" s="820">
        <f>11.6-11.6</f>
        <v>0</v>
      </c>
      <c r="G16" s="820">
        <f>22.9+50</f>
        <v>72.900000000000006</v>
      </c>
      <c r="H16" s="820">
        <v>47.7</v>
      </c>
      <c r="I16" s="820">
        <v>23.2</v>
      </c>
      <c r="J16" s="820">
        <v>2914.1092577447089</v>
      </c>
      <c r="K16" s="421"/>
      <c r="L16" s="378"/>
    </row>
    <row r="17" spans="1:16" ht="12.75" customHeight="1">
      <c r="E17" s="453" t="s">
        <v>269</v>
      </c>
      <c r="F17" s="820">
        <v>249.1</v>
      </c>
      <c r="G17" s="820">
        <v>48</v>
      </c>
      <c r="H17" s="820">
        <v>38.700000000000003</v>
      </c>
      <c r="I17" s="820">
        <v>58</v>
      </c>
      <c r="J17" s="820">
        <v>1898.9907422552913</v>
      </c>
      <c r="K17" s="421"/>
      <c r="L17" s="378"/>
    </row>
    <row r="18" spans="1:16" ht="12.75" customHeight="1">
      <c r="E18" s="453" t="s">
        <v>338</v>
      </c>
      <c r="F18" s="820">
        <v>496.7</v>
      </c>
      <c r="G18" s="820">
        <v>668.7</v>
      </c>
      <c r="H18" s="820">
        <v>573.79999999999995</v>
      </c>
      <c r="I18" s="820">
        <v>557</v>
      </c>
      <c r="J18" s="820">
        <v>462</v>
      </c>
      <c r="K18" s="421"/>
      <c r="L18" s="378"/>
    </row>
    <row r="19" spans="1:16" ht="12.75" customHeight="1">
      <c r="E19" s="453" t="s">
        <v>280</v>
      </c>
      <c r="F19" s="820">
        <f>4168.1+468.7</f>
        <v>4636.8</v>
      </c>
      <c r="G19" s="820">
        <f>4209.4+524.4</f>
        <v>4733.7999999999993</v>
      </c>
      <c r="H19" s="820">
        <f>3667.9+358.7</f>
        <v>4026.6</v>
      </c>
      <c r="I19" s="820">
        <f>2892.2+487.7</f>
        <v>3379.8999999999996</v>
      </c>
      <c r="J19" s="820">
        <v>3064.5</v>
      </c>
      <c r="K19" s="421"/>
      <c r="L19" s="378"/>
    </row>
    <row r="20" spans="1:16" ht="12.75" customHeight="1">
      <c r="E20" s="453" t="s">
        <v>538</v>
      </c>
      <c r="F20" s="821" t="s">
        <v>44</v>
      </c>
      <c r="G20" s="821" t="s">
        <v>44</v>
      </c>
      <c r="H20" s="821" t="s">
        <v>44</v>
      </c>
      <c r="I20" s="820">
        <v>0</v>
      </c>
      <c r="J20" s="820">
        <v>368</v>
      </c>
      <c r="K20" s="421"/>
      <c r="L20" s="378"/>
    </row>
    <row r="21" spans="1:16" ht="12.75" customHeight="1">
      <c r="E21" s="453" t="s">
        <v>539</v>
      </c>
      <c r="F21" s="821" t="s">
        <v>44</v>
      </c>
      <c r="G21" s="820">
        <v>-102</v>
      </c>
      <c r="H21" s="820">
        <v>-265.2</v>
      </c>
      <c r="I21" s="820">
        <v>-265</v>
      </c>
      <c r="J21" s="820">
        <v>-286</v>
      </c>
      <c r="L21" s="378"/>
    </row>
    <row r="22" spans="1:16" ht="12.75" customHeight="1">
      <c r="C22" s="97"/>
      <c r="E22" s="684" t="s">
        <v>442</v>
      </c>
      <c r="F22" s="822">
        <v>-30</v>
      </c>
      <c r="G22" s="822">
        <v>-23</v>
      </c>
      <c r="H22" s="822">
        <v>-8</v>
      </c>
      <c r="I22" s="822">
        <v>-36</v>
      </c>
      <c r="J22" s="822">
        <v>-68</v>
      </c>
      <c r="K22" s="377"/>
    </row>
    <row r="23" spans="1:16" ht="12.75" customHeight="1">
      <c r="E23" s="684" t="s">
        <v>443</v>
      </c>
      <c r="F23" s="823">
        <v>-1000</v>
      </c>
      <c r="G23" s="823">
        <v>-1000</v>
      </c>
      <c r="H23" s="823">
        <v>-1000</v>
      </c>
      <c r="I23" s="823">
        <v>-266</v>
      </c>
      <c r="J23" s="823">
        <v>2350</v>
      </c>
      <c r="K23" s="380"/>
    </row>
    <row r="24" spans="1:16" ht="12.75" customHeight="1">
      <c r="E24" s="684" t="s">
        <v>444</v>
      </c>
      <c r="F24" s="823">
        <v>-930</v>
      </c>
      <c r="G24" s="823">
        <v>813.4</v>
      </c>
      <c r="H24" s="823">
        <v>2000</v>
      </c>
      <c r="I24" s="823">
        <v>1510.9</v>
      </c>
      <c r="J24" s="823">
        <v>2000</v>
      </c>
      <c r="K24" s="380"/>
    </row>
    <row r="25" spans="1:16" ht="12.75" customHeight="1">
      <c r="E25" s="684" t="s">
        <v>445</v>
      </c>
      <c r="F25" s="823">
        <v>-750</v>
      </c>
      <c r="G25" s="823">
        <v>-780</v>
      </c>
      <c r="H25" s="823">
        <v>-780</v>
      </c>
      <c r="I25" s="823">
        <v>-850</v>
      </c>
      <c r="J25" s="823">
        <v>-430</v>
      </c>
    </row>
    <row r="26" spans="1:16" ht="12.75" customHeight="1">
      <c r="A26" s="14"/>
      <c r="B26" s="14"/>
      <c r="C26" s="97"/>
      <c r="D26" s="16"/>
      <c r="E26" s="824" t="s">
        <v>540</v>
      </c>
      <c r="F26" s="825">
        <f>SUM(F22:F25)</f>
        <v>-2710</v>
      </c>
      <c r="G26" s="825">
        <f>SUM(G22:G25)</f>
        <v>-989.6</v>
      </c>
      <c r="H26" s="825">
        <f>SUM(H22:H25)</f>
        <v>212</v>
      </c>
      <c r="I26" s="825">
        <f>SUM(I22:I25)</f>
        <v>358.90000000000009</v>
      </c>
      <c r="J26" s="825">
        <f>SUM(J22:J25)</f>
        <v>3852</v>
      </c>
      <c r="K26" s="421"/>
    </row>
    <row r="27" spans="1:16" ht="12.75" customHeight="1">
      <c r="A27" s="14"/>
      <c r="B27" s="14"/>
      <c r="C27" s="137"/>
      <c r="D27" s="16"/>
      <c r="E27" s="740" t="s">
        <v>446</v>
      </c>
      <c r="F27" s="826" t="s">
        <v>44</v>
      </c>
      <c r="G27" s="826" t="s">
        <v>44</v>
      </c>
      <c r="H27" s="827">
        <v>64</v>
      </c>
      <c r="I27" s="828">
        <v>-2.1</v>
      </c>
      <c r="J27" s="828">
        <v>-185.40000000000146</v>
      </c>
      <c r="K27" s="380"/>
      <c r="M27" s="378"/>
      <c r="N27" s="378"/>
      <c r="O27" s="378"/>
      <c r="P27" s="378"/>
    </row>
    <row r="28" spans="1:16" ht="16.149999999999999" customHeight="1">
      <c r="E28" s="745" t="s">
        <v>35</v>
      </c>
      <c r="F28" s="829">
        <f>SUM(F10:F21,F26)</f>
        <v>43010.200000000004</v>
      </c>
      <c r="G28" s="829">
        <f>SUM(G10:G21,G26)</f>
        <v>39963.299999999996</v>
      </c>
      <c r="H28" s="830">
        <f>SUM(H10:H21,H26:H27)</f>
        <v>38666</v>
      </c>
      <c r="I28" s="829">
        <f>SUM(I10:I21,I26:I27)</f>
        <v>40324.000000000007</v>
      </c>
      <c r="J28" s="829">
        <f>SUM(J10:J21,J26:J27)</f>
        <v>40144</v>
      </c>
      <c r="K28" s="381"/>
      <c r="L28" s="378"/>
      <c r="M28" s="378"/>
      <c r="N28" s="378"/>
      <c r="O28" s="378"/>
      <c r="P28" s="378"/>
    </row>
    <row r="29" spans="1:16" ht="12.75" customHeight="1">
      <c r="E29" s="999" t="s">
        <v>535</v>
      </c>
      <c r="F29" s="999"/>
      <c r="G29" s="999"/>
      <c r="H29" s="999"/>
      <c r="I29" s="999"/>
      <c r="J29" s="999"/>
      <c r="K29" s="381"/>
      <c r="L29" s="378"/>
      <c r="M29" s="378"/>
      <c r="N29" s="378"/>
      <c r="O29" s="378"/>
      <c r="P29" s="378"/>
    </row>
    <row r="30" spans="1:16" ht="24" customHeight="1">
      <c r="E30" s="998" t="s">
        <v>536</v>
      </c>
      <c r="F30" s="998"/>
      <c r="G30" s="998"/>
      <c r="H30" s="998"/>
      <c r="I30" s="998"/>
      <c r="J30" s="998"/>
    </row>
    <row r="31" spans="1:16" ht="12.75" customHeight="1">
      <c r="E31" s="998" t="s">
        <v>537</v>
      </c>
      <c r="F31" s="998"/>
      <c r="G31" s="998"/>
      <c r="H31" s="998"/>
      <c r="I31" s="998"/>
      <c r="J31" s="998"/>
    </row>
    <row r="32" spans="1:16" ht="12.75" customHeight="1">
      <c r="E32"/>
      <c r="F32"/>
      <c r="G32"/>
      <c r="H32"/>
      <c r="J32" s="377"/>
    </row>
    <row r="33" spans="3:10" ht="12.75">
      <c r="E33"/>
      <c r="F33"/>
      <c r="G33"/>
      <c r="H33"/>
      <c r="J33" s="377"/>
    </row>
    <row r="34" spans="3:10" ht="12.75">
      <c r="E34"/>
      <c r="F34"/>
      <c r="G34"/>
    </row>
    <row r="35" spans="3:10">
      <c r="C35" s="14"/>
    </row>
  </sheetData>
  <mergeCells count="5">
    <mergeCell ref="E3:J3"/>
    <mergeCell ref="E30:J30"/>
    <mergeCell ref="E31:J31"/>
    <mergeCell ref="E29:J29"/>
    <mergeCell ref="C7:C8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4294967292" verticalDpi="4294967292" r:id="rId1"/>
  <headerFooter alignWithMargins="0"/>
  <ignoredErrors>
    <ignoredError sqref="J26" formulaRange="1"/>
  </ignoredError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352">
    <pageSetUpPr autoPageBreaks="0"/>
  </sheetPr>
  <dimension ref="A1:X40"/>
  <sheetViews>
    <sheetView showGridLines="0" showRowColHeaders="0" zoomScaleNormal="100" workbookViewId="0"/>
  </sheetViews>
  <sheetFormatPr baseColWidth="10" defaultColWidth="8.7109375" defaultRowHeight="11.25"/>
  <cols>
    <col min="1" max="1" width="0.140625" style="393" customWidth="1"/>
    <col min="2" max="2" width="2.7109375" style="393" customWidth="1"/>
    <col min="3" max="3" width="23.7109375" style="393" customWidth="1"/>
    <col min="4" max="4" width="1.28515625" style="393" customWidth="1"/>
    <col min="5" max="5" width="26.85546875" style="23" customWidth="1"/>
    <col min="6" max="6" width="6.5703125" style="126" customWidth="1"/>
    <col min="7" max="7" width="7.140625" style="398" customWidth="1"/>
    <col min="8" max="10" width="7.140625" style="23" customWidth="1"/>
    <col min="11" max="254" width="8.7109375" style="23" customWidth="1"/>
    <col min="255" max="256" width="8.7109375" style="23"/>
    <col min="257" max="257" width="0.140625" style="23" customWidth="1"/>
    <col min="258" max="258" width="2.7109375" style="23" customWidth="1"/>
    <col min="259" max="259" width="15.42578125" style="23" customWidth="1"/>
    <col min="260" max="260" width="1.28515625" style="23" customWidth="1"/>
    <col min="261" max="261" width="26.85546875" style="23" customWidth="1"/>
    <col min="262" max="262" width="6.5703125" style="23" customWidth="1"/>
    <col min="263" max="266" width="7.140625" style="23" customWidth="1"/>
    <col min="267" max="510" width="8.7109375" style="23" customWidth="1"/>
    <col min="511" max="512" width="8.7109375" style="23"/>
    <col min="513" max="513" width="0.140625" style="23" customWidth="1"/>
    <col min="514" max="514" width="2.7109375" style="23" customWidth="1"/>
    <col min="515" max="515" width="15.42578125" style="23" customWidth="1"/>
    <col min="516" max="516" width="1.28515625" style="23" customWidth="1"/>
    <col min="517" max="517" width="26.85546875" style="23" customWidth="1"/>
    <col min="518" max="518" width="6.5703125" style="23" customWidth="1"/>
    <col min="519" max="522" width="7.140625" style="23" customWidth="1"/>
    <col min="523" max="766" width="8.7109375" style="23" customWidth="1"/>
    <col min="767" max="768" width="8.7109375" style="23"/>
    <col min="769" max="769" width="0.140625" style="23" customWidth="1"/>
    <col min="770" max="770" width="2.7109375" style="23" customWidth="1"/>
    <col min="771" max="771" width="15.42578125" style="23" customWidth="1"/>
    <col min="772" max="772" width="1.28515625" style="23" customWidth="1"/>
    <col min="773" max="773" width="26.85546875" style="23" customWidth="1"/>
    <col min="774" max="774" width="6.5703125" style="23" customWidth="1"/>
    <col min="775" max="778" width="7.140625" style="23" customWidth="1"/>
    <col min="779" max="1022" width="8.7109375" style="23" customWidth="1"/>
    <col min="1023" max="1024" width="8.7109375" style="23"/>
    <col min="1025" max="1025" width="0.140625" style="23" customWidth="1"/>
    <col min="1026" max="1026" width="2.7109375" style="23" customWidth="1"/>
    <col min="1027" max="1027" width="15.42578125" style="23" customWidth="1"/>
    <col min="1028" max="1028" width="1.28515625" style="23" customWidth="1"/>
    <col min="1029" max="1029" width="26.85546875" style="23" customWidth="1"/>
    <col min="1030" max="1030" width="6.5703125" style="23" customWidth="1"/>
    <col min="1031" max="1034" width="7.140625" style="23" customWidth="1"/>
    <col min="1035" max="1278" width="8.7109375" style="23" customWidth="1"/>
    <col min="1279" max="1280" width="8.7109375" style="23"/>
    <col min="1281" max="1281" width="0.140625" style="23" customWidth="1"/>
    <col min="1282" max="1282" width="2.7109375" style="23" customWidth="1"/>
    <col min="1283" max="1283" width="15.42578125" style="23" customWidth="1"/>
    <col min="1284" max="1284" width="1.28515625" style="23" customWidth="1"/>
    <col min="1285" max="1285" width="26.85546875" style="23" customWidth="1"/>
    <col min="1286" max="1286" width="6.5703125" style="23" customWidth="1"/>
    <col min="1287" max="1290" width="7.140625" style="23" customWidth="1"/>
    <col min="1291" max="1534" width="8.7109375" style="23" customWidth="1"/>
    <col min="1535" max="1536" width="8.7109375" style="23"/>
    <col min="1537" max="1537" width="0.140625" style="23" customWidth="1"/>
    <col min="1538" max="1538" width="2.7109375" style="23" customWidth="1"/>
    <col min="1539" max="1539" width="15.42578125" style="23" customWidth="1"/>
    <col min="1540" max="1540" width="1.28515625" style="23" customWidth="1"/>
    <col min="1541" max="1541" width="26.85546875" style="23" customWidth="1"/>
    <col min="1542" max="1542" width="6.5703125" style="23" customWidth="1"/>
    <col min="1543" max="1546" width="7.140625" style="23" customWidth="1"/>
    <col min="1547" max="1790" width="8.7109375" style="23" customWidth="1"/>
    <col min="1791" max="1792" width="8.7109375" style="23"/>
    <col min="1793" max="1793" width="0.140625" style="23" customWidth="1"/>
    <col min="1794" max="1794" width="2.7109375" style="23" customWidth="1"/>
    <col min="1795" max="1795" width="15.42578125" style="23" customWidth="1"/>
    <col min="1796" max="1796" width="1.28515625" style="23" customWidth="1"/>
    <col min="1797" max="1797" width="26.85546875" style="23" customWidth="1"/>
    <col min="1798" max="1798" width="6.5703125" style="23" customWidth="1"/>
    <col min="1799" max="1802" width="7.140625" style="23" customWidth="1"/>
    <col min="1803" max="2046" width="8.7109375" style="23" customWidth="1"/>
    <col min="2047" max="2048" width="8.7109375" style="23"/>
    <col min="2049" max="2049" width="0.140625" style="23" customWidth="1"/>
    <col min="2050" max="2050" width="2.7109375" style="23" customWidth="1"/>
    <col min="2051" max="2051" width="15.42578125" style="23" customWidth="1"/>
    <col min="2052" max="2052" width="1.28515625" style="23" customWidth="1"/>
    <col min="2053" max="2053" width="26.85546875" style="23" customWidth="1"/>
    <col min="2054" max="2054" width="6.5703125" style="23" customWidth="1"/>
    <col min="2055" max="2058" width="7.140625" style="23" customWidth="1"/>
    <col min="2059" max="2302" width="8.7109375" style="23" customWidth="1"/>
    <col min="2303" max="2304" width="8.7109375" style="23"/>
    <col min="2305" max="2305" width="0.140625" style="23" customWidth="1"/>
    <col min="2306" max="2306" width="2.7109375" style="23" customWidth="1"/>
    <col min="2307" max="2307" width="15.42578125" style="23" customWidth="1"/>
    <col min="2308" max="2308" width="1.28515625" style="23" customWidth="1"/>
    <col min="2309" max="2309" width="26.85546875" style="23" customWidth="1"/>
    <col min="2310" max="2310" width="6.5703125" style="23" customWidth="1"/>
    <col min="2311" max="2314" width="7.140625" style="23" customWidth="1"/>
    <col min="2315" max="2558" width="8.7109375" style="23" customWidth="1"/>
    <col min="2559" max="2560" width="8.7109375" style="23"/>
    <col min="2561" max="2561" width="0.140625" style="23" customWidth="1"/>
    <col min="2562" max="2562" width="2.7109375" style="23" customWidth="1"/>
    <col min="2563" max="2563" width="15.42578125" style="23" customWidth="1"/>
    <col min="2564" max="2564" width="1.28515625" style="23" customWidth="1"/>
    <col min="2565" max="2565" width="26.85546875" style="23" customWidth="1"/>
    <col min="2566" max="2566" width="6.5703125" style="23" customWidth="1"/>
    <col min="2567" max="2570" width="7.140625" style="23" customWidth="1"/>
    <col min="2571" max="2814" width="8.7109375" style="23" customWidth="1"/>
    <col min="2815" max="2816" width="8.7109375" style="23"/>
    <col min="2817" max="2817" width="0.140625" style="23" customWidth="1"/>
    <col min="2818" max="2818" width="2.7109375" style="23" customWidth="1"/>
    <col min="2819" max="2819" width="15.42578125" style="23" customWidth="1"/>
    <col min="2820" max="2820" width="1.28515625" style="23" customWidth="1"/>
    <col min="2821" max="2821" width="26.85546875" style="23" customWidth="1"/>
    <col min="2822" max="2822" width="6.5703125" style="23" customWidth="1"/>
    <col min="2823" max="2826" width="7.140625" style="23" customWidth="1"/>
    <col min="2827" max="3070" width="8.7109375" style="23" customWidth="1"/>
    <col min="3071" max="3072" width="8.7109375" style="23"/>
    <col min="3073" max="3073" width="0.140625" style="23" customWidth="1"/>
    <col min="3074" max="3074" width="2.7109375" style="23" customWidth="1"/>
    <col min="3075" max="3075" width="15.42578125" style="23" customWidth="1"/>
    <col min="3076" max="3076" width="1.28515625" style="23" customWidth="1"/>
    <col min="3077" max="3077" width="26.85546875" style="23" customWidth="1"/>
    <col min="3078" max="3078" width="6.5703125" style="23" customWidth="1"/>
    <col min="3079" max="3082" width="7.140625" style="23" customWidth="1"/>
    <col min="3083" max="3326" width="8.7109375" style="23" customWidth="1"/>
    <col min="3327" max="3328" width="8.7109375" style="23"/>
    <col min="3329" max="3329" width="0.140625" style="23" customWidth="1"/>
    <col min="3330" max="3330" width="2.7109375" style="23" customWidth="1"/>
    <col min="3331" max="3331" width="15.42578125" style="23" customWidth="1"/>
    <col min="3332" max="3332" width="1.28515625" style="23" customWidth="1"/>
    <col min="3333" max="3333" width="26.85546875" style="23" customWidth="1"/>
    <col min="3334" max="3334" width="6.5703125" style="23" customWidth="1"/>
    <col min="3335" max="3338" width="7.140625" style="23" customWidth="1"/>
    <col min="3339" max="3582" width="8.7109375" style="23" customWidth="1"/>
    <col min="3583" max="3584" width="8.7109375" style="23"/>
    <col min="3585" max="3585" width="0.140625" style="23" customWidth="1"/>
    <col min="3586" max="3586" width="2.7109375" style="23" customWidth="1"/>
    <col min="3587" max="3587" width="15.42578125" style="23" customWidth="1"/>
    <col min="3588" max="3588" width="1.28515625" style="23" customWidth="1"/>
    <col min="3589" max="3589" width="26.85546875" style="23" customWidth="1"/>
    <col min="3590" max="3590" width="6.5703125" style="23" customWidth="1"/>
    <col min="3591" max="3594" width="7.140625" style="23" customWidth="1"/>
    <col min="3595" max="3838" width="8.7109375" style="23" customWidth="1"/>
    <col min="3839" max="3840" width="8.7109375" style="23"/>
    <col min="3841" max="3841" width="0.140625" style="23" customWidth="1"/>
    <col min="3842" max="3842" width="2.7109375" style="23" customWidth="1"/>
    <col min="3843" max="3843" width="15.42578125" style="23" customWidth="1"/>
    <col min="3844" max="3844" width="1.28515625" style="23" customWidth="1"/>
    <col min="3845" max="3845" width="26.85546875" style="23" customWidth="1"/>
    <col min="3846" max="3846" width="6.5703125" style="23" customWidth="1"/>
    <col min="3847" max="3850" width="7.140625" style="23" customWidth="1"/>
    <col min="3851" max="4094" width="8.7109375" style="23" customWidth="1"/>
    <col min="4095" max="4096" width="8.7109375" style="23"/>
    <col min="4097" max="4097" width="0.140625" style="23" customWidth="1"/>
    <col min="4098" max="4098" width="2.7109375" style="23" customWidth="1"/>
    <col min="4099" max="4099" width="15.42578125" style="23" customWidth="1"/>
    <col min="4100" max="4100" width="1.28515625" style="23" customWidth="1"/>
    <col min="4101" max="4101" width="26.85546875" style="23" customWidth="1"/>
    <col min="4102" max="4102" width="6.5703125" style="23" customWidth="1"/>
    <col min="4103" max="4106" width="7.140625" style="23" customWidth="1"/>
    <col min="4107" max="4350" width="8.7109375" style="23" customWidth="1"/>
    <col min="4351" max="4352" width="8.7109375" style="23"/>
    <col min="4353" max="4353" width="0.140625" style="23" customWidth="1"/>
    <col min="4354" max="4354" width="2.7109375" style="23" customWidth="1"/>
    <col min="4355" max="4355" width="15.42578125" style="23" customWidth="1"/>
    <col min="4356" max="4356" width="1.28515625" style="23" customWidth="1"/>
    <col min="4357" max="4357" width="26.85546875" style="23" customWidth="1"/>
    <col min="4358" max="4358" width="6.5703125" style="23" customWidth="1"/>
    <col min="4359" max="4362" width="7.140625" style="23" customWidth="1"/>
    <col min="4363" max="4606" width="8.7109375" style="23" customWidth="1"/>
    <col min="4607" max="4608" width="8.7109375" style="23"/>
    <col min="4609" max="4609" width="0.140625" style="23" customWidth="1"/>
    <col min="4610" max="4610" width="2.7109375" style="23" customWidth="1"/>
    <col min="4611" max="4611" width="15.42578125" style="23" customWidth="1"/>
    <col min="4612" max="4612" width="1.28515625" style="23" customWidth="1"/>
    <col min="4613" max="4613" width="26.85546875" style="23" customWidth="1"/>
    <col min="4614" max="4614" width="6.5703125" style="23" customWidth="1"/>
    <col min="4615" max="4618" width="7.140625" style="23" customWidth="1"/>
    <col min="4619" max="4862" width="8.7109375" style="23" customWidth="1"/>
    <col min="4863" max="4864" width="8.7109375" style="23"/>
    <col min="4865" max="4865" width="0.140625" style="23" customWidth="1"/>
    <col min="4866" max="4866" width="2.7109375" style="23" customWidth="1"/>
    <col min="4867" max="4867" width="15.42578125" style="23" customWidth="1"/>
    <col min="4868" max="4868" width="1.28515625" style="23" customWidth="1"/>
    <col min="4869" max="4869" width="26.85546875" style="23" customWidth="1"/>
    <col min="4870" max="4870" width="6.5703125" style="23" customWidth="1"/>
    <col min="4871" max="4874" width="7.140625" style="23" customWidth="1"/>
    <col min="4875" max="5118" width="8.7109375" style="23" customWidth="1"/>
    <col min="5119" max="5120" width="8.7109375" style="23"/>
    <col min="5121" max="5121" width="0.140625" style="23" customWidth="1"/>
    <col min="5122" max="5122" width="2.7109375" style="23" customWidth="1"/>
    <col min="5123" max="5123" width="15.42578125" style="23" customWidth="1"/>
    <col min="5124" max="5124" width="1.28515625" style="23" customWidth="1"/>
    <col min="5125" max="5125" width="26.85546875" style="23" customWidth="1"/>
    <col min="5126" max="5126" width="6.5703125" style="23" customWidth="1"/>
    <col min="5127" max="5130" width="7.140625" style="23" customWidth="1"/>
    <col min="5131" max="5374" width="8.7109375" style="23" customWidth="1"/>
    <col min="5375" max="5376" width="8.7109375" style="23"/>
    <col min="5377" max="5377" width="0.140625" style="23" customWidth="1"/>
    <col min="5378" max="5378" width="2.7109375" style="23" customWidth="1"/>
    <col min="5379" max="5379" width="15.42578125" style="23" customWidth="1"/>
    <col min="5380" max="5380" width="1.28515625" style="23" customWidth="1"/>
    <col min="5381" max="5381" width="26.85546875" style="23" customWidth="1"/>
    <col min="5382" max="5382" width="6.5703125" style="23" customWidth="1"/>
    <col min="5383" max="5386" width="7.140625" style="23" customWidth="1"/>
    <col min="5387" max="5630" width="8.7109375" style="23" customWidth="1"/>
    <col min="5631" max="5632" width="8.7109375" style="23"/>
    <col min="5633" max="5633" width="0.140625" style="23" customWidth="1"/>
    <col min="5634" max="5634" width="2.7109375" style="23" customWidth="1"/>
    <col min="5635" max="5635" width="15.42578125" style="23" customWidth="1"/>
    <col min="5636" max="5636" width="1.28515625" style="23" customWidth="1"/>
    <col min="5637" max="5637" width="26.85546875" style="23" customWidth="1"/>
    <col min="5638" max="5638" width="6.5703125" style="23" customWidth="1"/>
    <col min="5639" max="5642" width="7.140625" style="23" customWidth="1"/>
    <col min="5643" max="5886" width="8.7109375" style="23" customWidth="1"/>
    <col min="5887" max="5888" width="8.7109375" style="23"/>
    <col min="5889" max="5889" width="0.140625" style="23" customWidth="1"/>
    <col min="5890" max="5890" width="2.7109375" style="23" customWidth="1"/>
    <col min="5891" max="5891" width="15.42578125" style="23" customWidth="1"/>
    <col min="5892" max="5892" width="1.28515625" style="23" customWidth="1"/>
    <col min="5893" max="5893" width="26.85546875" style="23" customWidth="1"/>
    <col min="5894" max="5894" width="6.5703125" style="23" customWidth="1"/>
    <col min="5895" max="5898" width="7.140625" style="23" customWidth="1"/>
    <col min="5899" max="6142" width="8.7109375" style="23" customWidth="1"/>
    <col min="6143" max="6144" width="8.7109375" style="23"/>
    <col min="6145" max="6145" width="0.140625" style="23" customWidth="1"/>
    <col min="6146" max="6146" width="2.7109375" style="23" customWidth="1"/>
    <col min="6147" max="6147" width="15.42578125" style="23" customWidth="1"/>
    <col min="6148" max="6148" width="1.28515625" style="23" customWidth="1"/>
    <col min="6149" max="6149" width="26.85546875" style="23" customWidth="1"/>
    <col min="6150" max="6150" width="6.5703125" style="23" customWidth="1"/>
    <col min="6151" max="6154" width="7.140625" style="23" customWidth="1"/>
    <col min="6155" max="6398" width="8.7109375" style="23" customWidth="1"/>
    <col min="6399" max="6400" width="8.7109375" style="23"/>
    <col min="6401" max="6401" width="0.140625" style="23" customWidth="1"/>
    <col min="6402" max="6402" width="2.7109375" style="23" customWidth="1"/>
    <col min="6403" max="6403" width="15.42578125" style="23" customWidth="1"/>
    <col min="6404" max="6404" width="1.28515625" style="23" customWidth="1"/>
    <col min="6405" max="6405" width="26.85546875" style="23" customWidth="1"/>
    <col min="6406" max="6406" width="6.5703125" style="23" customWidth="1"/>
    <col min="6407" max="6410" width="7.140625" style="23" customWidth="1"/>
    <col min="6411" max="6654" width="8.7109375" style="23" customWidth="1"/>
    <col min="6655" max="6656" width="8.7109375" style="23"/>
    <col min="6657" max="6657" width="0.140625" style="23" customWidth="1"/>
    <col min="6658" max="6658" width="2.7109375" style="23" customWidth="1"/>
    <col min="6659" max="6659" width="15.42578125" style="23" customWidth="1"/>
    <col min="6660" max="6660" width="1.28515625" style="23" customWidth="1"/>
    <col min="6661" max="6661" width="26.85546875" style="23" customWidth="1"/>
    <col min="6662" max="6662" width="6.5703125" style="23" customWidth="1"/>
    <col min="6663" max="6666" width="7.140625" style="23" customWidth="1"/>
    <col min="6667" max="6910" width="8.7109375" style="23" customWidth="1"/>
    <col min="6911" max="6912" width="8.7109375" style="23"/>
    <col min="6913" max="6913" width="0.140625" style="23" customWidth="1"/>
    <col min="6914" max="6914" width="2.7109375" style="23" customWidth="1"/>
    <col min="6915" max="6915" width="15.42578125" style="23" customWidth="1"/>
    <col min="6916" max="6916" width="1.28515625" style="23" customWidth="1"/>
    <col min="6917" max="6917" width="26.85546875" style="23" customWidth="1"/>
    <col min="6918" max="6918" width="6.5703125" style="23" customWidth="1"/>
    <col min="6919" max="6922" width="7.140625" style="23" customWidth="1"/>
    <col min="6923" max="7166" width="8.7109375" style="23" customWidth="1"/>
    <col min="7167" max="7168" width="8.7109375" style="23"/>
    <col min="7169" max="7169" width="0.140625" style="23" customWidth="1"/>
    <col min="7170" max="7170" width="2.7109375" style="23" customWidth="1"/>
    <col min="7171" max="7171" width="15.42578125" style="23" customWidth="1"/>
    <col min="7172" max="7172" width="1.28515625" style="23" customWidth="1"/>
    <col min="7173" max="7173" width="26.85546875" style="23" customWidth="1"/>
    <col min="7174" max="7174" width="6.5703125" style="23" customWidth="1"/>
    <col min="7175" max="7178" width="7.140625" style="23" customWidth="1"/>
    <col min="7179" max="7422" width="8.7109375" style="23" customWidth="1"/>
    <col min="7423" max="7424" width="8.7109375" style="23"/>
    <col min="7425" max="7425" width="0.140625" style="23" customWidth="1"/>
    <col min="7426" max="7426" width="2.7109375" style="23" customWidth="1"/>
    <col min="7427" max="7427" width="15.42578125" style="23" customWidth="1"/>
    <col min="7428" max="7428" width="1.28515625" style="23" customWidth="1"/>
    <col min="7429" max="7429" width="26.85546875" style="23" customWidth="1"/>
    <col min="7430" max="7430" width="6.5703125" style="23" customWidth="1"/>
    <col min="7431" max="7434" width="7.140625" style="23" customWidth="1"/>
    <col min="7435" max="7678" width="8.7109375" style="23" customWidth="1"/>
    <col min="7679" max="7680" width="8.7109375" style="23"/>
    <col min="7681" max="7681" width="0.140625" style="23" customWidth="1"/>
    <col min="7682" max="7682" width="2.7109375" style="23" customWidth="1"/>
    <col min="7683" max="7683" width="15.42578125" style="23" customWidth="1"/>
    <col min="7684" max="7684" width="1.28515625" style="23" customWidth="1"/>
    <col min="7685" max="7685" width="26.85546875" style="23" customWidth="1"/>
    <col min="7686" max="7686" width="6.5703125" style="23" customWidth="1"/>
    <col min="7687" max="7690" width="7.140625" style="23" customWidth="1"/>
    <col min="7691" max="7934" width="8.7109375" style="23" customWidth="1"/>
    <col min="7935" max="7936" width="8.7109375" style="23"/>
    <col min="7937" max="7937" width="0.140625" style="23" customWidth="1"/>
    <col min="7938" max="7938" width="2.7109375" style="23" customWidth="1"/>
    <col min="7939" max="7939" width="15.42578125" style="23" customWidth="1"/>
    <col min="7940" max="7940" width="1.28515625" style="23" customWidth="1"/>
    <col min="7941" max="7941" width="26.85546875" style="23" customWidth="1"/>
    <col min="7942" max="7942" width="6.5703125" style="23" customWidth="1"/>
    <col min="7943" max="7946" width="7.140625" style="23" customWidth="1"/>
    <col min="7947" max="8190" width="8.7109375" style="23" customWidth="1"/>
    <col min="8191" max="8192" width="8.7109375" style="23"/>
    <col min="8193" max="8193" width="0.140625" style="23" customWidth="1"/>
    <col min="8194" max="8194" width="2.7109375" style="23" customWidth="1"/>
    <col min="8195" max="8195" width="15.42578125" style="23" customWidth="1"/>
    <col min="8196" max="8196" width="1.28515625" style="23" customWidth="1"/>
    <col min="8197" max="8197" width="26.85546875" style="23" customWidth="1"/>
    <col min="8198" max="8198" width="6.5703125" style="23" customWidth="1"/>
    <col min="8199" max="8202" width="7.140625" style="23" customWidth="1"/>
    <col min="8203" max="8446" width="8.7109375" style="23" customWidth="1"/>
    <col min="8447" max="8448" width="8.7109375" style="23"/>
    <col min="8449" max="8449" width="0.140625" style="23" customWidth="1"/>
    <col min="8450" max="8450" width="2.7109375" style="23" customWidth="1"/>
    <col min="8451" max="8451" width="15.42578125" style="23" customWidth="1"/>
    <col min="8452" max="8452" width="1.28515625" style="23" customWidth="1"/>
    <col min="8453" max="8453" width="26.85546875" style="23" customWidth="1"/>
    <col min="8454" max="8454" width="6.5703125" style="23" customWidth="1"/>
    <col min="8455" max="8458" width="7.140625" style="23" customWidth="1"/>
    <col min="8459" max="8702" width="8.7109375" style="23" customWidth="1"/>
    <col min="8703" max="8704" width="8.7109375" style="23"/>
    <col min="8705" max="8705" width="0.140625" style="23" customWidth="1"/>
    <col min="8706" max="8706" width="2.7109375" style="23" customWidth="1"/>
    <col min="8707" max="8707" width="15.42578125" style="23" customWidth="1"/>
    <col min="8708" max="8708" width="1.28515625" style="23" customWidth="1"/>
    <col min="8709" max="8709" width="26.85546875" style="23" customWidth="1"/>
    <col min="8710" max="8710" width="6.5703125" style="23" customWidth="1"/>
    <col min="8711" max="8714" width="7.140625" style="23" customWidth="1"/>
    <col min="8715" max="8958" width="8.7109375" style="23" customWidth="1"/>
    <col min="8959" max="8960" width="8.7109375" style="23"/>
    <col min="8961" max="8961" width="0.140625" style="23" customWidth="1"/>
    <col min="8962" max="8962" width="2.7109375" style="23" customWidth="1"/>
    <col min="8963" max="8963" width="15.42578125" style="23" customWidth="1"/>
    <col min="8964" max="8964" width="1.28515625" style="23" customWidth="1"/>
    <col min="8965" max="8965" width="26.85546875" style="23" customWidth="1"/>
    <col min="8966" max="8966" width="6.5703125" style="23" customWidth="1"/>
    <col min="8967" max="8970" width="7.140625" style="23" customWidth="1"/>
    <col min="8971" max="9214" width="8.7109375" style="23" customWidth="1"/>
    <col min="9215" max="9216" width="8.7109375" style="23"/>
    <col min="9217" max="9217" width="0.140625" style="23" customWidth="1"/>
    <col min="9218" max="9218" width="2.7109375" style="23" customWidth="1"/>
    <col min="9219" max="9219" width="15.42578125" style="23" customWidth="1"/>
    <col min="9220" max="9220" width="1.28515625" style="23" customWidth="1"/>
    <col min="9221" max="9221" width="26.85546875" style="23" customWidth="1"/>
    <col min="9222" max="9222" width="6.5703125" style="23" customWidth="1"/>
    <col min="9223" max="9226" width="7.140625" style="23" customWidth="1"/>
    <col min="9227" max="9470" width="8.7109375" style="23" customWidth="1"/>
    <col min="9471" max="9472" width="8.7109375" style="23"/>
    <col min="9473" max="9473" width="0.140625" style="23" customWidth="1"/>
    <col min="9474" max="9474" width="2.7109375" style="23" customWidth="1"/>
    <col min="9475" max="9475" width="15.42578125" style="23" customWidth="1"/>
    <col min="9476" max="9476" width="1.28515625" style="23" customWidth="1"/>
    <col min="9477" max="9477" width="26.85546875" style="23" customWidth="1"/>
    <col min="9478" max="9478" width="6.5703125" style="23" customWidth="1"/>
    <col min="9479" max="9482" width="7.140625" style="23" customWidth="1"/>
    <col min="9483" max="9726" width="8.7109375" style="23" customWidth="1"/>
    <col min="9727" max="9728" width="8.7109375" style="23"/>
    <col min="9729" max="9729" width="0.140625" style="23" customWidth="1"/>
    <col min="9730" max="9730" width="2.7109375" style="23" customWidth="1"/>
    <col min="9731" max="9731" width="15.42578125" style="23" customWidth="1"/>
    <col min="9732" max="9732" width="1.28515625" style="23" customWidth="1"/>
    <col min="9733" max="9733" width="26.85546875" style="23" customWidth="1"/>
    <col min="9734" max="9734" width="6.5703125" style="23" customWidth="1"/>
    <col min="9735" max="9738" width="7.140625" style="23" customWidth="1"/>
    <col min="9739" max="9982" width="8.7109375" style="23" customWidth="1"/>
    <col min="9983" max="9984" width="8.7109375" style="23"/>
    <col min="9985" max="9985" width="0.140625" style="23" customWidth="1"/>
    <col min="9986" max="9986" width="2.7109375" style="23" customWidth="1"/>
    <col min="9987" max="9987" width="15.42578125" style="23" customWidth="1"/>
    <col min="9988" max="9988" width="1.28515625" style="23" customWidth="1"/>
    <col min="9989" max="9989" width="26.85546875" style="23" customWidth="1"/>
    <col min="9990" max="9990" width="6.5703125" style="23" customWidth="1"/>
    <col min="9991" max="9994" width="7.140625" style="23" customWidth="1"/>
    <col min="9995" max="10238" width="8.7109375" style="23" customWidth="1"/>
    <col min="10239" max="10240" width="8.7109375" style="23"/>
    <col min="10241" max="10241" width="0.140625" style="23" customWidth="1"/>
    <col min="10242" max="10242" width="2.7109375" style="23" customWidth="1"/>
    <col min="10243" max="10243" width="15.42578125" style="23" customWidth="1"/>
    <col min="10244" max="10244" width="1.28515625" style="23" customWidth="1"/>
    <col min="10245" max="10245" width="26.85546875" style="23" customWidth="1"/>
    <col min="10246" max="10246" width="6.5703125" style="23" customWidth="1"/>
    <col min="10247" max="10250" width="7.140625" style="23" customWidth="1"/>
    <col min="10251" max="10494" width="8.7109375" style="23" customWidth="1"/>
    <col min="10495" max="10496" width="8.7109375" style="23"/>
    <col min="10497" max="10497" width="0.140625" style="23" customWidth="1"/>
    <col min="10498" max="10498" width="2.7109375" style="23" customWidth="1"/>
    <col min="10499" max="10499" width="15.42578125" style="23" customWidth="1"/>
    <col min="10500" max="10500" width="1.28515625" style="23" customWidth="1"/>
    <col min="10501" max="10501" width="26.85546875" style="23" customWidth="1"/>
    <col min="10502" max="10502" width="6.5703125" style="23" customWidth="1"/>
    <col min="10503" max="10506" width="7.140625" style="23" customWidth="1"/>
    <col min="10507" max="10750" width="8.7109375" style="23" customWidth="1"/>
    <col min="10751" max="10752" width="8.7109375" style="23"/>
    <col min="10753" max="10753" width="0.140625" style="23" customWidth="1"/>
    <col min="10754" max="10754" width="2.7109375" style="23" customWidth="1"/>
    <col min="10755" max="10755" width="15.42578125" style="23" customWidth="1"/>
    <col min="10756" max="10756" width="1.28515625" style="23" customWidth="1"/>
    <col min="10757" max="10757" width="26.85546875" style="23" customWidth="1"/>
    <col min="10758" max="10758" width="6.5703125" style="23" customWidth="1"/>
    <col min="10759" max="10762" width="7.140625" style="23" customWidth="1"/>
    <col min="10763" max="11006" width="8.7109375" style="23" customWidth="1"/>
    <col min="11007" max="11008" width="8.7109375" style="23"/>
    <col min="11009" max="11009" width="0.140625" style="23" customWidth="1"/>
    <col min="11010" max="11010" width="2.7109375" style="23" customWidth="1"/>
    <col min="11011" max="11011" width="15.42578125" style="23" customWidth="1"/>
    <col min="11012" max="11012" width="1.28515625" style="23" customWidth="1"/>
    <col min="11013" max="11013" width="26.85546875" style="23" customWidth="1"/>
    <col min="11014" max="11014" width="6.5703125" style="23" customWidth="1"/>
    <col min="11015" max="11018" width="7.140625" style="23" customWidth="1"/>
    <col min="11019" max="11262" width="8.7109375" style="23" customWidth="1"/>
    <col min="11263" max="11264" width="8.7109375" style="23"/>
    <col min="11265" max="11265" width="0.140625" style="23" customWidth="1"/>
    <col min="11266" max="11266" width="2.7109375" style="23" customWidth="1"/>
    <col min="11267" max="11267" width="15.42578125" style="23" customWidth="1"/>
    <col min="11268" max="11268" width="1.28515625" style="23" customWidth="1"/>
    <col min="11269" max="11269" width="26.85546875" style="23" customWidth="1"/>
    <col min="11270" max="11270" width="6.5703125" style="23" customWidth="1"/>
    <col min="11271" max="11274" width="7.140625" style="23" customWidth="1"/>
    <col min="11275" max="11518" width="8.7109375" style="23" customWidth="1"/>
    <col min="11519" max="11520" width="8.7109375" style="23"/>
    <col min="11521" max="11521" width="0.140625" style="23" customWidth="1"/>
    <col min="11522" max="11522" width="2.7109375" style="23" customWidth="1"/>
    <col min="11523" max="11523" width="15.42578125" style="23" customWidth="1"/>
    <col min="11524" max="11524" width="1.28515625" style="23" customWidth="1"/>
    <col min="11525" max="11525" width="26.85546875" style="23" customWidth="1"/>
    <col min="11526" max="11526" width="6.5703125" style="23" customWidth="1"/>
    <col min="11527" max="11530" width="7.140625" style="23" customWidth="1"/>
    <col min="11531" max="11774" width="8.7109375" style="23" customWidth="1"/>
    <col min="11775" max="11776" width="8.7109375" style="23"/>
    <col min="11777" max="11777" width="0.140625" style="23" customWidth="1"/>
    <col min="11778" max="11778" width="2.7109375" style="23" customWidth="1"/>
    <col min="11779" max="11779" width="15.42578125" style="23" customWidth="1"/>
    <col min="11780" max="11780" width="1.28515625" style="23" customWidth="1"/>
    <col min="11781" max="11781" width="26.85546875" style="23" customWidth="1"/>
    <col min="11782" max="11782" width="6.5703125" style="23" customWidth="1"/>
    <col min="11783" max="11786" width="7.140625" style="23" customWidth="1"/>
    <col min="11787" max="12030" width="8.7109375" style="23" customWidth="1"/>
    <col min="12031" max="12032" width="8.7109375" style="23"/>
    <col min="12033" max="12033" width="0.140625" style="23" customWidth="1"/>
    <col min="12034" max="12034" width="2.7109375" style="23" customWidth="1"/>
    <col min="12035" max="12035" width="15.42578125" style="23" customWidth="1"/>
    <col min="12036" max="12036" width="1.28515625" style="23" customWidth="1"/>
    <col min="12037" max="12037" width="26.85546875" style="23" customWidth="1"/>
    <col min="12038" max="12038" width="6.5703125" style="23" customWidth="1"/>
    <col min="12039" max="12042" width="7.140625" style="23" customWidth="1"/>
    <col min="12043" max="12286" width="8.7109375" style="23" customWidth="1"/>
    <col min="12287" max="12288" width="8.7109375" style="23"/>
    <col min="12289" max="12289" width="0.140625" style="23" customWidth="1"/>
    <col min="12290" max="12290" width="2.7109375" style="23" customWidth="1"/>
    <col min="12291" max="12291" width="15.42578125" style="23" customWidth="1"/>
    <col min="12292" max="12292" width="1.28515625" style="23" customWidth="1"/>
    <col min="12293" max="12293" width="26.85546875" style="23" customWidth="1"/>
    <col min="12294" max="12294" width="6.5703125" style="23" customWidth="1"/>
    <col min="12295" max="12298" width="7.140625" style="23" customWidth="1"/>
    <col min="12299" max="12542" width="8.7109375" style="23" customWidth="1"/>
    <col min="12543" max="12544" width="8.7109375" style="23"/>
    <col min="12545" max="12545" width="0.140625" style="23" customWidth="1"/>
    <col min="12546" max="12546" width="2.7109375" style="23" customWidth="1"/>
    <col min="12547" max="12547" width="15.42578125" style="23" customWidth="1"/>
    <col min="12548" max="12548" width="1.28515625" style="23" customWidth="1"/>
    <col min="12549" max="12549" width="26.85546875" style="23" customWidth="1"/>
    <col min="12550" max="12550" width="6.5703125" style="23" customWidth="1"/>
    <col min="12551" max="12554" width="7.140625" style="23" customWidth="1"/>
    <col min="12555" max="12798" width="8.7109375" style="23" customWidth="1"/>
    <col min="12799" max="12800" width="8.7109375" style="23"/>
    <col min="12801" max="12801" width="0.140625" style="23" customWidth="1"/>
    <col min="12802" max="12802" width="2.7109375" style="23" customWidth="1"/>
    <col min="12803" max="12803" width="15.42578125" style="23" customWidth="1"/>
    <col min="12804" max="12804" width="1.28515625" style="23" customWidth="1"/>
    <col min="12805" max="12805" width="26.85546875" style="23" customWidth="1"/>
    <col min="12806" max="12806" width="6.5703125" style="23" customWidth="1"/>
    <col min="12807" max="12810" width="7.140625" style="23" customWidth="1"/>
    <col min="12811" max="13054" width="8.7109375" style="23" customWidth="1"/>
    <col min="13055" max="13056" width="8.7109375" style="23"/>
    <col min="13057" max="13057" width="0.140625" style="23" customWidth="1"/>
    <col min="13058" max="13058" width="2.7109375" style="23" customWidth="1"/>
    <col min="13059" max="13059" width="15.42578125" style="23" customWidth="1"/>
    <col min="13060" max="13060" width="1.28515625" style="23" customWidth="1"/>
    <col min="13061" max="13061" width="26.85546875" style="23" customWidth="1"/>
    <col min="13062" max="13062" width="6.5703125" style="23" customWidth="1"/>
    <col min="13063" max="13066" width="7.140625" style="23" customWidth="1"/>
    <col min="13067" max="13310" width="8.7109375" style="23" customWidth="1"/>
    <col min="13311" max="13312" width="8.7109375" style="23"/>
    <col min="13313" max="13313" width="0.140625" style="23" customWidth="1"/>
    <col min="13314" max="13314" width="2.7109375" style="23" customWidth="1"/>
    <col min="13315" max="13315" width="15.42578125" style="23" customWidth="1"/>
    <col min="13316" max="13316" width="1.28515625" style="23" customWidth="1"/>
    <col min="13317" max="13317" width="26.85546875" style="23" customWidth="1"/>
    <col min="13318" max="13318" width="6.5703125" style="23" customWidth="1"/>
    <col min="13319" max="13322" width="7.140625" style="23" customWidth="1"/>
    <col min="13323" max="13566" width="8.7109375" style="23" customWidth="1"/>
    <col min="13567" max="13568" width="8.7109375" style="23"/>
    <col min="13569" max="13569" width="0.140625" style="23" customWidth="1"/>
    <col min="13570" max="13570" width="2.7109375" style="23" customWidth="1"/>
    <col min="13571" max="13571" width="15.42578125" style="23" customWidth="1"/>
    <col min="13572" max="13572" width="1.28515625" style="23" customWidth="1"/>
    <col min="13573" max="13573" width="26.85546875" style="23" customWidth="1"/>
    <col min="13574" max="13574" width="6.5703125" style="23" customWidth="1"/>
    <col min="13575" max="13578" width="7.140625" style="23" customWidth="1"/>
    <col min="13579" max="13822" width="8.7109375" style="23" customWidth="1"/>
    <col min="13823" max="13824" width="8.7109375" style="23"/>
    <col min="13825" max="13825" width="0.140625" style="23" customWidth="1"/>
    <col min="13826" max="13826" width="2.7109375" style="23" customWidth="1"/>
    <col min="13827" max="13827" width="15.42578125" style="23" customWidth="1"/>
    <col min="13828" max="13828" width="1.28515625" style="23" customWidth="1"/>
    <col min="13829" max="13829" width="26.85546875" style="23" customWidth="1"/>
    <col min="13830" max="13830" width="6.5703125" style="23" customWidth="1"/>
    <col min="13831" max="13834" width="7.140625" style="23" customWidth="1"/>
    <col min="13835" max="14078" width="8.7109375" style="23" customWidth="1"/>
    <col min="14079" max="14080" width="8.7109375" style="23"/>
    <col min="14081" max="14081" width="0.140625" style="23" customWidth="1"/>
    <col min="14082" max="14082" width="2.7109375" style="23" customWidth="1"/>
    <col min="14083" max="14083" width="15.42578125" style="23" customWidth="1"/>
    <col min="14084" max="14084" width="1.28515625" style="23" customWidth="1"/>
    <col min="14085" max="14085" width="26.85546875" style="23" customWidth="1"/>
    <col min="14086" max="14086" width="6.5703125" style="23" customWidth="1"/>
    <col min="14087" max="14090" width="7.140625" style="23" customWidth="1"/>
    <col min="14091" max="14334" width="8.7109375" style="23" customWidth="1"/>
    <col min="14335" max="14336" width="8.7109375" style="23"/>
    <col min="14337" max="14337" width="0.140625" style="23" customWidth="1"/>
    <col min="14338" max="14338" width="2.7109375" style="23" customWidth="1"/>
    <col min="14339" max="14339" width="15.42578125" style="23" customWidth="1"/>
    <col min="14340" max="14340" width="1.28515625" style="23" customWidth="1"/>
    <col min="14341" max="14341" width="26.85546875" style="23" customWidth="1"/>
    <col min="14342" max="14342" width="6.5703125" style="23" customWidth="1"/>
    <col min="14343" max="14346" width="7.140625" style="23" customWidth="1"/>
    <col min="14347" max="14590" width="8.7109375" style="23" customWidth="1"/>
    <col min="14591" max="14592" width="8.7109375" style="23"/>
    <col min="14593" max="14593" width="0.140625" style="23" customWidth="1"/>
    <col min="14594" max="14594" width="2.7109375" style="23" customWidth="1"/>
    <col min="14595" max="14595" width="15.42578125" style="23" customWidth="1"/>
    <col min="14596" max="14596" width="1.28515625" style="23" customWidth="1"/>
    <col min="14597" max="14597" width="26.85546875" style="23" customWidth="1"/>
    <col min="14598" max="14598" width="6.5703125" style="23" customWidth="1"/>
    <col min="14599" max="14602" width="7.140625" style="23" customWidth="1"/>
    <col min="14603" max="14846" width="8.7109375" style="23" customWidth="1"/>
    <col min="14847" max="14848" width="8.7109375" style="23"/>
    <col min="14849" max="14849" width="0.140625" style="23" customWidth="1"/>
    <col min="14850" max="14850" width="2.7109375" style="23" customWidth="1"/>
    <col min="14851" max="14851" width="15.42578125" style="23" customWidth="1"/>
    <col min="14852" max="14852" width="1.28515625" style="23" customWidth="1"/>
    <col min="14853" max="14853" width="26.85546875" style="23" customWidth="1"/>
    <col min="14854" max="14854" width="6.5703125" style="23" customWidth="1"/>
    <col min="14855" max="14858" width="7.140625" style="23" customWidth="1"/>
    <col min="14859" max="15102" width="8.7109375" style="23" customWidth="1"/>
    <col min="15103" max="15104" width="8.7109375" style="23"/>
    <col min="15105" max="15105" width="0.140625" style="23" customWidth="1"/>
    <col min="15106" max="15106" width="2.7109375" style="23" customWidth="1"/>
    <col min="15107" max="15107" width="15.42578125" style="23" customWidth="1"/>
    <col min="15108" max="15108" width="1.28515625" style="23" customWidth="1"/>
    <col min="15109" max="15109" width="26.85546875" style="23" customWidth="1"/>
    <col min="15110" max="15110" width="6.5703125" style="23" customWidth="1"/>
    <col min="15111" max="15114" width="7.140625" style="23" customWidth="1"/>
    <col min="15115" max="15358" width="8.7109375" style="23" customWidth="1"/>
    <col min="15359" max="15360" width="8.7109375" style="23"/>
    <col min="15361" max="15361" width="0.140625" style="23" customWidth="1"/>
    <col min="15362" max="15362" width="2.7109375" style="23" customWidth="1"/>
    <col min="15363" max="15363" width="15.42578125" style="23" customWidth="1"/>
    <col min="15364" max="15364" width="1.28515625" style="23" customWidth="1"/>
    <col min="15365" max="15365" width="26.85546875" style="23" customWidth="1"/>
    <col min="15366" max="15366" width="6.5703125" style="23" customWidth="1"/>
    <col min="15367" max="15370" width="7.140625" style="23" customWidth="1"/>
    <col min="15371" max="15614" width="8.7109375" style="23" customWidth="1"/>
    <col min="15615" max="15616" width="8.7109375" style="23"/>
    <col min="15617" max="15617" width="0.140625" style="23" customWidth="1"/>
    <col min="15618" max="15618" width="2.7109375" style="23" customWidth="1"/>
    <col min="15619" max="15619" width="15.42578125" style="23" customWidth="1"/>
    <col min="15620" max="15620" width="1.28515625" style="23" customWidth="1"/>
    <col min="15621" max="15621" width="26.85546875" style="23" customWidth="1"/>
    <col min="15622" max="15622" width="6.5703125" style="23" customWidth="1"/>
    <col min="15623" max="15626" width="7.140625" style="23" customWidth="1"/>
    <col min="15627" max="15870" width="8.7109375" style="23" customWidth="1"/>
    <col min="15871" max="15872" width="8.7109375" style="23"/>
    <col min="15873" max="15873" width="0.140625" style="23" customWidth="1"/>
    <col min="15874" max="15874" width="2.7109375" style="23" customWidth="1"/>
    <col min="15875" max="15875" width="15.42578125" style="23" customWidth="1"/>
    <col min="15876" max="15876" width="1.28515625" style="23" customWidth="1"/>
    <col min="15877" max="15877" width="26.85546875" style="23" customWidth="1"/>
    <col min="15878" max="15878" width="6.5703125" style="23" customWidth="1"/>
    <col min="15879" max="15882" width="7.140625" style="23" customWidth="1"/>
    <col min="15883" max="16126" width="8.7109375" style="23" customWidth="1"/>
    <col min="16127" max="16128" width="8.7109375" style="23"/>
    <col min="16129" max="16129" width="0.140625" style="23" customWidth="1"/>
    <col min="16130" max="16130" width="2.7109375" style="23" customWidth="1"/>
    <col min="16131" max="16131" width="15.42578125" style="23" customWidth="1"/>
    <col min="16132" max="16132" width="1.28515625" style="23" customWidth="1"/>
    <col min="16133" max="16133" width="26.85546875" style="23" customWidth="1"/>
    <col min="16134" max="16134" width="6.5703125" style="23" customWidth="1"/>
    <col min="16135" max="16138" width="7.140625" style="23" customWidth="1"/>
    <col min="16139" max="16382" width="8.7109375" style="23" customWidth="1"/>
    <col min="16383" max="16384" width="8.7109375" style="23"/>
  </cols>
  <sheetData>
    <row r="1" spans="1:24" s="27" customFormat="1" ht="1.5" customHeight="1"/>
    <row r="2" spans="1:24" s="27" customFormat="1" ht="21" customHeight="1">
      <c r="E2" s="13"/>
      <c r="H2" s="385"/>
      <c r="I2" s="13"/>
      <c r="J2" s="386" t="s">
        <v>36</v>
      </c>
    </row>
    <row r="3" spans="1:24" s="27" customFormat="1" ht="15" customHeight="1">
      <c r="E3" s="996" t="s">
        <v>545</v>
      </c>
      <c r="F3" s="997"/>
      <c r="G3" s="997"/>
      <c r="H3" s="997"/>
      <c r="I3" s="997"/>
      <c r="J3" s="997"/>
    </row>
    <row r="4" spans="1:24" s="22" customFormat="1" ht="20.25" customHeight="1">
      <c r="B4" s="14"/>
      <c r="C4" s="6" t="str">
        <f>Indice!C4</f>
        <v>Producción de energía eléctrica eléctrica</v>
      </c>
    </row>
    <row r="5" spans="1:24" s="22" customFormat="1" ht="12.75" customHeight="1">
      <c r="B5" s="14"/>
      <c r="C5" s="7"/>
      <c r="J5" s="388"/>
      <c r="K5" s="23"/>
    </row>
    <row r="6" spans="1:24" s="22" customFormat="1" ht="13.5" customHeight="1">
      <c r="B6" s="14"/>
      <c r="C6" s="10"/>
      <c r="D6" s="28"/>
      <c r="E6" s="28"/>
      <c r="F6" s="14"/>
      <c r="G6" s="14"/>
      <c r="H6" s="14"/>
      <c r="I6" s="14"/>
      <c r="J6" s="14"/>
      <c r="K6" s="26"/>
    </row>
    <row r="7" spans="1:24" ht="12.75" customHeight="1">
      <c r="A7" s="22"/>
      <c r="B7" s="14"/>
      <c r="C7" s="995" t="s">
        <v>457</v>
      </c>
      <c r="D7" s="28"/>
      <c r="E7" s="103"/>
      <c r="F7" s="1003" t="s">
        <v>454</v>
      </c>
      <c r="G7" s="1003"/>
      <c r="H7" s="1003"/>
      <c r="I7" s="1003"/>
      <c r="J7" s="1003"/>
      <c r="K7" s="26"/>
      <c r="L7" s="26"/>
      <c r="M7" s="26"/>
      <c r="N7" s="26"/>
      <c r="O7" s="26"/>
      <c r="P7" s="26"/>
      <c r="Q7" s="26"/>
      <c r="R7" s="26"/>
      <c r="S7" s="26"/>
      <c r="T7" s="26"/>
    </row>
    <row r="8" spans="1:24" ht="12.75" customHeight="1">
      <c r="A8" s="22"/>
      <c r="B8" s="14"/>
      <c r="C8" s="995"/>
      <c r="D8" s="28"/>
      <c r="E8" s="104"/>
      <c r="F8" s="900">
        <f>'Data 1'!I93</f>
        <v>2012</v>
      </c>
      <c r="G8" s="900">
        <f>'Data 1'!J93</f>
        <v>2013</v>
      </c>
      <c r="H8" s="900">
        <f>'Data 1'!K93</f>
        <v>2014</v>
      </c>
      <c r="I8" s="900">
        <f>'Data 1'!L93</f>
        <v>2015</v>
      </c>
      <c r="J8" s="900">
        <f>'Data 1'!M93</f>
        <v>2016</v>
      </c>
      <c r="K8" s="24"/>
      <c r="L8" s="26"/>
      <c r="M8" s="36"/>
      <c r="N8" s="36"/>
      <c r="O8" s="36"/>
      <c r="P8" s="36"/>
      <c r="Q8" s="36"/>
      <c r="R8" s="26"/>
      <c r="S8" s="26"/>
      <c r="T8" s="26"/>
    </row>
    <row r="9" spans="1:24" ht="12.75" customHeight="1">
      <c r="A9" s="390"/>
      <c r="B9" s="391"/>
      <c r="C9" s="372" t="s">
        <v>426</v>
      </c>
      <c r="D9" s="392"/>
      <c r="E9" s="453" t="s">
        <v>265</v>
      </c>
      <c r="F9" s="689">
        <f>'Data 1'!I94</f>
        <v>19377.518779999999</v>
      </c>
      <c r="G9" s="689">
        <f>'Data 1'!J94</f>
        <v>19435.551780000002</v>
      </c>
      <c r="H9" s="689">
        <f>'Data 1'!K94</f>
        <v>19441.781780000001</v>
      </c>
      <c r="I9" s="689">
        <f>'Data 1'!L94</f>
        <v>20346.528779999997</v>
      </c>
      <c r="J9" s="689">
        <f>'Data 1'!M94</f>
        <v>20352.183779999999</v>
      </c>
      <c r="K9" s="389"/>
      <c r="L9" s="273"/>
      <c r="M9" s="270"/>
      <c r="N9" s="901"/>
      <c r="O9" s="901"/>
      <c r="P9" s="901"/>
      <c r="Q9" s="901"/>
      <c r="R9" s="394"/>
      <c r="S9" s="394"/>
      <c r="T9" s="395"/>
      <c r="U9" s="34"/>
      <c r="V9" s="34"/>
      <c r="W9" s="34"/>
      <c r="X9" s="34"/>
    </row>
    <row r="10" spans="1:24" ht="12.75" customHeight="1">
      <c r="A10" s="390"/>
      <c r="B10" s="391"/>
      <c r="C10" s="101"/>
      <c r="D10" s="392"/>
      <c r="E10" s="453" t="s">
        <v>3</v>
      </c>
      <c r="F10" s="689">
        <f>'Data 1'!I95</f>
        <v>7572.58</v>
      </c>
      <c r="G10" s="689">
        <f>'Data 1'!J95</f>
        <v>7572.58</v>
      </c>
      <c r="H10" s="689">
        <f>'Data 1'!K95</f>
        <v>7572.58</v>
      </c>
      <c r="I10" s="689">
        <f>'Data 1'!L95</f>
        <v>7572.58</v>
      </c>
      <c r="J10" s="689">
        <f>'Data 1'!M95</f>
        <v>7572.58</v>
      </c>
      <c r="K10" s="389"/>
      <c r="L10" s="273"/>
      <c r="M10" s="270"/>
      <c r="N10" s="901"/>
      <c r="O10" s="901"/>
      <c r="P10" s="901"/>
      <c r="Q10" s="901"/>
      <c r="R10" s="394"/>
      <c r="S10" s="394"/>
      <c r="T10" s="395"/>
      <c r="U10" s="34"/>
      <c r="V10" s="34"/>
      <c r="W10" s="34"/>
      <c r="X10" s="34"/>
    </row>
    <row r="11" spans="1:24" ht="12.75" customHeight="1">
      <c r="A11" s="390"/>
      <c r="B11" s="391"/>
      <c r="D11" s="392"/>
      <c r="E11" s="453" t="s">
        <v>4</v>
      </c>
      <c r="F11" s="689">
        <f>'Data 1'!I96</f>
        <v>10595.47</v>
      </c>
      <c r="G11" s="689">
        <f>'Data 1'!J96</f>
        <v>10610.37</v>
      </c>
      <c r="H11" s="689">
        <f>'Data 1'!K96</f>
        <v>10468.02</v>
      </c>
      <c r="I11" s="689">
        <f>'Data 1'!L96</f>
        <v>10468.02</v>
      </c>
      <c r="J11" s="689">
        <f>'Data 1'!M96</f>
        <v>9535.869999999999</v>
      </c>
      <c r="K11" s="389"/>
      <c r="L11" s="273"/>
      <c r="M11" s="270"/>
      <c r="N11" s="901"/>
      <c r="O11" s="901"/>
      <c r="P11" s="901"/>
      <c r="Q11" s="901"/>
      <c r="R11" s="394"/>
      <c r="S11" s="394"/>
      <c r="T11" s="395"/>
      <c r="U11" s="34"/>
      <c r="V11" s="34"/>
      <c r="W11" s="34"/>
      <c r="X11" s="34"/>
    </row>
    <row r="12" spans="1:24" ht="12.75" customHeight="1">
      <c r="A12" s="390"/>
      <c r="B12" s="391"/>
      <c r="C12" s="12"/>
      <c r="D12" s="392"/>
      <c r="E12" s="453" t="s">
        <v>66</v>
      </c>
      <c r="F12" s="689">
        <f>'Data 1'!I97</f>
        <v>505.52</v>
      </c>
      <c r="G12" s="689">
        <f>'Data 1'!J97</f>
        <v>505.52</v>
      </c>
      <c r="H12" s="689">
        <f>'Data 1'!K97</f>
        <v>505.52</v>
      </c>
      <c r="I12" s="689" t="str">
        <f>'Data 1'!L97</f>
        <v>-</v>
      </c>
      <c r="J12" s="689" t="str">
        <f>'Data 1'!M97</f>
        <v>-</v>
      </c>
      <c r="K12" s="389"/>
      <c r="L12" s="273"/>
      <c r="M12" s="270"/>
      <c r="N12" s="901"/>
      <c r="O12" s="901"/>
      <c r="P12" s="901"/>
      <c r="Q12" s="901"/>
      <c r="R12" s="394"/>
      <c r="S12" s="394"/>
      <c r="T12" s="395"/>
      <c r="U12" s="34"/>
      <c r="V12" s="34"/>
      <c r="W12" s="34"/>
      <c r="X12" s="34"/>
    </row>
    <row r="13" spans="1:24" ht="12.75" customHeight="1">
      <c r="A13" s="390"/>
      <c r="B13" s="391"/>
      <c r="C13" s="23"/>
      <c r="D13" s="392"/>
      <c r="E13" s="453" t="s">
        <v>67</v>
      </c>
      <c r="F13" s="689">
        <f>'Data 1'!I98</f>
        <v>24947.71</v>
      </c>
      <c r="G13" s="689">
        <f>'Data 1'!J98</f>
        <v>24947.71</v>
      </c>
      <c r="H13" s="689">
        <f>'Data 1'!K98</f>
        <v>24947.71</v>
      </c>
      <c r="I13" s="689">
        <f>'Data 1'!L98</f>
        <v>24947.71</v>
      </c>
      <c r="J13" s="689">
        <f>'Data 1'!M98</f>
        <v>24947.71</v>
      </c>
      <c r="K13" s="389"/>
      <c r="L13" s="273"/>
      <c r="M13" s="270"/>
      <c r="N13" s="902"/>
      <c r="O13" s="901"/>
      <c r="P13" s="902"/>
      <c r="Q13" s="902"/>
      <c r="R13" s="396"/>
      <c r="S13" s="396"/>
      <c r="T13" s="395"/>
      <c r="U13" s="34"/>
      <c r="V13" s="34"/>
      <c r="W13" s="34"/>
      <c r="X13" s="34"/>
    </row>
    <row r="14" spans="1:24" ht="12.75" customHeight="1">
      <c r="A14" s="390"/>
      <c r="B14" s="391"/>
      <c r="C14" s="12"/>
      <c r="D14" s="392"/>
      <c r="E14" s="493" t="s">
        <v>267</v>
      </c>
      <c r="F14" s="689">
        <f>'Data 1'!I99</f>
        <v>22608.70205</v>
      </c>
      <c r="G14" s="689">
        <f>'Data 1'!J99</f>
        <v>22852.974049999993</v>
      </c>
      <c r="H14" s="689">
        <f>'Data 1'!K99</f>
        <v>22871.444549999997</v>
      </c>
      <c r="I14" s="689">
        <f>'Data 1'!L99</f>
        <v>22873.244549999996</v>
      </c>
      <c r="J14" s="689">
        <f>'Data 1'!M99</f>
        <v>22900.244549999996</v>
      </c>
      <c r="K14" s="389"/>
      <c r="L14" s="273"/>
      <c r="M14" s="270"/>
      <c r="N14" s="902"/>
      <c r="O14" s="901"/>
      <c r="P14" s="902"/>
      <c r="Q14" s="902"/>
      <c r="R14" s="396"/>
      <c r="S14" s="396"/>
      <c r="T14" s="395"/>
      <c r="U14" s="34"/>
      <c r="V14" s="34"/>
      <c r="W14" s="34"/>
      <c r="X14" s="34"/>
    </row>
    <row r="15" spans="1:24" ht="12.75" customHeight="1">
      <c r="A15" s="390"/>
      <c r="B15" s="391"/>
      <c r="C15" s="12"/>
      <c r="D15" s="392"/>
      <c r="E15" s="493" t="s">
        <v>268</v>
      </c>
      <c r="F15" s="689">
        <f>'Data 1'!I100</f>
        <v>4293.5912300000982</v>
      </c>
      <c r="G15" s="689">
        <f>'Data 1'!J100</f>
        <v>4396.5001700001485</v>
      </c>
      <c r="H15" s="689">
        <f>'Data 1'!K100</f>
        <v>4402.664610000149</v>
      </c>
      <c r="I15" s="689">
        <f>'Data 1'!L100</f>
        <v>4418.107080000148</v>
      </c>
      <c r="J15" s="689">
        <f>'Data 1'!M100</f>
        <v>4429.5942300001498</v>
      </c>
      <c r="K15" s="389"/>
      <c r="L15" s="273"/>
      <c r="M15" s="270"/>
      <c r="N15" s="902"/>
      <c r="O15" s="901"/>
      <c r="P15" s="902"/>
      <c r="Q15" s="902"/>
      <c r="R15" s="396"/>
      <c r="S15" s="396"/>
      <c r="T15" s="395"/>
      <c r="U15" s="34"/>
      <c r="V15" s="34"/>
      <c r="W15" s="34"/>
      <c r="X15" s="34"/>
    </row>
    <row r="16" spans="1:24" ht="12.75" customHeight="1">
      <c r="A16" s="390"/>
      <c r="B16" s="391"/>
      <c r="C16" s="12"/>
      <c r="D16" s="392"/>
      <c r="E16" s="493" t="s">
        <v>269</v>
      </c>
      <c r="F16" s="689">
        <f>'Data 1'!I101</f>
        <v>1949.92</v>
      </c>
      <c r="G16" s="689">
        <f>'Data 1'!J101</f>
        <v>2299.4275000000002</v>
      </c>
      <c r="H16" s="689">
        <f>'Data 1'!K101</f>
        <v>2299.4275000000002</v>
      </c>
      <c r="I16" s="689">
        <f>'Data 1'!L101</f>
        <v>2299.4275000000002</v>
      </c>
      <c r="J16" s="689">
        <f>'Data 1'!M101</f>
        <v>2299.4275000000002</v>
      </c>
      <c r="K16" s="389"/>
      <c r="L16" s="273"/>
      <c r="M16" s="270"/>
      <c r="N16" s="902"/>
      <c r="O16" s="901"/>
      <c r="P16" s="902"/>
      <c r="Q16" s="902"/>
      <c r="R16" s="396"/>
      <c r="S16" s="396"/>
      <c r="T16" s="395"/>
      <c r="U16" s="34"/>
      <c r="V16" s="34"/>
      <c r="W16" s="34"/>
      <c r="X16" s="34"/>
    </row>
    <row r="17" spans="1:24" ht="12.75" customHeight="1">
      <c r="A17" s="390"/>
      <c r="B17" s="391"/>
      <c r="C17" s="12"/>
      <c r="D17" s="392"/>
      <c r="E17" s="493" t="s">
        <v>462</v>
      </c>
      <c r="F17" s="689">
        <f>'Data 1'!I102</f>
        <v>968.43241</v>
      </c>
      <c r="G17" s="689">
        <f>'Data 1'!J102</f>
        <v>944.44241000000011</v>
      </c>
      <c r="H17" s="689">
        <f>'Data 1'!K102</f>
        <v>981.96541000000002</v>
      </c>
      <c r="I17" s="689">
        <f>'Data 1'!L102</f>
        <v>742.16241000000014</v>
      </c>
      <c r="J17" s="689">
        <f>'Data 1'!M102</f>
        <v>743.11741000000018</v>
      </c>
      <c r="K17" s="389"/>
      <c r="L17" s="273"/>
      <c r="M17" s="270"/>
      <c r="N17" s="901"/>
      <c r="O17" s="901"/>
      <c r="P17" s="901"/>
      <c r="Q17" s="901"/>
      <c r="R17" s="394"/>
      <c r="S17" s="394"/>
      <c r="T17" s="395"/>
      <c r="U17" s="34"/>
      <c r="V17" s="34"/>
      <c r="W17" s="34"/>
      <c r="X17" s="34"/>
    </row>
    <row r="18" spans="1:24" ht="12.75" customHeight="1">
      <c r="A18" s="390"/>
      <c r="B18" s="391"/>
      <c r="C18" s="12"/>
      <c r="D18" s="392"/>
      <c r="E18" s="493" t="s">
        <v>280</v>
      </c>
      <c r="F18" s="689">
        <f>'Data 1'!I103</f>
        <v>7117.1501999999982</v>
      </c>
      <c r="G18" s="689">
        <f>'Data 1'!J103</f>
        <v>7057.8806999999997</v>
      </c>
      <c r="H18" s="689">
        <f>'Data 1'!K103</f>
        <v>7047.8021999999992</v>
      </c>
      <c r="I18" s="689">
        <f>'Data 1'!L103</f>
        <v>6607.908199999998</v>
      </c>
      <c r="J18" s="689">
        <f>'Data 1'!M103</f>
        <v>6600.4531999999981</v>
      </c>
      <c r="K18" s="389"/>
      <c r="L18" s="273"/>
      <c r="M18" s="270"/>
      <c r="N18" s="901"/>
      <c r="O18" s="901"/>
      <c r="P18" s="901"/>
      <c r="Q18" s="901"/>
      <c r="R18" s="394"/>
      <c r="S18" s="394"/>
      <c r="T18" s="395"/>
      <c r="U18" s="34"/>
      <c r="V18" s="34"/>
      <c r="W18" s="34"/>
      <c r="X18" s="34"/>
    </row>
    <row r="19" spans="1:24" ht="12.75" customHeight="1">
      <c r="A19" s="390"/>
      <c r="B19" s="391"/>
      <c r="C19" s="12"/>
      <c r="D19" s="392"/>
      <c r="E19" s="493" t="s">
        <v>464</v>
      </c>
      <c r="F19" s="689">
        <f>'Data 1'!I104</f>
        <v>0</v>
      </c>
      <c r="G19" s="689">
        <f>'Data 1'!J104</f>
        <v>0</v>
      </c>
      <c r="H19" s="689">
        <f>'Data 1'!K104</f>
        <v>0</v>
      </c>
      <c r="I19" s="689">
        <f>'Data 1'!L104</f>
        <v>677.40600000000006</v>
      </c>
      <c r="J19" s="689">
        <f>'Data 1'!M104</f>
        <v>677.40600000000006</v>
      </c>
      <c r="K19" s="389"/>
      <c r="L19" s="273"/>
      <c r="M19" s="270"/>
      <c r="N19" s="901"/>
      <c r="O19" s="901"/>
      <c r="P19" s="901"/>
      <c r="Q19" s="901"/>
      <c r="R19" s="394"/>
      <c r="S19" s="394"/>
      <c r="T19" s="395"/>
      <c r="U19" s="34"/>
      <c r="V19" s="34"/>
      <c r="W19" s="34"/>
      <c r="X19" s="34"/>
    </row>
    <row r="20" spans="1:24" ht="16.149999999999999" customHeight="1">
      <c r="E20" s="839" t="s">
        <v>0</v>
      </c>
      <c r="F20" s="840">
        <f>SUM(F9:F19)</f>
        <v>99936.594670000093</v>
      </c>
      <c r="G20" s="840">
        <f t="shared" ref="G20:J20" si="0">SUM(G9:G19)</f>
        <v>100622.95661000014</v>
      </c>
      <c r="H20" s="840">
        <f t="shared" si="0"/>
        <v>100538.91605000016</v>
      </c>
      <c r="I20" s="840">
        <f t="shared" si="0"/>
        <v>100953.09452000014</v>
      </c>
      <c r="J20" s="840">
        <f t="shared" si="0"/>
        <v>100058.58667000016</v>
      </c>
      <c r="K20" s="389"/>
      <c r="L20" s="273"/>
      <c r="M20" s="270"/>
      <c r="N20" s="901"/>
      <c r="O20" s="901"/>
      <c r="P20" s="901"/>
      <c r="Q20" s="901"/>
      <c r="R20" s="394"/>
      <c r="S20" s="394"/>
      <c r="T20" s="395"/>
      <c r="U20" s="34"/>
      <c r="V20" s="34"/>
      <c r="W20" s="34"/>
      <c r="X20" s="34"/>
    </row>
    <row r="21" spans="1:24" ht="12.75" customHeight="1">
      <c r="E21" s="1002" t="s">
        <v>465</v>
      </c>
      <c r="F21" s="1002"/>
      <c r="G21" s="1002"/>
      <c r="H21" s="1002"/>
      <c r="I21" s="1002"/>
      <c r="J21" s="1002"/>
      <c r="K21" s="389"/>
      <c r="L21" s="273"/>
      <c r="M21" s="273"/>
      <c r="N21" s="394"/>
      <c r="O21" s="394"/>
      <c r="P21" s="394"/>
      <c r="Q21" s="394"/>
      <c r="R21" s="394"/>
      <c r="S21" s="394"/>
      <c r="T21" s="395"/>
      <c r="U21" s="34"/>
      <c r="V21" s="34"/>
      <c r="W21" s="34"/>
      <c r="X21" s="34"/>
    </row>
    <row r="22" spans="1:24" ht="12.75" customHeight="1">
      <c r="E22" s="1002" t="s">
        <v>466</v>
      </c>
      <c r="F22" s="1002"/>
      <c r="G22" s="1002"/>
      <c r="H22" s="1002"/>
      <c r="I22" s="1002"/>
      <c r="J22" s="1002"/>
      <c r="K22" s="389"/>
      <c r="L22" s="273"/>
      <c r="M22" s="273"/>
      <c r="N22" s="394"/>
      <c r="O22" s="394"/>
      <c r="P22" s="394"/>
      <c r="Q22" s="394"/>
      <c r="R22" s="394"/>
      <c r="S22" s="394"/>
      <c r="T22" s="395"/>
      <c r="U22" s="34"/>
      <c r="V22" s="34"/>
      <c r="W22" s="34"/>
      <c r="X22" s="34"/>
    </row>
    <row r="23" spans="1:24" ht="34.5" customHeight="1">
      <c r="E23" s="1001" t="s">
        <v>394</v>
      </c>
      <c r="F23" s="1001"/>
      <c r="G23" s="1001"/>
      <c r="H23" s="1001"/>
      <c r="I23" s="1001"/>
      <c r="J23" s="1001"/>
      <c r="K23" s="397"/>
      <c r="L23" s="26" t="s">
        <v>455</v>
      </c>
      <c r="M23" s="26"/>
      <c r="N23" s="26"/>
      <c r="O23" s="26"/>
      <c r="P23" s="26"/>
      <c r="Q23" s="26"/>
      <c r="R23" s="26"/>
      <c r="S23" s="26"/>
      <c r="T23" s="26"/>
    </row>
    <row r="24" spans="1:24">
      <c r="E24" s="319"/>
      <c r="F24" s="319"/>
      <c r="G24" s="319"/>
      <c r="H24" s="319"/>
      <c r="I24" s="319"/>
      <c r="J24" s="319"/>
      <c r="K24" s="397"/>
      <c r="L24" s="26"/>
      <c r="M24" s="26"/>
      <c r="N24" s="26"/>
      <c r="O24" s="26"/>
      <c r="P24" s="26"/>
      <c r="Q24" s="26"/>
      <c r="R24" s="26"/>
      <c r="S24" s="26"/>
      <c r="T24" s="26"/>
    </row>
    <row r="25" spans="1:24">
      <c r="F25" s="107"/>
      <c r="G25" s="107"/>
      <c r="H25" s="107"/>
      <c r="I25" s="107"/>
      <c r="J25" s="107"/>
      <c r="K25" s="399"/>
      <c r="L25" s="26"/>
      <c r="M25" s="26"/>
      <c r="N25" s="26"/>
      <c r="O25" s="26"/>
      <c r="P25" s="26"/>
      <c r="Q25" s="26"/>
      <c r="R25" s="26"/>
      <c r="S25" s="26"/>
      <c r="T25" s="26"/>
    </row>
    <row r="26" spans="1:24">
      <c r="F26" s="23"/>
      <c r="G26" s="23"/>
      <c r="L26" s="26"/>
      <c r="M26" s="26"/>
      <c r="N26" s="26"/>
      <c r="O26" s="26"/>
      <c r="P26" s="26"/>
      <c r="Q26" s="26"/>
      <c r="R26" s="26"/>
      <c r="S26" s="26"/>
      <c r="T26" s="26"/>
    </row>
    <row r="27" spans="1:24">
      <c r="F27" s="23"/>
      <c r="G27" s="23"/>
      <c r="L27" s="26"/>
      <c r="M27" s="26"/>
      <c r="N27" s="26"/>
      <c r="O27" s="26"/>
      <c r="P27" s="26"/>
      <c r="Q27" s="26"/>
      <c r="R27" s="26"/>
      <c r="S27" s="26"/>
      <c r="T27" s="26"/>
    </row>
    <row r="28" spans="1:24">
      <c r="F28" s="23"/>
      <c r="G28" s="23"/>
      <c r="L28" s="26"/>
      <c r="M28" s="26"/>
      <c r="N28" s="26"/>
      <c r="O28" s="26"/>
      <c r="P28" s="26"/>
      <c r="Q28" s="26"/>
      <c r="R28" s="26"/>
      <c r="S28" s="402"/>
      <c r="T28" s="26"/>
    </row>
    <row r="29" spans="1:24">
      <c r="F29" s="23"/>
      <c r="G29" s="23"/>
      <c r="L29" s="26"/>
      <c r="M29" s="26"/>
      <c r="N29" s="26"/>
      <c r="O29" s="26"/>
      <c r="P29" s="26"/>
      <c r="Q29" s="26"/>
      <c r="R29" s="26"/>
      <c r="S29" s="402"/>
      <c r="T29" s="26"/>
    </row>
    <row r="30" spans="1:24">
      <c r="L30" s="26"/>
      <c r="M30" s="26"/>
      <c r="N30" s="26"/>
      <c r="O30" s="26"/>
      <c r="P30" s="26"/>
      <c r="Q30" s="26"/>
      <c r="R30" s="26"/>
      <c r="S30" s="26"/>
      <c r="T30" s="26"/>
    </row>
    <row r="31" spans="1:24">
      <c r="E31" s="400"/>
      <c r="F31" s="401"/>
      <c r="G31" s="401"/>
      <c r="H31" s="401"/>
      <c r="I31" s="401"/>
      <c r="J31" s="401"/>
    </row>
    <row r="32" spans="1:24">
      <c r="E32" s="400"/>
      <c r="F32" s="401"/>
      <c r="G32" s="401"/>
      <c r="H32" s="401"/>
      <c r="I32" s="401"/>
      <c r="J32" s="401"/>
    </row>
    <row r="35" spans="3:10">
      <c r="F35" s="320"/>
      <c r="G35" s="320"/>
      <c r="H35" s="320"/>
      <c r="I35" s="320"/>
      <c r="J35" s="320"/>
    </row>
    <row r="37" spans="3:10">
      <c r="C37" s="23"/>
    </row>
    <row r="38" spans="3:10">
      <c r="C38" s="23"/>
    </row>
    <row r="39" spans="3:10">
      <c r="C39" s="23"/>
    </row>
    <row r="40" spans="3:10">
      <c r="C40" s="23"/>
    </row>
  </sheetData>
  <mergeCells count="6">
    <mergeCell ref="C7:C8"/>
    <mergeCell ref="E23:J23"/>
    <mergeCell ref="E21:J21"/>
    <mergeCell ref="E22:J22"/>
    <mergeCell ref="E3:J3"/>
    <mergeCell ref="F7:J7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scale="86" orientation="landscape" horizontalDpi="4294967292" vertic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autoPageBreaks="0"/>
  </sheetPr>
  <dimension ref="A1:K27"/>
  <sheetViews>
    <sheetView showGridLines="0" showRowColHeaders="0" zoomScaleNormal="100" workbookViewId="0">
      <selection activeCell="C4" sqref="C4"/>
    </sheetView>
  </sheetViews>
  <sheetFormatPr baseColWidth="10" defaultRowHeight="12.75"/>
  <cols>
    <col min="1" max="1" width="0.140625" style="221" customWidth="1"/>
    <col min="2" max="2" width="2.7109375" style="221" customWidth="1"/>
    <col min="3" max="3" width="23.7109375" style="221" customWidth="1"/>
    <col min="4" max="4" width="1.28515625" style="221" customWidth="1"/>
    <col min="5" max="5" width="105.7109375" style="221" customWidth="1"/>
    <col min="6" max="256" width="11.42578125" style="221"/>
    <col min="257" max="257" width="0.140625" style="221" customWidth="1"/>
    <col min="258" max="258" width="2.7109375" style="221" customWidth="1"/>
    <col min="259" max="259" width="18.5703125" style="221" customWidth="1"/>
    <col min="260" max="260" width="1.28515625" style="221" customWidth="1"/>
    <col min="261" max="261" width="58.85546875" style="221" customWidth="1"/>
    <col min="262" max="512" width="11.42578125" style="221"/>
    <col min="513" max="513" width="0.140625" style="221" customWidth="1"/>
    <col min="514" max="514" width="2.7109375" style="221" customWidth="1"/>
    <col min="515" max="515" width="18.5703125" style="221" customWidth="1"/>
    <col min="516" max="516" width="1.28515625" style="221" customWidth="1"/>
    <col min="517" max="517" width="58.85546875" style="221" customWidth="1"/>
    <col min="518" max="768" width="11.42578125" style="221"/>
    <col min="769" max="769" width="0.140625" style="221" customWidth="1"/>
    <col min="770" max="770" width="2.7109375" style="221" customWidth="1"/>
    <col min="771" max="771" width="18.5703125" style="221" customWidth="1"/>
    <col min="772" max="772" width="1.28515625" style="221" customWidth="1"/>
    <col min="773" max="773" width="58.85546875" style="221" customWidth="1"/>
    <col min="774" max="1024" width="11.42578125" style="221"/>
    <col min="1025" max="1025" width="0.140625" style="221" customWidth="1"/>
    <col min="1026" max="1026" width="2.7109375" style="221" customWidth="1"/>
    <col min="1027" max="1027" width="18.5703125" style="221" customWidth="1"/>
    <col min="1028" max="1028" width="1.28515625" style="221" customWidth="1"/>
    <col min="1029" max="1029" width="58.85546875" style="221" customWidth="1"/>
    <col min="1030" max="1280" width="11.42578125" style="221"/>
    <col min="1281" max="1281" width="0.140625" style="221" customWidth="1"/>
    <col min="1282" max="1282" width="2.7109375" style="221" customWidth="1"/>
    <col min="1283" max="1283" width="18.5703125" style="221" customWidth="1"/>
    <col min="1284" max="1284" width="1.28515625" style="221" customWidth="1"/>
    <col min="1285" max="1285" width="58.85546875" style="221" customWidth="1"/>
    <col min="1286" max="1536" width="11.42578125" style="221"/>
    <col min="1537" max="1537" width="0.140625" style="221" customWidth="1"/>
    <col min="1538" max="1538" width="2.7109375" style="221" customWidth="1"/>
    <col min="1539" max="1539" width="18.5703125" style="221" customWidth="1"/>
    <col min="1540" max="1540" width="1.28515625" style="221" customWidth="1"/>
    <col min="1541" max="1541" width="58.85546875" style="221" customWidth="1"/>
    <col min="1542" max="1792" width="11.42578125" style="221"/>
    <col min="1793" max="1793" width="0.140625" style="221" customWidth="1"/>
    <col min="1794" max="1794" width="2.7109375" style="221" customWidth="1"/>
    <col min="1795" max="1795" width="18.5703125" style="221" customWidth="1"/>
    <col min="1796" max="1796" width="1.28515625" style="221" customWidth="1"/>
    <col min="1797" max="1797" width="58.85546875" style="221" customWidth="1"/>
    <col min="1798" max="2048" width="11.42578125" style="221"/>
    <col min="2049" max="2049" width="0.140625" style="221" customWidth="1"/>
    <col min="2050" max="2050" width="2.7109375" style="221" customWidth="1"/>
    <col min="2051" max="2051" width="18.5703125" style="221" customWidth="1"/>
    <col min="2052" max="2052" width="1.28515625" style="221" customWidth="1"/>
    <col min="2053" max="2053" width="58.85546875" style="221" customWidth="1"/>
    <col min="2054" max="2304" width="11.42578125" style="221"/>
    <col min="2305" max="2305" width="0.140625" style="221" customWidth="1"/>
    <col min="2306" max="2306" width="2.7109375" style="221" customWidth="1"/>
    <col min="2307" max="2307" width="18.5703125" style="221" customWidth="1"/>
    <col min="2308" max="2308" width="1.28515625" style="221" customWidth="1"/>
    <col min="2309" max="2309" width="58.85546875" style="221" customWidth="1"/>
    <col min="2310" max="2560" width="11.42578125" style="221"/>
    <col min="2561" max="2561" width="0.140625" style="221" customWidth="1"/>
    <col min="2562" max="2562" width="2.7109375" style="221" customWidth="1"/>
    <col min="2563" max="2563" width="18.5703125" style="221" customWidth="1"/>
    <col min="2564" max="2564" width="1.28515625" style="221" customWidth="1"/>
    <col min="2565" max="2565" width="58.85546875" style="221" customWidth="1"/>
    <col min="2566" max="2816" width="11.42578125" style="221"/>
    <col min="2817" max="2817" width="0.140625" style="221" customWidth="1"/>
    <col min="2818" max="2818" width="2.7109375" style="221" customWidth="1"/>
    <col min="2819" max="2819" width="18.5703125" style="221" customWidth="1"/>
    <col min="2820" max="2820" width="1.28515625" style="221" customWidth="1"/>
    <col min="2821" max="2821" width="58.85546875" style="221" customWidth="1"/>
    <col min="2822" max="3072" width="11.42578125" style="221"/>
    <col min="3073" max="3073" width="0.140625" style="221" customWidth="1"/>
    <col min="3074" max="3074" width="2.7109375" style="221" customWidth="1"/>
    <col min="3075" max="3075" width="18.5703125" style="221" customWidth="1"/>
    <col min="3076" max="3076" width="1.28515625" style="221" customWidth="1"/>
    <col min="3077" max="3077" width="58.85546875" style="221" customWidth="1"/>
    <col min="3078" max="3328" width="11.42578125" style="221"/>
    <col min="3329" max="3329" width="0.140625" style="221" customWidth="1"/>
    <col min="3330" max="3330" width="2.7109375" style="221" customWidth="1"/>
    <col min="3331" max="3331" width="18.5703125" style="221" customWidth="1"/>
    <col min="3332" max="3332" width="1.28515625" style="221" customWidth="1"/>
    <col min="3333" max="3333" width="58.85546875" style="221" customWidth="1"/>
    <col min="3334" max="3584" width="11.42578125" style="221"/>
    <col min="3585" max="3585" width="0.140625" style="221" customWidth="1"/>
    <col min="3586" max="3586" width="2.7109375" style="221" customWidth="1"/>
    <col min="3587" max="3587" width="18.5703125" style="221" customWidth="1"/>
    <col min="3588" max="3588" width="1.28515625" style="221" customWidth="1"/>
    <col min="3589" max="3589" width="58.85546875" style="221" customWidth="1"/>
    <col min="3590" max="3840" width="11.42578125" style="221"/>
    <col min="3841" max="3841" width="0.140625" style="221" customWidth="1"/>
    <col min="3842" max="3842" width="2.7109375" style="221" customWidth="1"/>
    <col min="3843" max="3843" width="18.5703125" style="221" customWidth="1"/>
    <col min="3844" max="3844" width="1.28515625" style="221" customWidth="1"/>
    <col min="3845" max="3845" width="58.85546875" style="221" customWidth="1"/>
    <col min="3846" max="4096" width="11.42578125" style="221"/>
    <col min="4097" max="4097" width="0.140625" style="221" customWidth="1"/>
    <col min="4098" max="4098" width="2.7109375" style="221" customWidth="1"/>
    <col min="4099" max="4099" width="18.5703125" style="221" customWidth="1"/>
    <col min="4100" max="4100" width="1.28515625" style="221" customWidth="1"/>
    <col min="4101" max="4101" width="58.85546875" style="221" customWidth="1"/>
    <col min="4102" max="4352" width="11.42578125" style="221"/>
    <col min="4353" max="4353" width="0.140625" style="221" customWidth="1"/>
    <col min="4354" max="4354" width="2.7109375" style="221" customWidth="1"/>
    <col min="4355" max="4355" width="18.5703125" style="221" customWidth="1"/>
    <col min="4356" max="4356" width="1.28515625" style="221" customWidth="1"/>
    <col min="4357" max="4357" width="58.85546875" style="221" customWidth="1"/>
    <col min="4358" max="4608" width="11.42578125" style="221"/>
    <col min="4609" max="4609" width="0.140625" style="221" customWidth="1"/>
    <col min="4610" max="4610" width="2.7109375" style="221" customWidth="1"/>
    <col min="4611" max="4611" width="18.5703125" style="221" customWidth="1"/>
    <col min="4612" max="4612" width="1.28515625" style="221" customWidth="1"/>
    <col min="4613" max="4613" width="58.85546875" style="221" customWidth="1"/>
    <col min="4614" max="4864" width="11.42578125" style="221"/>
    <col min="4865" max="4865" width="0.140625" style="221" customWidth="1"/>
    <col min="4866" max="4866" width="2.7109375" style="221" customWidth="1"/>
    <col min="4867" max="4867" width="18.5703125" style="221" customWidth="1"/>
    <col min="4868" max="4868" width="1.28515625" style="221" customWidth="1"/>
    <col min="4869" max="4869" width="58.85546875" style="221" customWidth="1"/>
    <col min="4870" max="5120" width="11.42578125" style="221"/>
    <col min="5121" max="5121" width="0.140625" style="221" customWidth="1"/>
    <col min="5122" max="5122" width="2.7109375" style="221" customWidth="1"/>
    <col min="5123" max="5123" width="18.5703125" style="221" customWidth="1"/>
    <col min="5124" max="5124" width="1.28515625" style="221" customWidth="1"/>
    <col min="5125" max="5125" width="58.85546875" style="221" customWidth="1"/>
    <col min="5126" max="5376" width="11.42578125" style="221"/>
    <col min="5377" max="5377" width="0.140625" style="221" customWidth="1"/>
    <col min="5378" max="5378" width="2.7109375" style="221" customWidth="1"/>
    <col min="5379" max="5379" width="18.5703125" style="221" customWidth="1"/>
    <col min="5380" max="5380" width="1.28515625" style="221" customWidth="1"/>
    <col min="5381" max="5381" width="58.85546875" style="221" customWidth="1"/>
    <col min="5382" max="5632" width="11.42578125" style="221"/>
    <col min="5633" max="5633" width="0.140625" style="221" customWidth="1"/>
    <col min="5634" max="5634" width="2.7109375" style="221" customWidth="1"/>
    <col min="5635" max="5635" width="18.5703125" style="221" customWidth="1"/>
    <col min="5636" max="5636" width="1.28515625" style="221" customWidth="1"/>
    <col min="5637" max="5637" width="58.85546875" style="221" customWidth="1"/>
    <col min="5638" max="5888" width="11.42578125" style="221"/>
    <col min="5889" max="5889" width="0.140625" style="221" customWidth="1"/>
    <col min="5890" max="5890" width="2.7109375" style="221" customWidth="1"/>
    <col min="5891" max="5891" width="18.5703125" style="221" customWidth="1"/>
    <col min="5892" max="5892" width="1.28515625" style="221" customWidth="1"/>
    <col min="5893" max="5893" width="58.85546875" style="221" customWidth="1"/>
    <col min="5894" max="6144" width="11.42578125" style="221"/>
    <col min="6145" max="6145" width="0.140625" style="221" customWidth="1"/>
    <col min="6146" max="6146" width="2.7109375" style="221" customWidth="1"/>
    <col min="6147" max="6147" width="18.5703125" style="221" customWidth="1"/>
    <col min="6148" max="6148" width="1.28515625" style="221" customWidth="1"/>
    <col min="6149" max="6149" width="58.85546875" style="221" customWidth="1"/>
    <col min="6150" max="6400" width="11.42578125" style="221"/>
    <col min="6401" max="6401" width="0.140625" style="221" customWidth="1"/>
    <col min="6402" max="6402" width="2.7109375" style="221" customWidth="1"/>
    <col min="6403" max="6403" width="18.5703125" style="221" customWidth="1"/>
    <col min="6404" max="6404" width="1.28515625" style="221" customWidth="1"/>
    <col min="6405" max="6405" width="58.85546875" style="221" customWidth="1"/>
    <col min="6406" max="6656" width="11.42578125" style="221"/>
    <col min="6657" max="6657" width="0.140625" style="221" customWidth="1"/>
    <col min="6658" max="6658" width="2.7109375" style="221" customWidth="1"/>
    <col min="6659" max="6659" width="18.5703125" style="221" customWidth="1"/>
    <col min="6660" max="6660" width="1.28515625" style="221" customWidth="1"/>
    <col min="6661" max="6661" width="58.85546875" style="221" customWidth="1"/>
    <col min="6662" max="6912" width="11.42578125" style="221"/>
    <col min="6913" max="6913" width="0.140625" style="221" customWidth="1"/>
    <col min="6914" max="6914" width="2.7109375" style="221" customWidth="1"/>
    <col min="6915" max="6915" width="18.5703125" style="221" customWidth="1"/>
    <col min="6916" max="6916" width="1.28515625" style="221" customWidth="1"/>
    <col min="6917" max="6917" width="58.85546875" style="221" customWidth="1"/>
    <col min="6918" max="7168" width="11.42578125" style="221"/>
    <col min="7169" max="7169" width="0.140625" style="221" customWidth="1"/>
    <col min="7170" max="7170" width="2.7109375" style="221" customWidth="1"/>
    <col min="7171" max="7171" width="18.5703125" style="221" customWidth="1"/>
    <col min="7172" max="7172" width="1.28515625" style="221" customWidth="1"/>
    <col min="7173" max="7173" width="58.85546875" style="221" customWidth="1"/>
    <col min="7174" max="7424" width="11.42578125" style="221"/>
    <col min="7425" max="7425" width="0.140625" style="221" customWidth="1"/>
    <col min="7426" max="7426" width="2.7109375" style="221" customWidth="1"/>
    <col min="7427" max="7427" width="18.5703125" style="221" customWidth="1"/>
    <col min="7428" max="7428" width="1.28515625" style="221" customWidth="1"/>
    <col min="7429" max="7429" width="58.85546875" style="221" customWidth="1"/>
    <col min="7430" max="7680" width="11.42578125" style="221"/>
    <col min="7681" max="7681" width="0.140625" style="221" customWidth="1"/>
    <col min="7682" max="7682" width="2.7109375" style="221" customWidth="1"/>
    <col min="7683" max="7683" width="18.5703125" style="221" customWidth="1"/>
    <col min="7684" max="7684" width="1.28515625" style="221" customWidth="1"/>
    <col min="7685" max="7685" width="58.85546875" style="221" customWidth="1"/>
    <col min="7686" max="7936" width="11.42578125" style="221"/>
    <col min="7937" max="7937" width="0.140625" style="221" customWidth="1"/>
    <col min="7938" max="7938" width="2.7109375" style="221" customWidth="1"/>
    <col min="7939" max="7939" width="18.5703125" style="221" customWidth="1"/>
    <col min="7940" max="7940" width="1.28515625" style="221" customWidth="1"/>
    <col min="7941" max="7941" width="58.85546875" style="221" customWidth="1"/>
    <col min="7942" max="8192" width="11.42578125" style="221"/>
    <col min="8193" max="8193" width="0.140625" style="221" customWidth="1"/>
    <col min="8194" max="8194" width="2.7109375" style="221" customWidth="1"/>
    <col min="8195" max="8195" width="18.5703125" style="221" customWidth="1"/>
    <col min="8196" max="8196" width="1.28515625" style="221" customWidth="1"/>
    <col min="8197" max="8197" width="58.85546875" style="221" customWidth="1"/>
    <col min="8198" max="8448" width="11.42578125" style="221"/>
    <col min="8449" max="8449" width="0.140625" style="221" customWidth="1"/>
    <col min="8450" max="8450" width="2.7109375" style="221" customWidth="1"/>
    <col min="8451" max="8451" width="18.5703125" style="221" customWidth="1"/>
    <col min="8452" max="8452" width="1.28515625" style="221" customWidth="1"/>
    <col min="8453" max="8453" width="58.85546875" style="221" customWidth="1"/>
    <col min="8454" max="8704" width="11.42578125" style="221"/>
    <col min="8705" max="8705" width="0.140625" style="221" customWidth="1"/>
    <col min="8706" max="8706" width="2.7109375" style="221" customWidth="1"/>
    <col min="8707" max="8707" width="18.5703125" style="221" customWidth="1"/>
    <col min="8708" max="8708" width="1.28515625" style="221" customWidth="1"/>
    <col min="8709" max="8709" width="58.85546875" style="221" customWidth="1"/>
    <col min="8710" max="8960" width="11.42578125" style="221"/>
    <col min="8961" max="8961" width="0.140625" style="221" customWidth="1"/>
    <col min="8962" max="8962" width="2.7109375" style="221" customWidth="1"/>
    <col min="8963" max="8963" width="18.5703125" style="221" customWidth="1"/>
    <col min="8964" max="8964" width="1.28515625" style="221" customWidth="1"/>
    <col min="8965" max="8965" width="58.85546875" style="221" customWidth="1"/>
    <col min="8966" max="9216" width="11.42578125" style="221"/>
    <col min="9217" max="9217" width="0.140625" style="221" customWidth="1"/>
    <col min="9218" max="9218" width="2.7109375" style="221" customWidth="1"/>
    <col min="9219" max="9219" width="18.5703125" style="221" customWidth="1"/>
    <col min="9220" max="9220" width="1.28515625" style="221" customWidth="1"/>
    <col min="9221" max="9221" width="58.85546875" style="221" customWidth="1"/>
    <col min="9222" max="9472" width="11.42578125" style="221"/>
    <col min="9473" max="9473" width="0.140625" style="221" customWidth="1"/>
    <col min="9474" max="9474" width="2.7109375" style="221" customWidth="1"/>
    <col min="9475" max="9475" width="18.5703125" style="221" customWidth="1"/>
    <col min="9476" max="9476" width="1.28515625" style="221" customWidth="1"/>
    <col min="9477" max="9477" width="58.85546875" style="221" customWidth="1"/>
    <col min="9478" max="9728" width="11.42578125" style="221"/>
    <col min="9729" max="9729" width="0.140625" style="221" customWidth="1"/>
    <col min="9730" max="9730" width="2.7109375" style="221" customWidth="1"/>
    <col min="9731" max="9731" width="18.5703125" style="221" customWidth="1"/>
    <col min="9732" max="9732" width="1.28515625" style="221" customWidth="1"/>
    <col min="9733" max="9733" width="58.85546875" style="221" customWidth="1"/>
    <col min="9734" max="9984" width="11.42578125" style="221"/>
    <col min="9985" max="9985" width="0.140625" style="221" customWidth="1"/>
    <col min="9986" max="9986" width="2.7109375" style="221" customWidth="1"/>
    <col min="9987" max="9987" width="18.5703125" style="221" customWidth="1"/>
    <col min="9988" max="9988" width="1.28515625" style="221" customWidth="1"/>
    <col min="9989" max="9989" width="58.85546875" style="221" customWidth="1"/>
    <col min="9990" max="10240" width="11.42578125" style="221"/>
    <col min="10241" max="10241" width="0.140625" style="221" customWidth="1"/>
    <col min="10242" max="10242" width="2.7109375" style="221" customWidth="1"/>
    <col min="10243" max="10243" width="18.5703125" style="221" customWidth="1"/>
    <col min="10244" max="10244" width="1.28515625" style="221" customWidth="1"/>
    <col min="10245" max="10245" width="58.85546875" style="221" customWidth="1"/>
    <col min="10246" max="10496" width="11.42578125" style="221"/>
    <col min="10497" max="10497" width="0.140625" style="221" customWidth="1"/>
    <col min="10498" max="10498" width="2.7109375" style="221" customWidth="1"/>
    <col min="10499" max="10499" width="18.5703125" style="221" customWidth="1"/>
    <col min="10500" max="10500" width="1.28515625" style="221" customWidth="1"/>
    <col min="10501" max="10501" width="58.85546875" style="221" customWidth="1"/>
    <col min="10502" max="10752" width="11.42578125" style="221"/>
    <col min="10753" max="10753" width="0.140625" style="221" customWidth="1"/>
    <col min="10754" max="10754" width="2.7109375" style="221" customWidth="1"/>
    <col min="10755" max="10755" width="18.5703125" style="221" customWidth="1"/>
    <col min="10756" max="10756" width="1.28515625" style="221" customWidth="1"/>
    <col min="10757" max="10757" width="58.85546875" style="221" customWidth="1"/>
    <col min="10758" max="11008" width="11.42578125" style="221"/>
    <col min="11009" max="11009" width="0.140625" style="221" customWidth="1"/>
    <col min="11010" max="11010" width="2.7109375" style="221" customWidth="1"/>
    <col min="11011" max="11011" width="18.5703125" style="221" customWidth="1"/>
    <col min="11012" max="11012" width="1.28515625" style="221" customWidth="1"/>
    <col min="11013" max="11013" width="58.85546875" style="221" customWidth="1"/>
    <col min="11014" max="11264" width="11.42578125" style="221"/>
    <col min="11265" max="11265" width="0.140625" style="221" customWidth="1"/>
    <col min="11266" max="11266" width="2.7109375" style="221" customWidth="1"/>
    <col min="11267" max="11267" width="18.5703125" style="221" customWidth="1"/>
    <col min="11268" max="11268" width="1.28515625" style="221" customWidth="1"/>
    <col min="11269" max="11269" width="58.85546875" style="221" customWidth="1"/>
    <col min="11270" max="11520" width="11.42578125" style="221"/>
    <col min="11521" max="11521" width="0.140625" style="221" customWidth="1"/>
    <col min="11522" max="11522" width="2.7109375" style="221" customWidth="1"/>
    <col min="11523" max="11523" width="18.5703125" style="221" customWidth="1"/>
    <col min="11524" max="11524" width="1.28515625" style="221" customWidth="1"/>
    <col min="11525" max="11525" width="58.85546875" style="221" customWidth="1"/>
    <col min="11526" max="11776" width="11.42578125" style="221"/>
    <col min="11777" max="11777" width="0.140625" style="221" customWidth="1"/>
    <col min="11778" max="11778" width="2.7109375" style="221" customWidth="1"/>
    <col min="11779" max="11779" width="18.5703125" style="221" customWidth="1"/>
    <col min="11780" max="11780" width="1.28515625" style="221" customWidth="1"/>
    <col min="11781" max="11781" width="58.85546875" style="221" customWidth="1"/>
    <col min="11782" max="12032" width="11.42578125" style="221"/>
    <col min="12033" max="12033" width="0.140625" style="221" customWidth="1"/>
    <col min="12034" max="12034" width="2.7109375" style="221" customWidth="1"/>
    <col min="12035" max="12035" width="18.5703125" style="221" customWidth="1"/>
    <col min="12036" max="12036" width="1.28515625" style="221" customWidth="1"/>
    <col min="12037" max="12037" width="58.85546875" style="221" customWidth="1"/>
    <col min="12038" max="12288" width="11.42578125" style="221"/>
    <col min="12289" max="12289" width="0.140625" style="221" customWidth="1"/>
    <col min="12290" max="12290" width="2.7109375" style="221" customWidth="1"/>
    <col min="12291" max="12291" width="18.5703125" style="221" customWidth="1"/>
    <col min="12292" max="12292" width="1.28515625" style="221" customWidth="1"/>
    <col min="12293" max="12293" width="58.85546875" style="221" customWidth="1"/>
    <col min="12294" max="12544" width="11.42578125" style="221"/>
    <col min="12545" max="12545" width="0.140625" style="221" customWidth="1"/>
    <col min="12546" max="12546" width="2.7109375" style="221" customWidth="1"/>
    <col min="12547" max="12547" width="18.5703125" style="221" customWidth="1"/>
    <col min="12548" max="12548" width="1.28515625" style="221" customWidth="1"/>
    <col min="12549" max="12549" width="58.85546875" style="221" customWidth="1"/>
    <col min="12550" max="12800" width="11.42578125" style="221"/>
    <col min="12801" max="12801" width="0.140625" style="221" customWidth="1"/>
    <col min="12802" max="12802" width="2.7109375" style="221" customWidth="1"/>
    <col min="12803" max="12803" width="18.5703125" style="221" customWidth="1"/>
    <col min="12804" max="12804" width="1.28515625" style="221" customWidth="1"/>
    <col min="12805" max="12805" width="58.85546875" style="221" customWidth="1"/>
    <col min="12806" max="13056" width="11.42578125" style="221"/>
    <col min="13057" max="13057" width="0.140625" style="221" customWidth="1"/>
    <col min="13058" max="13058" width="2.7109375" style="221" customWidth="1"/>
    <col min="13059" max="13059" width="18.5703125" style="221" customWidth="1"/>
    <col min="13060" max="13060" width="1.28515625" style="221" customWidth="1"/>
    <col min="13061" max="13061" width="58.85546875" style="221" customWidth="1"/>
    <col min="13062" max="13312" width="11.42578125" style="221"/>
    <col min="13313" max="13313" width="0.140625" style="221" customWidth="1"/>
    <col min="13314" max="13314" width="2.7109375" style="221" customWidth="1"/>
    <col min="13315" max="13315" width="18.5703125" style="221" customWidth="1"/>
    <col min="13316" max="13316" width="1.28515625" style="221" customWidth="1"/>
    <col min="13317" max="13317" width="58.85546875" style="221" customWidth="1"/>
    <col min="13318" max="13568" width="11.42578125" style="221"/>
    <col min="13569" max="13569" width="0.140625" style="221" customWidth="1"/>
    <col min="13570" max="13570" width="2.7109375" style="221" customWidth="1"/>
    <col min="13571" max="13571" width="18.5703125" style="221" customWidth="1"/>
    <col min="13572" max="13572" width="1.28515625" style="221" customWidth="1"/>
    <col min="13573" max="13573" width="58.85546875" style="221" customWidth="1"/>
    <col min="13574" max="13824" width="11.42578125" style="221"/>
    <col min="13825" max="13825" width="0.140625" style="221" customWidth="1"/>
    <col min="13826" max="13826" width="2.7109375" style="221" customWidth="1"/>
    <col min="13827" max="13827" width="18.5703125" style="221" customWidth="1"/>
    <col min="13828" max="13828" width="1.28515625" style="221" customWidth="1"/>
    <col min="13829" max="13829" width="58.85546875" style="221" customWidth="1"/>
    <col min="13830" max="14080" width="11.42578125" style="221"/>
    <col min="14081" max="14081" width="0.140625" style="221" customWidth="1"/>
    <col min="14082" max="14082" width="2.7109375" style="221" customWidth="1"/>
    <col min="14083" max="14083" width="18.5703125" style="221" customWidth="1"/>
    <col min="14084" max="14084" width="1.28515625" style="221" customWidth="1"/>
    <col min="14085" max="14085" width="58.85546875" style="221" customWidth="1"/>
    <col min="14086" max="14336" width="11.42578125" style="221"/>
    <col min="14337" max="14337" width="0.140625" style="221" customWidth="1"/>
    <col min="14338" max="14338" width="2.7109375" style="221" customWidth="1"/>
    <col min="14339" max="14339" width="18.5703125" style="221" customWidth="1"/>
    <col min="14340" max="14340" width="1.28515625" style="221" customWidth="1"/>
    <col min="14341" max="14341" width="58.85546875" style="221" customWidth="1"/>
    <col min="14342" max="14592" width="11.42578125" style="221"/>
    <col min="14593" max="14593" width="0.140625" style="221" customWidth="1"/>
    <col min="14594" max="14594" width="2.7109375" style="221" customWidth="1"/>
    <col min="14595" max="14595" width="18.5703125" style="221" customWidth="1"/>
    <col min="14596" max="14596" width="1.28515625" style="221" customWidth="1"/>
    <col min="14597" max="14597" width="58.85546875" style="221" customWidth="1"/>
    <col min="14598" max="14848" width="11.42578125" style="221"/>
    <col min="14849" max="14849" width="0.140625" style="221" customWidth="1"/>
    <col min="14850" max="14850" width="2.7109375" style="221" customWidth="1"/>
    <col min="14851" max="14851" width="18.5703125" style="221" customWidth="1"/>
    <col min="14852" max="14852" width="1.28515625" style="221" customWidth="1"/>
    <col min="14853" max="14853" width="58.85546875" style="221" customWidth="1"/>
    <col min="14854" max="15104" width="11.42578125" style="221"/>
    <col min="15105" max="15105" width="0.140625" style="221" customWidth="1"/>
    <col min="15106" max="15106" width="2.7109375" style="221" customWidth="1"/>
    <col min="15107" max="15107" width="18.5703125" style="221" customWidth="1"/>
    <col min="15108" max="15108" width="1.28515625" style="221" customWidth="1"/>
    <col min="15109" max="15109" width="58.85546875" style="221" customWidth="1"/>
    <col min="15110" max="15360" width="11.42578125" style="221"/>
    <col min="15361" max="15361" width="0.140625" style="221" customWidth="1"/>
    <col min="15362" max="15362" width="2.7109375" style="221" customWidth="1"/>
    <col min="15363" max="15363" width="18.5703125" style="221" customWidth="1"/>
    <col min="15364" max="15364" width="1.28515625" style="221" customWidth="1"/>
    <col min="15365" max="15365" width="58.85546875" style="221" customWidth="1"/>
    <col min="15366" max="15616" width="11.42578125" style="221"/>
    <col min="15617" max="15617" width="0.140625" style="221" customWidth="1"/>
    <col min="15618" max="15618" width="2.7109375" style="221" customWidth="1"/>
    <col min="15619" max="15619" width="18.5703125" style="221" customWidth="1"/>
    <col min="15620" max="15620" width="1.28515625" style="221" customWidth="1"/>
    <col min="15621" max="15621" width="58.85546875" style="221" customWidth="1"/>
    <col min="15622" max="15872" width="11.42578125" style="221"/>
    <col min="15873" max="15873" width="0.140625" style="221" customWidth="1"/>
    <col min="15874" max="15874" width="2.7109375" style="221" customWidth="1"/>
    <col min="15875" max="15875" width="18.5703125" style="221" customWidth="1"/>
    <col min="15876" max="15876" width="1.28515625" style="221" customWidth="1"/>
    <col min="15877" max="15877" width="58.85546875" style="221" customWidth="1"/>
    <col min="15878" max="16128" width="11.42578125" style="221"/>
    <col min="16129" max="16129" width="0.140625" style="221" customWidth="1"/>
    <col min="16130" max="16130" width="2.7109375" style="221" customWidth="1"/>
    <col min="16131" max="16131" width="18.5703125" style="221" customWidth="1"/>
    <col min="16132" max="16132" width="1.28515625" style="221" customWidth="1"/>
    <col min="16133" max="16133" width="58.85546875" style="221" customWidth="1"/>
    <col min="16134" max="16384" width="11.42578125" style="221"/>
  </cols>
  <sheetData>
    <row r="1" spans="1:5" ht="0.75" customHeight="1"/>
    <row r="2" spans="1:5" ht="21" customHeight="1">
      <c r="E2" s="66" t="s">
        <v>36</v>
      </c>
    </row>
    <row r="3" spans="1:5" ht="15" customHeight="1">
      <c r="E3" s="222" t="s">
        <v>545</v>
      </c>
    </row>
    <row r="4" spans="1:5" s="223" customFormat="1" ht="20.25" customHeight="1">
      <c r="B4" s="224"/>
      <c r="C4" s="6" t="str">
        <f>Indice!C4</f>
        <v>Producción de energía eléctrica eléctrica</v>
      </c>
    </row>
    <row r="5" spans="1:5" s="223" customFormat="1" ht="12.75" customHeight="1">
      <c r="B5" s="224"/>
      <c r="C5" s="225"/>
    </row>
    <row r="6" spans="1:5" s="223" customFormat="1" ht="13.5" customHeight="1">
      <c r="B6" s="224"/>
      <c r="C6" s="226"/>
      <c r="D6" s="227"/>
      <c r="E6" s="227"/>
    </row>
    <row r="7" spans="1:5" s="223" customFormat="1" ht="12.75" customHeight="1">
      <c r="B7" s="224"/>
      <c r="C7" s="979" t="s">
        <v>393</v>
      </c>
      <c r="D7" s="227"/>
      <c r="E7" s="621"/>
    </row>
    <row r="8" spans="1:5" ht="12.75" customHeight="1">
      <c r="A8" s="223"/>
      <c r="B8" s="224"/>
      <c r="C8" s="979"/>
      <c r="D8" s="227"/>
      <c r="E8" s="621"/>
    </row>
    <row r="9" spans="1:5" ht="12.75" customHeight="1">
      <c r="A9" s="223"/>
      <c r="B9" s="224"/>
      <c r="C9" s="979"/>
      <c r="D9" s="227"/>
      <c r="E9" s="621"/>
    </row>
    <row r="10" spans="1:5" ht="12.75" customHeight="1">
      <c r="A10" s="223"/>
      <c r="B10" s="224"/>
      <c r="C10" s="372" t="s">
        <v>1</v>
      </c>
      <c r="D10" s="227"/>
      <c r="E10" s="621"/>
    </row>
    <row r="11" spans="1:5" ht="12.75" customHeight="1">
      <c r="A11" s="223"/>
      <c r="B11" s="224"/>
      <c r="D11" s="227"/>
      <c r="E11" s="622"/>
    </row>
    <row r="12" spans="1:5" ht="12.75" customHeight="1">
      <c r="A12" s="223"/>
      <c r="B12" s="224"/>
      <c r="D12" s="227"/>
      <c r="E12" s="622"/>
    </row>
    <row r="13" spans="1:5" ht="12.75" customHeight="1">
      <c r="A13" s="223"/>
      <c r="B13" s="224"/>
      <c r="C13" s="226"/>
      <c r="D13" s="227"/>
      <c r="E13" s="622"/>
    </row>
    <row r="14" spans="1:5" ht="12.75" customHeight="1">
      <c r="A14" s="223"/>
      <c r="B14" s="224"/>
      <c r="C14" s="226"/>
      <c r="D14" s="227"/>
      <c r="E14" s="622"/>
    </row>
    <row r="15" spans="1:5" ht="12.75" customHeight="1">
      <c r="A15" s="223"/>
      <c r="B15" s="224"/>
      <c r="C15" s="226"/>
      <c r="D15" s="227"/>
      <c r="E15" s="622"/>
    </row>
    <row r="16" spans="1:5" ht="12.75" customHeight="1">
      <c r="A16" s="223"/>
      <c r="B16" s="224"/>
      <c r="C16" s="226"/>
      <c r="D16" s="227"/>
      <c r="E16" s="622"/>
    </row>
    <row r="17" spans="1:11" ht="12.75" customHeight="1">
      <c r="A17" s="223"/>
      <c r="B17" s="224"/>
      <c r="C17" s="226"/>
      <c r="D17" s="227"/>
      <c r="E17" s="622"/>
    </row>
    <row r="18" spans="1:11" ht="12.75" customHeight="1">
      <c r="A18" s="223"/>
      <c r="B18" s="224"/>
      <c r="C18" s="226"/>
      <c r="D18" s="227"/>
      <c r="E18" s="622"/>
    </row>
    <row r="19" spans="1:11" ht="12.75" customHeight="1">
      <c r="A19" s="223"/>
      <c r="B19" s="224"/>
      <c r="C19" s="226"/>
      <c r="D19" s="227"/>
      <c r="E19" s="622"/>
    </row>
    <row r="20" spans="1:11" ht="12.75" customHeight="1">
      <c r="A20" s="223"/>
      <c r="B20" s="224"/>
      <c r="C20" s="226"/>
      <c r="D20" s="227"/>
      <c r="E20" s="622"/>
    </row>
    <row r="21" spans="1:11" ht="12.75" customHeight="1">
      <c r="A21" s="223"/>
      <c r="B21" s="224"/>
      <c r="C21" s="226"/>
      <c r="D21" s="227"/>
      <c r="E21" s="622"/>
    </row>
    <row r="22" spans="1:11">
      <c r="E22" s="626"/>
    </row>
    <row r="23" spans="1:11">
      <c r="E23" s="626"/>
    </row>
    <row r="24" spans="1:11">
      <c r="E24" s="626"/>
    </row>
    <row r="26" spans="1:11">
      <c r="E26" s="860"/>
    </row>
    <row r="27" spans="1:11">
      <c r="E27" s="319"/>
      <c r="F27" s="319"/>
      <c r="G27" s="319"/>
      <c r="H27" s="319"/>
      <c r="I27" s="319"/>
      <c r="J27" s="319"/>
      <c r="K27" s="319"/>
    </row>
  </sheetData>
  <mergeCells count="1">
    <mergeCell ref="C7:C9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4294967292" verticalDpi="4294967292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autoPageBreaks="0"/>
  </sheetPr>
  <dimension ref="A1:W30"/>
  <sheetViews>
    <sheetView showGridLines="0" showRowColHeaders="0" zoomScaleNormal="100" workbookViewId="0">
      <selection activeCell="B2" sqref="B2"/>
    </sheetView>
  </sheetViews>
  <sheetFormatPr baseColWidth="10" defaultRowHeight="11.25"/>
  <cols>
    <col min="1" max="1" width="0.140625" style="27" customWidth="1"/>
    <col min="2" max="2" width="2.7109375" style="27" customWidth="1"/>
    <col min="3" max="3" width="23.7109375" style="27" customWidth="1"/>
    <col min="4" max="4" width="1.28515625" style="27" customWidth="1"/>
    <col min="5" max="5" width="27" style="399" customWidth="1"/>
    <col min="6" max="8" width="7" style="399" customWidth="1"/>
    <col min="9" max="9" width="8" style="399" customWidth="1"/>
    <col min="10" max="10" width="7.28515625" style="399" customWidth="1"/>
    <col min="11" max="11" width="9" style="395" customWidth="1"/>
    <col min="12" max="12" width="9.5703125" style="410" hidden="1" customWidth="1"/>
    <col min="13" max="13" width="9.5703125" style="399" hidden="1" customWidth="1"/>
    <col min="14" max="14" width="1.7109375" style="399" hidden="1" customWidth="1"/>
    <col min="15" max="16" width="0" style="399" hidden="1" customWidth="1"/>
    <col min="17" max="17" width="11.42578125" style="399"/>
    <col min="18" max="21" width="12.42578125" style="399" bestFit="1" customWidth="1"/>
    <col min="22" max="22" width="12.85546875" style="399" customWidth="1"/>
    <col min="23" max="256" width="11.42578125" style="399"/>
    <col min="257" max="257" width="0.140625" style="399" customWidth="1"/>
    <col min="258" max="258" width="2.7109375" style="399" customWidth="1"/>
    <col min="259" max="259" width="15.42578125" style="399" customWidth="1"/>
    <col min="260" max="260" width="1.28515625" style="399" customWidth="1"/>
    <col min="261" max="261" width="27" style="399" customWidth="1"/>
    <col min="262" max="264" width="7" style="399" customWidth="1"/>
    <col min="265" max="265" width="8" style="399" customWidth="1"/>
    <col min="266" max="266" width="7.28515625" style="399" customWidth="1"/>
    <col min="267" max="267" width="9" style="399" customWidth="1"/>
    <col min="268" max="272" width="0" style="399" hidden="1" customWidth="1"/>
    <col min="273" max="273" width="11.42578125" style="399"/>
    <col min="274" max="277" width="12.42578125" style="399" bestFit="1" customWidth="1"/>
    <col min="278" max="278" width="12.85546875" style="399" customWidth="1"/>
    <col min="279" max="512" width="11.42578125" style="399"/>
    <col min="513" max="513" width="0.140625" style="399" customWidth="1"/>
    <col min="514" max="514" width="2.7109375" style="399" customWidth="1"/>
    <col min="515" max="515" width="15.42578125" style="399" customWidth="1"/>
    <col min="516" max="516" width="1.28515625" style="399" customWidth="1"/>
    <col min="517" max="517" width="27" style="399" customWidth="1"/>
    <col min="518" max="520" width="7" style="399" customWidth="1"/>
    <col min="521" max="521" width="8" style="399" customWidth="1"/>
    <col min="522" max="522" width="7.28515625" style="399" customWidth="1"/>
    <col min="523" max="523" width="9" style="399" customWidth="1"/>
    <col min="524" max="528" width="0" style="399" hidden="1" customWidth="1"/>
    <col min="529" max="529" width="11.42578125" style="399"/>
    <col min="530" max="533" width="12.42578125" style="399" bestFit="1" customWidth="1"/>
    <col min="534" max="534" width="12.85546875" style="399" customWidth="1"/>
    <col min="535" max="768" width="11.42578125" style="399"/>
    <col min="769" max="769" width="0.140625" style="399" customWidth="1"/>
    <col min="770" max="770" width="2.7109375" style="399" customWidth="1"/>
    <col min="771" max="771" width="15.42578125" style="399" customWidth="1"/>
    <col min="772" max="772" width="1.28515625" style="399" customWidth="1"/>
    <col min="773" max="773" width="27" style="399" customWidth="1"/>
    <col min="774" max="776" width="7" style="399" customWidth="1"/>
    <col min="777" max="777" width="8" style="399" customWidth="1"/>
    <col min="778" max="778" width="7.28515625" style="399" customWidth="1"/>
    <col min="779" max="779" width="9" style="399" customWidth="1"/>
    <col min="780" max="784" width="0" style="399" hidden="1" customWidth="1"/>
    <col min="785" max="785" width="11.42578125" style="399"/>
    <col min="786" max="789" width="12.42578125" style="399" bestFit="1" customWidth="1"/>
    <col min="790" max="790" width="12.85546875" style="399" customWidth="1"/>
    <col min="791" max="1024" width="11.42578125" style="399"/>
    <col min="1025" max="1025" width="0.140625" style="399" customWidth="1"/>
    <col min="1026" max="1026" width="2.7109375" style="399" customWidth="1"/>
    <col min="1027" max="1027" width="15.42578125" style="399" customWidth="1"/>
    <col min="1028" max="1028" width="1.28515625" style="399" customWidth="1"/>
    <col min="1029" max="1029" width="27" style="399" customWidth="1"/>
    <col min="1030" max="1032" width="7" style="399" customWidth="1"/>
    <col min="1033" max="1033" width="8" style="399" customWidth="1"/>
    <col min="1034" max="1034" width="7.28515625" style="399" customWidth="1"/>
    <col min="1035" max="1035" width="9" style="399" customWidth="1"/>
    <col min="1036" max="1040" width="0" style="399" hidden="1" customWidth="1"/>
    <col min="1041" max="1041" width="11.42578125" style="399"/>
    <col min="1042" max="1045" width="12.42578125" style="399" bestFit="1" customWidth="1"/>
    <col min="1046" max="1046" width="12.85546875" style="399" customWidth="1"/>
    <col min="1047" max="1280" width="11.42578125" style="399"/>
    <col min="1281" max="1281" width="0.140625" style="399" customWidth="1"/>
    <col min="1282" max="1282" width="2.7109375" style="399" customWidth="1"/>
    <col min="1283" max="1283" width="15.42578125" style="399" customWidth="1"/>
    <col min="1284" max="1284" width="1.28515625" style="399" customWidth="1"/>
    <col min="1285" max="1285" width="27" style="399" customWidth="1"/>
    <col min="1286" max="1288" width="7" style="399" customWidth="1"/>
    <col min="1289" max="1289" width="8" style="399" customWidth="1"/>
    <col min="1290" max="1290" width="7.28515625" style="399" customWidth="1"/>
    <col min="1291" max="1291" width="9" style="399" customWidth="1"/>
    <col min="1292" max="1296" width="0" style="399" hidden="1" customWidth="1"/>
    <col min="1297" max="1297" width="11.42578125" style="399"/>
    <col min="1298" max="1301" width="12.42578125" style="399" bestFit="1" customWidth="1"/>
    <col min="1302" max="1302" width="12.85546875" style="399" customWidth="1"/>
    <col min="1303" max="1536" width="11.42578125" style="399"/>
    <col min="1537" max="1537" width="0.140625" style="399" customWidth="1"/>
    <col min="1538" max="1538" width="2.7109375" style="399" customWidth="1"/>
    <col min="1539" max="1539" width="15.42578125" style="399" customWidth="1"/>
    <col min="1540" max="1540" width="1.28515625" style="399" customWidth="1"/>
    <col min="1541" max="1541" width="27" style="399" customWidth="1"/>
    <col min="1542" max="1544" width="7" style="399" customWidth="1"/>
    <col min="1545" max="1545" width="8" style="399" customWidth="1"/>
    <col min="1546" max="1546" width="7.28515625" style="399" customWidth="1"/>
    <col min="1547" max="1547" width="9" style="399" customWidth="1"/>
    <col min="1548" max="1552" width="0" style="399" hidden="1" customWidth="1"/>
    <col min="1553" max="1553" width="11.42578125" style="399"/>
    <col min="1554" max="1557" width="12.42578125" style="399" bestFit="1" customWidth="1"/>
    <col min="1558" max="1558" width="12.85546875" style="399" customWidth="1"/>
    <col min="1559" max="1792" width="11.42578125" style="399"/>
    <col min="1793" max="1793" width="0.140625" style="399" customWidth="1"/>
    <col min="1794" max="1794" width="2.7109375" style="399" customWidth="1"/>
    <col min="1795" max="1795" width="15.42578125" style="399" customWidth="1"/>
    <col min="1796" max="1796" width="1.28515625" style="399" customWidth="1"/>
    <col min="1797" max="1797" width="27" style="399" customWidth="1"/>
    <col min="1798" max="1800" width="7" style="399" customWidth="1"/>
    <col min="1801" max="1801" width="8" style="399" customWidth="1"/>
    <col min="1802" max="1802" width="7.28515625" style="399" customWidth="1"/>
    <col min="1803" max="1803" width="9" style="399" customWidth="1"/>
    <col min="1804" max="1808" width="0" style="399" hidden="1" customWidth="1"/>
    <col min="1809" max="1809" width="11.42578125" style="399"/>
    <col min="1810" max="1813" width="12.42578125" style="399" bestFit="1" customWidth="1"/>
    <col min="1814" max="1814" width="12.85546875" style="399" customWidth="1"/>
    <col min="1815" max="2048" width="11.42578125" style="399"/>
    <col min="2049" max="2049" width="0.140625" style="399" customWidth="1"/>
    <col min="2050" max="2050" width="2.7109375" style="399" customWidth="1"/>
    <col min="2051" max="2051" width="15.42578125" style="399" customWidth="1"/>
    <col min="2052" max="2052" width="1.28515625" style="399" customWidth="1"/>
    <col min="2053" max="2053" width="27" style="399" customWidth="1"/>
    <col min="2054" max="2056" width="7" style="399" customWidth="1"/>
    <col min="2057" max="2057" width="8" style="399" customWidth="1"/>
    <col min="2058" max="2058" width="7.28515625" style="399" customWidth="1"/>
    <col min="2059" max="2059" width="9" style="399" customWidth="1"/>
    <col min="2060" max="2064" width="0" style="399" hidden="1" customWidth="1"/>
    <col min="2065" max="2065" width="11.42578125" style="399"/>
    <col min="2066" max="2069" width="12.42578125" style="399" bestFit="1" customWidth="1"/>
    <col min="2070" max="2070" width="12.85546875" style="399" customWidth="1"/>
    <col min="2071" max="2304" width="11.42578125" style="399"/>
    <col min="2305" max="2305" width="0.140625" style="399" customWidth="1"/>
    <col min="2306" max="2306" width="2.7109375" style="399" customWidth="1"/>
    <col min="2307" max="2307" width="15.42578125" style="399" customWidth="1"/>
    <col min="2308" max="2308" width="1.28515625" style="399" customWidth="1"/>
    <col min="2309" max="2309" width="27" style="399" customWidth="1"/>
    <col min="2310" max="2312" width="7" style="399" customWidth="1"/>
    <col min="2313" max="2313" width="8" style="399" customWidth="1"/>
    <col min="2314" max="2314" width="7.28515625" style="399" customWidth="1"/>
    <col min="2315" max="2315" width="9" style="399" customWidth="1"/>
    <col min="2316" max="2320" width="0" style="399" hidden="1" customWidth="1"/>
    <col min="2321" max="2321" width="11.42578125" style="399"/>
    <col min="2322" max="2325" width="12.42578125" style="399" bestFit="1" customWidth="1"/>
    <col min="2326" max="2326" width="12.85546875" style="399" customWidth="1"/>
    <col min="2327" max="2560" width="11.42578125" style="399"/>
    <col min="2561" max="2561" width="0.140625" style="399" customWidth="1"/>
    <col min="2562" max="2562" width="2.7109375" style="399" customWidth="1"/>
    <col min="2563" max="2563" width="15.42578125" style="399" customWidth="1"/>
    <col min="2564" max="2564" width="1.28515625" style="399" customWidth="1"/>
    <col min="2565" max="2565" width="27" style="399" customWidth="1"/>
    <col min="2566" max="2568" width="7" style="399" customWidth="1"/>
    <col min="2569" max="2569" width="8" style="399" customWidth="1"/>
    <col min="2570" max="2570" width="7.28515625" style="399" customWidth="1"/>
    <col min="2571" max="2571" width="9" style="399" customWidth="1"/>
    <col min="2572" max="2576" width="0" style="399" hidden="1" customWidth="1"/>
    <col min="2577" max="2577" width="11.42578125" style="399"/>
    <col min="2578" max="2581" width="12.42578125" style="399" bestFit="1" customWidth="1"/>
    <col min="2582" max="2582" width="12.85546875" style="399" customWidth="1"/>
    <col min="2583" max="2816" width="11.42578125" style="399"/>
    <col min="2817" max="2817" width="0.140625" style="399" customWidth="1"/>
    <col min="2818" max="2818" width="2.7109375" style="399" customWidth="1"/>
    <col min="2819" max="2819" width="15.42578125" style="399" customWidth="1"/>
    <col min="2820" max="2820" width="1.28515625" style="399" customWidth="1"/>
    <col min="2821" max="2821" width="27" style="399" customWidth="1"/>
    <col min="2822" max="2824" width="7" style="399" customWidth="1"/>
    <col min="2825" max="2825" width="8" style="399" customWidth="1"/>
    <col min="2826" max="2826" width="7.28515625" style="399" customWidth="1"/>
    <col min="2827" max="2827" width="9" style="399" customWidth="1"/>
    <col min="2828" max="2832" width="0" style="399" hidden="1" customWidth="1"/>
    <col min="2833" max="2833" width="11.42578125" style="399"/>
    <col min="2834" max="2837" width="12.42578125" style="399" bestFit="1" customWidth="1"/>
    <col min="2838" max="2838" width="12.85546875" style="399" customWidth="1"/>
    <col min="2839" max="3072" width="11.42578125" style="399"/>
    <col min="3073" max="3073" width="0.140625" style="399" customWidth="1"/>
    <col min="3074" max="3074" width="2.7109375" style="399" customWidth="1"/>
    <col min="3075" max="3075" width="15.42578125" style="399" customWidth="1"/>
    <col min="3076" max="3076" width="1.28515625" style="399" customWidth="1"/>
    <col min="3077" max="3077" width="27" style="399" customWidth="1"/>
    <col min="3078" max="3080" width="7" style="399" customWidth="1"/>
    <col min="3081" max="3081" width="8" style="399" customWidth="1"/>
    <col min="3082" max="3082" width="7.28515625" style="399" customWidth="1"/>
    <col min="3083" max="3083" width="9" style="399" customWidth="1"/>
    <col min="3084" max="3088" width="0" style="399" hidden="1" customWidth="1"/>
    <col min="3089" max="3089" width="11.42578125" style="399"/>
    <col min="3090" max="3093" width="12.42578125" style="399" bestFit="1" customWidth="1"/>
    <col min="3094" max="3094" width="12.85546875" style="399" customWidth="1"/>
    <col min="3095" max="3328" width="11.42578125" style="399"/>
    <col min="3329" max="3329" width="0.140625" style="399" customWidth="1"/>
    <col min="3330" max="3330" width="2.7109375" style="399" customWidth="1"/>
    <col min="3331" max="3331" width="15.42578125" style="399" customWidth="1"/>
    <col min="3332" max="3332" width="1.28515625" style="399" customWidth="1"/>
    <col min="3333" max="3333" width="27" style="399" customWidth="1"/>
    <col min="3334" max="3336" width="7" style="399" customWidth="1"/>
    <col min="3337" max="3337" width="8" style="399" customWidth="1"/>
    <col min="3338" max="3338" width="7.28515625" style="399" customWidth="1"/>
    <col min="3339" max="3339" width="9" style="399" customWidth="1"/>
    <col min="3340" max="3344" width="0" style="399" hidden="1" customWidth="1"/>
    <col min="3345" max="3345" width="11.42578125" style="399"/>
    <col min="3346" max="3349" width="12.42578125" style="399" bestFit="1" customWidth="1"/>
    <col min="3350" max="3350" width="12.85546875" style="399" customWidth="1"/>
    <col min="3351" max="3584" width="11.42578125" style="399"/>
    <col min="3585" max="3585" width="0.140625" style="399" customWidth="1"/>
    <col min="3586" max="3586" width="2.7109375" style="399" customWidth="1"/>
    <col min="3587" max="3587" width="15.42578125" style="399" customWidth="1"/>
    <col min="3588" max="3588" width="1.28515625" style="399" customWidth="1"/>
    <col min="3589" max="3589" width="27" style="399" customWidth="1"/>
    <col min="3590" max="3592" width="7" style="399" customWidth="1"/>
    <col min="3593" max="3593" width="8" style="399" customWidth="1"/>
    <col min="3594" max="3594" width="7.28515625" style="399" customWidth="1"/>
    <col min="3595" max="3595" width="9" style="399" customWidth="1"/>
    <col min="3596" max="3600" width="0" style="399" hidden="1" customWidth="1"/>
    <col min="3601" max="3601" width="11.42578125" style="399"/>
    <col min="3602" max="3605" width="12.42578125" style="399" bestFit="1" customWidth="1"/>
    <col min="3606" max="3606" width="12.85546875" style="399" customWidth="1"/>
    <col min="3607" max="3840" width="11.42578125" style="399"/>
    <col min="3841" max="3841" width="0.140625" style="399" customWidth="1"/>
    <col min="3842" max="3842" width="2.7109375" style="399" customWidth="1"/>
    <col min="3843" max="3843" width="15.42578125" style="399" customWidth="1"/>
    <col min="3844" max="3844" width="1.28515625" style="399" customWidth="1"/>
    <col min="3845" max="3845" width="27" style="399" customWidth="1"/>
    <col min="3846" max="3848" width="7" style="399" customWidth="1"/>
    <col min="3849" max="3849" width="8" style="399" customWidth="1"/>
    <col min="3850" max="3850" width="7.28515625" style="399" customWidth="1"/>
    <col min="3851" max="3851" width="9" style="399" customWidth="1"/>
    <col min="3852" max="3856" width="0" style="399" hidden="1" customWidth="1"/>
    <col min="3857" max="3857" width="11.42578125" style="399"/>
    <col min="3858" max="3861" width="12.42578125" style="399" bestFit="1" customWidth="1"/>
    <col min="3862" max="3862" width="12.85546875" style="399" customWidth="1"/>
    <col min="3863" max="4096" width="11.42578125" style="399"/>
    <col min="4097" max="4097" width="0.140625" style="399" customWidth="1"/>
    <col min="4098" max="4098" width="2.7109375" style="399" customWidth="1"/>
    <col min="4099" max="4099" width="15.42578125" style="399" customWidth="1"/>
    <col min="4100" max="4100" width="1.28515625" style="399" customWidth="1"/>
    <col min="4101" max="4101" width="27" style="399" customWidth="1"/>
    <col min="4102" max="4104" width="7" style="399" customWidth="1"/>
    <col min="4105" max="4105" width="8" style="399" customWidth="1"/>
    <col min="4106" max="4106" width="7.28515625" style="399" customWidth="1"/>
    <col min="4107" max="4107" width="9" style="399" customWidth="1"/>
    <col min="4108" max="4112" width="0" style="399" hidden="1" customWidth="1"/>
    <col min="4113" max="4113" width="11.42578125" style="399"/>
    <col min="4114" max="4117" width="12.42578125" style="399" bestFit="1" customWidth="1"/>
    <col min="4118" max="4118" width="12.85546875" style="399" customWidth="1"/>
    <col min="4119" max="4352" width="11.42578125" style="399"/>
    <col min="4353" max="4353" width="0.140625" style="399" customWidth="1"/>
    <col min="4354" max="4354" width="2.7109375" style="399" customWidth="1"/>
    <col min="4355" max="4355" width="15.42578125" style="399" customWidth="1"/>
    <col min="4356" max="4356" width="1.28515625" style="399" customWidth="1"/>
    <col min="4357" max="4357" width="27" style="399" customWidth="1"/>
    <col min="4358" max="4360" width="7" style="399" customWidth="1"/>
    <col min="4361" max="4361" width="8" style="399" customWidth="1"/>
    <col min="4362" max="4362" width="7.28515625" style="399" customWidth="1"/>
    <col min="4363" max="4363" width="9" style="399" customWidth="1"/>
    <col min="4364" max="4368" width="0" style="399" hidden="1" customWidth="1"/>
    <col min="4369" max="4369" width="11.42578125" style="399"/>
    <col min="4370" max="4373" width="12.42578125" style="399" bestFit="1" customWidth="1"/>
    <col min="4374" max="4374" width="12.85546875" style="399" customWidth="1"/>
    <col min="4375" max="4608" width="11.42578125" style="399"/>
    <col min="4609" max="4609" width="0.140625" style="399" customWidth="1"/>
    <col min="4610" max="4610" width="2.7109375" style="399" customWidth="1"/>
    <col min="4611" max="4611" width="15.42578125" style="399" customWidth="1"/>
    <col min="4612" max="4612" width="1.28515625" style="399" customWidth="1"/>
    <col min="4613" max="4613" width="27" style="399" customWidth="1"/>
    <col min="4614" max="4616" width="7" style="399" customWidth="1"/>
    <col min="4617" max="4617" width="8" style="399" customWidth="1"/>
    <col min="4618" max="4618" width="7.28515625" style="399" customWidth="1"/>
    <col min="4619" max="4619" width="9" style="399" customWidth="1"/>
    <col min="4620" max="4624" width="0" style="399" hidden="1" customWidth="1"/>
    <col min="4625" max="4625" width="11.42578125" style="399"/>
    <col min="4626" max="4629" width="12.42578125" style="399" bestFit="1" customWidth="1"/>
    <col min="4630" max="4630" width="12.85546875" style="399" customWidth="1"/>
    <col min="4631" max="4864" width="11.42578125" style="399"/>
    <col min="4865" max="4865" width="0.140625" style="399" customWidth="1"/>
    <col min="4866" max="4866" width="2.7109375" style="399" customWidth="1"/>
    <col min="4867" max="4867" width="15.42578125" style="399" customWidth="1"/>
    <col min="4868" max="4868" width="1.28515625" style="399" customWidth="1"/>
    <col min="4869" max="4869" width="27" style="399" customWidth="1"/>
    <col min="4870" max="4872" width="7" style="399" customWidth="1"/>
    <col min="4873" max="4873" width="8" style="399" customWidth="1"/>
    <col min="4874" max="4874" width="7.28515625" style="399" customWidth="1"/>
    <col min="4875" max="4875" width="9" style="399" customWidth="1"/>
    <col min="4876" max="4880" width="0" style="399" hidden="1" customWidth="1"/>
    <col min="4881" max="4881" width="11.42578125" style="399"/>
    <col min="4882" max="4885" width="12.42578125" style="399" bestFit="1" customWidth="1"/>
    <col min="4886" max="4886" width="12.85546875" style="399" customWidth="1"/>
    <col min="4887" max="5120" width="11.42578125" style="399"/>
    <col min="5121" max="5121" width="0.140625" style="399" customWidth="1"/>
    <col min="5122" max="5122" width="2.7109375" style="399" customWidth="1"/>
    <col min="5123" max="5123" width="15.42578125" style="399" customWidth="1"/>
    <col min="5124" max="5124" width="1.28515625" style="399" customWidth="1"/>
    <col min="5125" max="5125" width="27" style="399" customWidth="1"/>
    <col min="5126" max="5128" width="7" style="399" customWidth="1"/>
    <col min="5129" max="5129" width="8" style="399" customWidth="1"/>
    <col min="5130" max="5130" width="7.28515625" style="399" customWidth="1"/>
    <col min="5131" max="5131" width="9" style="399" customWidth="1"/>
    <col min="5132" max="5136" width="0" style="399" hidden="1" customWidth="1"/>
    <col min="5137" max="5137" width="11.42578125" style="399"/>
    <col min="5138" max="5141" width="12.42578125" style="399" bestFit="1" customWidth="1"/>
    <col min="5142" max="5142" width="12.85546875" style="399" customWidth="1"/>
    <col min="5143" max="5376" width="11.42578125" style="399"/>
    <col min="5377" max="5377" width="0.140625" style="399" customWidth="1"/>
    <col min="5378" max="5378" width="2.7109375" style="399" customWidth="1"/>
    <col min="5379" max="5379" width="15.42578125" style="399" customWidth="1"/>
    <col min="5380" max="5380" width="1.28515625" style="399" customWidth="1"/>
    <col min="5381" max="5381" width="27" style="399" customWidth="1"/>
    <col min="5382" max="5384" width="7" style="399" customWidth="1"/>
    <col min="5385" max="5385" width="8" style="399" customWidth="1"/>
    <col min="5386" max="5386" width="7.28515625" style="399" customWidth="1"/>
    <col min="5387" max="5387" width="9" style="399" customWidth="1"/>
    <col min="5388" max="5392" width="0" style="399" hidden="1" customWidth="1"/>
    <col min="5393" max="5393" width="11.42578125" style="399"/>
    <col min="5394" max="5397" width="12.42578125" style="399" bestFit="1" customWidth="1"/>
    <col min="5398" max="5398" width="12.85546875" style="399" customWidth="1"/>
    <col min="5399" max="5632" width="11.42578125" style="399"/>
    <col min="5633" max="5633" width="0.140625" style="399" customWidth="1"/>
    <col min="5634" max="5634" width="2.7109375" style="399" customWidth="1"/>
    <col min="5635" max="5635" width="15.42578125" style="399" customWidth="1"/>
    <col min="5636" max="5636" width="1.28515625" style="399" customWidth="1"/>
    <col min="5637" max="5637" width="27" style="399" customWidth="1"/>
    <col min="5638" max="5640" width="7" style="399" customWidth="1"/>
    <col min="5641" max="5641" width="8" style="399" customWidth="1"/>
    <col min="5642" max="5642" width="7.28515625" style="399" customWidth="1"/>
    <col min="5643" max="5643" width="9" style="399" customWidth="1"/>
    <col min="5644" max="5648" width="0" style="399" hidden="1" customWidth="1"/>
    <col min="5649" max="5649" width="11.42578125" style="399"/>
    <col min="5650" max="5653" width="12.42578125" style="399" bestFit="1" customWidth="1"/>
    <col min="5654" max="5654" width="12.85546875" style="399" customWidth="1"/>
    <col min="5655" max="5888" width="11.42578125" style="399"/>
    <col min="5889" max="5889" width="0.140625" style="399" customWidth="1"/>
    <col min="5890" max="5890" width="2.7109375" style="399" customWidth="1"/>
    <col min="5891" max="5891" width="15.42578125" style="399" customWidth="1"/>
    <col min="5892" max="5892" width="1.28515625" style="399" customWidth="1"/>
    <col min="5893" max="5893" width="27" style="399" customWidth="1"/>
    <col min="5894" max="5896" width="7" style="399" customWidth="1"/>
    <col min="5897" max="5897" width="8" style="399" customWidth="1"/>
    <col min="5898" max="5898" width="7.28515625" style="399" customWidth="1"/>
    <col min="5899" max="5899" width="9" style="399" customWidth="1"/>
    <col min="5900" max="5904" width="0" style="399" hidden="1" customWidth="1"/>
    <col min="5905" max="5905" width="11.42578125" style="399"/>
    <col min="5906" max="5909" width="12.42578125" style="399" bestFit="1" customWidth="1"/>
    <col min="5910" max="5910" width="12.85546875" style="399" customWidth="1"/>
    <col min="5911" max="6144" width="11.42578125" style="399"/>
    <col min="6145" max="6145" width="0.140625" style="399" customWidth="1"/>
    <col min="6146" max="6146" width="2.7109375" style="399" customWidth="1"/>
    <col min="6147" max="6147" width="15.42578125" style="399" customWidth="1"/>
    <col min="6148" max="6148" width="1.28515625" style="399" customWidth="1"/>
    <col min="6149" max="6149" width="27" style="399" customWidth="1"/>
    <col min="6150" max="6152" width="7" style="399" customWidth="1"/>
    <col min="6153" max="6153" width="8" style="399" customWidth="1"/>
    <col min="6154" max="6154" width="7.28515625" style="399" customWidth="1"/>
    <col min="6155" max="6155" width="9" style="399" customWidth="1"/>
    <col min="6156" max="6160" width="0" style="399" hidden="1" customWidth="1"/>
    <col min="6161" max="6161" width="11.42578125" style="399"/>
    <col min="6162" max="6165" width="12.42578125" style="399" bestFit="1" customWidth="1"/>
    <col min="6166" max="6166" width="12.85546875" style="399" customWidth="1"/>
    <col min="6167" max="6400" width="11.42578125" style="399"/>
    <col min="6401" max="6401" width="0.140625" style="399" customWidth="1"/>
    <col min="6402" max="6402" width="2.7109375" style="399" customWidth="1"/>
    <col min="6403" max="6403" width="15.42578125" style="399" customWidth="1"/>
    <col min="6404" max="6404" width="1.28515625" style="399" customWidth="1"/>
    <col min="6405" max="6405" width="27" style="399" customWidth="1"/>
    <col min="6406" max="6408" width="7" style="399" customWidth="1"/>
    <col min="6409" max="6409" width="8" style="399" customWidth="1"/>
    <col min="6410" max="6410" width="7.28515625" style="399" customWidth="1"/>
    <col min="6411" max="6411" width="9" style="399" customWidth="1"/>
    <col min="6412" max="6416" width="0" style="399" hidden="1" customWidth="1"/>
    <col min="6417" max="6417" width="11.42578125" style="399"/>
    <col min="6418" max="6421" width="12.42578125" style="399" bestFit="1" customWidth="1"/>
    <col min="6422" max="6422" width="12.85546875" style="399" customWidth="1"/>
    <col min="6423" max="6656" width="11.42578125" style="399"/>
    <col min="6657" max="6657" width="0.140625" style="399" customWidth="1"/>
    <col min="6658" max="6658" width="2.7109375" style="399" customWidth="1"/>
    <col min="6659" max="6659" width="15.42578125" style="399" customWidth="1"/>
    <col min="6660" max="6660" width="1.28515625" style="399" customWidth="1"/>
    <col min="6661" max="6661" width="27" style="399" customWidth="1"/>
    <col min="6662" max="6664" width="7" style="399" customWidth="1"/>
    <col min="6665" max="6665" width="8" style="399" customWidth="1"/>
    <col min="6666" max="6666" width="7.28515625" style="399" customWidth="1"/>
    <col min="6667" max="6667" width="9" style="399" customWidth="1"/>
    <col min="6668" max="6672" width="0" style="399" hidden="1" customWidth="1"/>
    <col min="6673" max="6673" width="11.42578125" style="399"/>
    <col min="6674" max="6677" width="12.42578125" style="399" bestFit="1" customWidth="1"/>
    <col min="6678" max="6678" width="12.85546875" style="399" customWidth="1"/>
    <col min="6679" max="6912" width="11.42578125" style="399"/>
    <col min="6913" max="6913" width="0.140625" style="399" customWidth="1"/>
    <col min="6914" max="6914" width="2.7109375" style="399" customWidth="1"/>
    <col min="6915" max="6915" width="15.42578125" style="399" customWidth="1"/>
    <col min="6916" max="6916" width="1.28515625" style="399" customWidth="1"/>
    <col min="6917" max="6917" width="27" style="399" customWidth="1"/>
    <col min="6918" max="6920" width="7" style="399" customWidth="1"/>
    <col min="6921" max="6921" width="8" style="399" customWidth="1"/>
    <col min="6922" max="6922" width="7.28515625" style="399" customWidth="1"/>
    <col min="6923" max="6923" width="9" style="399" customWidth="1"/>
    <col min="6924" max="6928" width="0" style="399" hidden="1" customWidth="1"/>
    <col min="6929" max="6929" width="11.42578125" style="399"/>
    <col min="6930" max="6933" width="12.42578125" style="399" bestFit="1" customWidth="1"/>
    <col min="6934" max="6934" width="12.85546875" style="399" customWidth="1"/>
    <col min="6935" max="7168" width="11.42578125" style="399"/>
    <col min="7169" max="7169" width="0.140625" style="399" customWidth="1"/>
    <col min="7170" max="7170" width="2.7109375" style="399" customWidth="1"/>
    <col min="7171" max="7171" width="15.42578125" style="399" customWidth="1"/>
    <col min="7172" max="7172" width="1.28515625" style="399" customWidth="1"/>
    <col min="7173" max="7173" width="27" style="399" customWidth="1"/>
    <col min="7174" max="7176" width="7" style="399" customWidth="1"/>
    <col min="7177" max="7177" width="8" style="399" customWidth="1"/>
    <col min="7178" max="7178" width="7.28515625" style="399" customWidth="1"/>
    <col min="7179" max="7179" width="9" style="399" customWidth="1"/>
    <col min="7180" max="7184" width="0" style="399" hidden="1" customWidth="1"/>
    <col min="7185" max="7185" width="11.42578125" style="399"/>
    <col min="7186" max="7189" width="12.42578125" style="399" bestFit="1" customWidth="1"/>
    <col min="7190" max="7190" width="12.85546875" style="399" customWidth="1"/>
    <col min="7191" max="7424" width="11.42578125" style="399"/>
    <col min="7425" max="7425" width="0.140625" style="399" customWidth="1"/>
    <col min="7426" max="7426" width="2.7109375" style="399" customWidth="1"/>
    <col min="7427" max="7427" width="15.42578125" style="399" customWidth="1"/>
    <col min="7428" max="7428" width="1.28515625" style="399" customWidth="1"/>
    <col min="7429" max="7429" width="27" style="399" customWidth="1"/>
    <col min="7430" max="7432" width="7" style="399" customWidth="1"/>
    <col min="7433" max="7433" width="8" style="399" customWidth="1"/>
    <col min="7434" max="7434" width="7.28515625" style="399" customWidth="1"/>
    <col min="7435" max="7435" width="9" style="399" customWidth="1"/>
    <col min="7436" max="7440" width="0" style="399" hidden="1" customWidth="1"/>
    <col min="7441" max="7441" width="11.42578125" style="399"/>
    <col min="7442" max="7445" width="12.42578125" style="399" bestFit="1" customWidth="1"/>
    <col min="7446" max="7446" width="12.85546875" style="399" customWidth="1"/>
    <col min="7447" max="7680" width="11.42578125" style="399"/>
    <col min="7681" max="7681" width="0.140625" style="399" customWidth="1"/>
    <col min="7682" max="7682" width="2.7109375" style="399" customWidth="1"/>
    <col min="7683" max="7683" width="15.42578125" style="399" customWidth="1"/>
    <col min="7684" max="7684" width="1.28515625" style="399" customWidth="1"/>
    <col min="7685" max="7685" width="27" style="399" customWidth="1"/>
    <col min="7686" max="7688" width="7" style="399" customWidth="1"/>
    <col min="7689" max="7689" width="8" style="399" customWidth="1"/>
    <col min="7690" max="7690" width="7.28515625" style="399" customWidth="1"/>
    <col min="7691" max="7691" width="9" style="399" customWidth="1"/>
    <col min="7692" max="7696" width="0" style="399" hidden="1" customWidth="1"/>
    <col min="7697" max="7697" width="11.42578125" style="399"/>
    <col min="7698" max="7701" width="12.42578125" style="399" bestFit="1" customWidth="1"/>
    <col min="7702" max="7702" width="12.85546875" style="399" customWidth="1"/>
    <col min="7703" max="7936" width="11.42578125" style="399"/>
    <col min="7937" max="7937" width="0.140625" style="399" customWidth="1"/>
    <col min="7938" max="7938" width="2.7109375" style="399" customWidth="1"/>
    <col min="7939" max="7939" width="15.42578125" style="399" customWidth="1"/>
    <col min="7940" max="7940" width="1.28515625" style="399" customWidth="1"/>
    <col min="7941" max="7941" width="27" style="399" customWidth="1"/>
    <col min="7942" max="7944" width="7" style="399" customWidth="1"/>
    <col min="7945" max="7945" width="8" style="399" customWidth="1"/>
    <col min="7946" max="7946" width="7.28515625" style="399" customWidth="1"/>
    <col min="7947" max="7947" width="9" style="399" customWidth="1"/>
    <col min="7948" max="7952" width="0" style="399" hidden="1" customWidth="1"/>
    <col min="7953" max="7953" width="11.42578125" style="399"/>
    <col min="7954" max="7957" width="12.42578125" style="399" bestFit="1" customWidth="1"/>
    <col min="7958" max="7958" width="12.85546875" style="399" customWidth="1"/>
    <col min="7959" max="8192" width="11.42578125" style="399"/>
    <col min="8193" max="8193" width="0.140625" style="399" customWidth="1"/>
    <col min="8194" max="8194" width="2.7109375" style="399" customWidth="1"/>
    <col min="8195" max="8195" width="15.42578125" style="399" customWidth="1"/>
    <col min="8196" max="8196" width="1.28515625" style="399" customWidth="1"/>
    <col min="8197" max="8197" width="27" style="399" customWidth="1"/>
    <col min="8198" max="8200" width="7" style="399" customWidth="1"/>
    <col min="8201" max="8201" width="8" style="399" customWidth="1"/>
    <col min="8202" max="8202" width="7.28515625" style="399" customWidth="1"/>
    <col min="8203" max="8203" width="9" style="399" customWidth="1"/>
    <col min="8204" max="8208" width="0" style="399" hidden="1" customWidth="1"/>
    <col min="8209" max="8209" width="11.42578125" style="399"/>
    <col min="8210" max="8213" width="12.42578125" style="399" bestFit="1" customWidth="1"/>
    <col min="8214" max="8214" width="12.85546875" style="399" customWidth="1"/>
    <col min="8215" max="8448" width="11.42578125" style="399"/>
    <col min="8449" max="8449" width="0.140625" style="399" customWidth="1"/>
    <col min="8450" max="8450" width="2.7109375" style="399" customWidth="1"/>
    <col min="8451" max="8451" width="15.42578125" style="399" customWidth="1"/>
    <col min="8452" max="8452" width="1.28515625" style="399" customWidth="1"/>
    <col min="8453" max="8453" width="27" style="399" customWidth="1"/>
    <col min="8454" max="8456" width="7" style="399" customWidth="1"/>
    <col min="8457" max="8457" width="8" style="399" customWidth="1"/>
    <col min="8458" max="8458" width="7.28515625" style="399" customWidth="1"/>
    <col min="8459" max="8459" width="9" style="399" customWidth="1"/>
    <col min="8460" max="8464" width="0" style="399" hidden="1" customWidth="1"/>
    <col min="8465" max="8465" width="11.42578125" style="399"/>
    <col min="8466" max="8469" width="12.42578125" style="399" bestFit="1" customWidth="1"/>
    <col min="8470" max="8470" width="12.85546875" style="399" customWidth="1"/>
    <col min="8471" max="8704" width="11.42578125" style="399"/>
    <col min="8705" max="8705" width="0.140625" style="399" customWidth="1"/>
    <col min="8706" max="8706" width="2.7109375" style="399" customWidth="1"/>
    <col min="8707" max="8707" width="15.42578125" style="399" customWidth="1"/>
    <col min="8708" max="8708" width="1.28515625" style="399" customWidth="1"/>
    <col min="8709" max="8709" width="27" style="399" customWidth="1"/>
    <col min="8710" max="8712" width="7" style="399" customWidth="1"/>
    <col min="8713" max="8713" width="8" style="399" customWidth="1"/>
    <col min="8714" max="8714" width="7.28515625" style="399" customWidth="1"/>
    <col min="8715" max="8715" width="9" style="399" customWidth="1"/>
    <col min="8716" max="8720" width="0" style="399" hidden="1" customWidth="1"/>
    <col min="8721" max="8721" width="11.42578125" style="399"/>
    <col min="8722" max="8725" width="12.42578125" style="399" bestFit="1" customWidth="1"/>
    <col min="8726" max="8726" width="12.85546875" style="399" customWidth="1"/>
    <col min="8727" max="8960" width="11.42578125" style="399"/>
    <col min="8961" max="8961" width="0.140625" style="399" customWidth="1"/>
    <col min="8962" max="8962" width="2.7109375" style="399" customWidth="1"/>
    <col min="8963" max="8963" width="15.42578125" style="399" customWidth="1"/>
    <col min="8964" max="8964" width="1.28515625" style="399" customWidth="1"/>
    <col min="8965" max="8965" width="27" style="399" customWidth="1"/>
    <col min="8966" max="8968" width="7" style="399" customWidth="1"/>
    <col min="8969" max="8969" width="8" style="399" customWidth="1"/>
    <col min="8970" max="8970" width="7.28515625" style="399" customWidth="1"/>
    <col min="8971" max="8971" width="9" style="399" customWidth="1"/>
    <col min="8972" max="8976" width="0" style="399" hidden="1" customWidth="1"/>
    <col min="8977" max="8977" width="11.42578125" style="399"/>
    <col min="8978" max="8981" width="12.42578125" style="399" bestFit="1" customWidth="1"/>
    <col min="8982" max="8982" width="12.85546875" style="399" customWidth="1"/>
    <col min="8983" max="9216" width="11.42578125" style="399"/>
    <col min="9217" max="9217" width="0.140625" style="399" customWidth="1"/>
    <col min="9218" max="9218" width="2.7109375" style="399" customWidth="1"/>
    <col min="9219" max="9219" width="15.42578125" style="399" customWidth="1"/>
    <col min="9220" max="9220" width="1.28515625" style="399" customWidth="1"/>
    <col min="9221" max="9221" width="27" style="399" customWidth="1"/>
    <col min="9222" max="9224" width="7" style="399" customWidth="1"/>
    <col min="9225" max="9225" width="8" style="399" customWidth="1"/>
    <col min="9226" max="9226" width="7.28515625" style="399" customWidth="1"/>
    <col min="9227" max="9227" width="9" style="399" customWidth="1"/>
    <col min="9228" max="9232" width="0" style="399" hidden="1" customWidth="1"/>
    <col min="9233" max="9233" width="11.42578125" style="399"/>
    <col min="9234" max="9237" width="12.42578125" style="399" bestFit="1" customWidth="1"/>
    <col min="9238" max="9238" width="12.85546875" style="399" customWidth="1"/>
    <col min="9239" max="9472" width="11.42578125" style="399"/>
    <col min="9473" max="9473" width="0.140625" style="399" customWidth="1"/>
    <col min="9474" max="9474" width="2.7109375" style="399" customWidth="1"/>
    <col min="9475" max="9475" width="15.42578125" style="399" customWidth="1"/>
    <col min="9476" max="9476" width="1.28515625" style="399" customWidth="1"/>
    <col min="9477" max="9477" width="27" style="399" customWidth="1"/>
    <col min="9478" max="9480" width="7" style="399" customWidth="1"/>
    <col min="9481" max="9481" width="8" style="399" customWidth="1"/>
    <col min="9482" max="9482" width="7.28515625" style="399" customWidth="1"/>
    <col min="9483" max="9483" width="9" style="399" customWidth="1"/>
    <col min="9484" max="9488" width="0" style="399" hidden="1" customWidth="1"/>
    <col min="9489" max="9489" width="11.42578125" style="399"/>
    <col min="9490" max="9493" width="12.42578125" style="399" bestFit="1" customWidth="1"/>
    <col min="9494" max="9494" width="12.85546875" style="399" customWidth="1"/>
    <col min="9495" max="9728" width="11.42578125" style="399"/>
    <col min="9729" max="9729" width="0.140625" style="399" customWidth="1"/>
    <col min="9730" max="9730" width="2.7109375" style="399" customWidth="1"/>
    <col min="9731" max="9731" width="15.42578125" style="399" customWidth="1"/>
    <col min="9732" max="9732" width="1.28515625" style="399" customWidth="1"/>
    <col min="9733" max="9733" width="27" style="399" customWidth="1"/>
    <col min="9734" max="9736" width="7" style="399" customWidth="1"/>
    <col min="9737" max="9737" width="8" style="399" customWidth="1"/>
    <col min="9738" max="9738" width="7.28515625" style="399" customWidth="1"/>
    <col min="9739" max="9739" width="9" style="399" customWidth="1"/>
    <col min="9740" max="9744" width="0" style="399" hidden="1" customWidth="1"/>
    <col min="9745" max="9745" width="11.42578125" style="399"/>
    <col min="9746" max="9749" width="12.42578125" style="399" bestFit="1" customWidth="1"/>
    <col min="9750" max="9750" width="12.85546875" style="399" customWidth="1"/>
    <col min="9751" max="9984" width="11.42578125" style="399"/>
    <col min="9985" max="9985" width="0.140625" style="399" customWidth="1"/>
    <col min="9986" max="9986" width="2.7109375" style="399" customWidth="1"/>
    <col min="9987" max="9987" width="15.42578125" style="399" customWidth="1"/>
    <col min="9988" max="9988" width="1.28515625" style="399" customWidth="1"/>
    <col min="9989" max="9989" width="27" style="399" customWidth="1"/>
    <col min="9990" max="9992" width="7" style="399" customWidth="1"/>
    <col min="9993" max="9993" width="8" style="399" customWidth="1"/>
    <col min="9994" max="9994" width="7.28515625" style="399" customWidth="1"/>
    <col min="9995" max="9995" width="9" style="399" customWidth="1"/>
    <col min="9996" max="10000" width="0" style="399" hidden="1" customWidth="1"/>
    <col min="10001" max="10001" width="11.42578125" style="399"/>
    <col min="10002" max="10005" width="12.42578125" style="399" bestFit="1" customWidth="1"/>
    <col min="10006" max="10006" width="12.85546875" style="399" customWidth="1"/>
    <col min="10007" max="10240" width="11.42578125" style="399"/>
    <col min="10241" max="10241" width="0.140625" style="399" customWidth="1"/>
    <col min="10242" max="10242" width="2.7109375" style="399" customWidth="1"/>
    <col min="10243" max="10243" width="15.42578125" style="399" customWidth="1"/>
    <col min="10244" max="10244" width="1.28515625" style="399" customWidth="1"/>
    <col min="10245" max="10245" width="27" style="399" customWidth="1"/>
    <col min="10246" max="10248" width="7" style="399" customWidth="1"/>
    <col min="10249" max="10249" width="8" style="399" customWidth="1"/>
    <col min="10250" max="10250" width="7.28515625" style="399" customWidth="1"/>
    <col min="10251" max="10251" width="9" style="399" customWidth="1"/>
    <col min="10252" max="10256" width="0" style="399" hidden="1" customWidth="1"/>
    <col min="10257" max="10257" width="11.42578125" style="399"/>
    <col min="10258" max="10261" width="12.42578125" style="399" bestFit="1" customWidth="1"/>
    <col min="10262" max="10262" width="12.85546875" style="399" customWidth="1"/>
    <col min="10263" max="10496" width="11.42578125" style="399"/>
    <col min="10497" max="10497" width="0.140625" style="399" customWidth="1"/>
    <col min="10498" max="10498" width="2.7109375" style="399" customWidth="1"/>
    <col min="10499" max="10499" width="15.42578125" style="399" customWidth="1"/>
    <col min="10500" max="10500" width="1.28515625" style="399" customWidth="1"/>
    <col min="10501" max="10501" width="27" style="399" customWidth="1"/>
    <col min="10502" max="10504" width="7" style="399" customWidth="1"/>
    <col min="10505" max="10505" width="8" style="399" customWidth="1"/>
    <col min="10506" max="10506" width="7.28515625" style="399" customWidth="1"/>
    <col min="10507" max="10507" width="9" style="399" customWidth="1"/>
    <col min="10508" max="10512" width="0" style="399" hidden="1" customWidth="1"/>
    <col min="10513" max="10513" width="11.42578125" style="399"/>
    <col min="10514" max="10517" width="12.42578125" style="399" bestFit="1" customWidth="1"/>
    <col min="10518" max="10518" width="12.85546875" style="399" customWidth="1"/>
    <col min="10519" max="10752" width="11.42578125" style="399"/>
    <col min="10753" max="10753" width="0.140625" style="399" customWidth="1"/>
    <col min="10754" max="10754" width="2.7109375" style="399" customWidth="1"/>
    <col min="10755" max="10755" width="15.42578125" style="399" customWidth="1"/>
    <col min="10756" max="10756" width="1.28515625" style="399" customWidth="1"/>
    <col min="10757" max="10757" width="27" style="399" customWidth="1"/>
    <col min="10758" max="10760" width="7" style="399" customWidth="1"/>
    <col min="10761" max="10761" width="8" style="399" customWidth="1"/>
    <col min="10762" max="10762" width="7.28515625" style="399" customWidth="1"/>
    <col min="10763" max="10763" width="9" style="399" customWidth="1"/>
    <col min="10764" max="10768" width="0" style="399" hidden="1" customWidth="1"/>
    <col min="10769" max="10769" width="11.42578125" style="399"/>
    <col min="10770" max="10773" width="12.42578125" style="399" bestFit="1" customWidth="1"/>
    <col min="10774" max="10774" width="12.85546875" style="399" customWidth="1"/>
    <col min="10775" max="11008" width="11.42578125" style="399"/>
    <col min="11009" max="11009" width="0.140625" style="399" customWidth="1"/>
    <col min="11010" max="11010" width="2.7109375" style="399" customWidth="1"/>
    <col min="11011" max="11011" width="15.42578125" style="399" customWidth="1"/>
    <col min="11012" max="11012" width="1.28515625" style="399" customWidth="1"/>
    <col min="11013" max="11013" width="27" style="399" customWidth="1"/>
    <col min="11014" max="11016" width="7" style="399" customWidth="1"/>
    <col min="11017" max="11017" width="8" style="399" customWidth="1"/>
    <col min="11018" max="11018" width="7.28515625" style="399" customWidth="1"/>
    <col min="11019" max="11019" width="9" style="399" customWidth="1"/>
    <col min="11020" max="11024" width="0" style="399" hidden="1" customWidth="1"/>
    <col min="11025" max="11025" width="11.42578125" style="399"/>
    <col min="11026" max="11029" width="12.42578125" style="399" bestFit="1" customWidth="1"/>
    <col min="11030" max="11030" width="12.85546875" style="399" customWidth="1"/>
    <col min="11031" max="11264" width="11.42578125" style="399"/>
    <col min="11265" max="11265" width="0.140625" style="399" customWidth="1"/>
    <col min="11266" max="11266" width="2.7109375" style="399" customWidth="1"/>
    <col min="11267" max="11267" width="15.42578125" style="399" customWidth="1"/>
    <col min="11268" max="11268" width="1.28515625" style="399" customWidth="1"/>
    <col min="11269" max="11269" width="27" style="399" customWidth="1"/>
    <col min="11270" max="11272" width="7" style="399" customWidth="1"/>
    <col min="11273" max="11273" width="8" style="399" customWidth="1"/>
    <col min="11274" max="11274" width="7.28515625" style="399" customWidth="1"/>
    <col min="11275" max="11275" width="9" style="399" customWidth="1"/>
    <col min="11276" max="11280" width="0" style="399" hidden="1" customWidth="1"/>
    <col min="11281" max="11281" width="11.42578125" style="399"/>
    <col min="11282" max="11285" width="12.42578125" style="399" bestFit="1" customWidth="1"/>
    <col min="11286" max="11286" width="12.85546875" style="399" customWidth="1"/>
    <col min="11287" max="11520" width="11.42578125" style="399"/>
    <col min="11521" max="11521" width="0.140625" style="399" customWidth="1"/>
    <col min="11522" max="11522" width="2.7109375" style="399" customWidth="1"/>
    <col min="11523" max="11523" width="15.42578125" style="399" customWidth="1"/>
    <col min="11524" max="11524" width="1.28515625" style="399" customWidth="1"/>
    <col min="11525" max="11525" width="27" style="399" customWidth="1"/>
    <col min="11526" max="11528" width="7" style="399" customWidth="1"/>
    <col min="11529" max="11529" width="8" style="399" customWidth="1"/>
    <col min="11530" max="11530" width="7.28515625" style="399" customWidth="1"/>
    <col min="11531" max="11531" width="9" style="399" customWidth="1"/>
    <col min="11532" max="11536" width="0" style="399" hidden="1" customWidth="1"/>
    <col min="11537" max="11537" width="11.42578125" style="399"/>
    <col min="11538" max="11541" width="12.42578125" style="399" bestFit="1" customWidth="1"/>
    <col min="11542" max="11542" width="12.85546875" style="399" customWidth="1"/>
    <col min="11543" max="11776" width="11.42578125" style="399"/>
    <col min="11777" max="11777" width="0.140625" style="399" customWidth="1"/>
    <col min="11778" max="11778" width="2.7109375" style="399" customWidth="1"/>
    <col min="11779" max="11779" width="15.42578125" style="399" customWidth="1"/>
    <col min="11780" max="11780" width="1.28515625" style="399" customWidth="1"/>
    <col min="11781" max="11781" width="27" style="399" customWidth="1"/>
    <col min="11782" max="11784" width="7" style="399" customWidth="1"/>
    <col min="11785" max="11785" width="8" style="399" customWidth="1"/>
    <col min="11786" max="11786" width="7.28515625" style="399" customWidth="1"/>
    <col min="11787" max="11787" width="9" style="399" customWidth="1"/>
    <col min="11788" max="11792" width="0" style="399" hidden="1" customWidth="1"/>
    <col min="11793" max="11793" width="11.42578125" style="399"/>
    <col min="11794" max="11797" width="12.42578125" style="399" bestFit="1" customWidth="1"/>
    <col min="11798" max="11798" width="12.85546875" style="399" customWidth="1"/>
    <col min="11799" max="12032" width="11.42578125" style="399"/>
    <col min="12033" max="12033" width="0.140625" style="399" customWidth="1"/>
    <col min="12034" max="12034" width="2.7109375" style="399" customWidth="1"/>
    <col min="12035" max="12035" width="15.42578125" style="399" customWidth="1"/>
    <col min="12036" max="12036" width="1.28515625" style="399" customWidth="1"/>
    <col min="12037" max="12037" width="27" style="399" customWidth="1"/>
    <col min="12038" max="12040" width="7" style="399" customWidth="1"/>
    <col min="12041" max="12041" width="8" style="399" customWidth="1"/>
    <col min="12042" max="12042" width="7.28515625" style="399" customWidth="1"/>
    <col min="12043" max="12043" width="9" style="399" customWidth="1"/>
    <col min="12044" max="12048" width="0" style="399" hidden="1" customWidth="1"/>
    <col min="12049" max="12049" width="11.42578125" style="399"/>
    <col min="12050" max="12053" width="12.42578125" style="399" bestFit="1" customWidth="1"/>
    <col min="12054" max="12054" width="12.85546875" style="399" customWidth="1"/>
    <col min="12055" max="12288" width="11.42578125" style="399"/>
    <col min="12289" max="12289" width="0.140625" style="399" customWidth="1"/>
    <col min="12290" max="12290" width="2.7109375" style="399" customWidth="1"/>
    <col min="12291" max="12291" width="15.42578125" style="399" customWidth="1"/>
    <col min="12292" max="12292" width="1.28515625" style="399" customWidth="1"/>
    <col min="12293" max="12293" width="27" style="399" customWidth="1"/>
    <col min="12294" max="12296" width="7" style="399" customWidth="1"/>
    <col min="12297" max="12297" width="8" style="399" customWidth="1"/>
    <col min="12298" max="12298" width="7.28515625" style="399" customWidth="1"/>
    <col min="12299" max="12299" width="9" style="399" customWidth="1"/>
    <col min="12300" max="12304" width="0" style="399" hidden="1" customWidth="1"/>
    <col min="12305" max="12305" width="11.42578125" style="399"/>
    <col min="12306" max="12309" width="12.42578125" style="399" bestFit="1" customWidth="1"/>
    <col min="12310" max="12310" width="12.85546875" style="399" customWidth="1"/>
    <col min="12311" max="12544" width="11.42578125" style="399"/>
    <col min="12545" max="12545" width="0.140625" style="399" customWidth="1"/>
    <col min="12546" max="12546" width="2.7109375" style="399" customWidth="1"/>
    <col min="12547" max="12547" width="15.42578125" style="399" customWidth="1"/>
    <col min="12548" max="12548" width="1.28515625" style="399" customWidth="1"/>
    <col min="12549" max="12549" width="27" style="399" customWidth="1"/>
    <col min="12550" max="12552" width="7" style="399" customWidth="1"/>
    <col min="12553" max="12553" width="8" style="399" customWidth="1"/>
    <col min="12554" max="12554" width="7.28515625" style="399" customWidth="1"/>
    <col min="12555" max="12555" width="9" style="399" customWidth="1"/>
    <col min="12556" max="12560" width="0" style="399" hidden="1" customWidth="1"/>
    <col min="12561" max="12561" width="11.42578125" style="399"/>
    <col min="12562" max="12565" width="12.42578125" style="399" bestFit="1" customWidth="1"/>
    <col min="12566" max="12566" width="12.85546875" style="399" customWidth="1"/>
    <col min="12567" max="12800" width="11.42578125" style="399"/>
    <col min="12801" max="12801" width="0.140625" style="399" customWidth="1"/>
    <col min="12802" max="12802" width="2.7109375" style="399" customWidth="1"/>
    <col min="12803" max="12803" width="15.42578125" style="399" customWidth="1"/>
    <col min="12804" max="12804" width="1.28515625" style="399" customWidth="1"/>
    <col min="12805" max="12805" width="27" style="399" customWidth="1"/>
    <col min="12806" max="12808" width="7" style="399" customWidth="1"/>
    <col min="12809" max="12809" width="8" style="399" customWidth="1"/>
    <col min="12810" max="12810" width="7.28515625" style="399" customWidth="1"/>
    <col min="12811" max="12811" width="9" style="399" customWidth="1"/>
    <col min="12812" max="12816" width="0" style="399" hidden="1" customWidth="1"/>
    <col min="12817" max="12817" width="11.42578125" style="399"/>
    <col min="12818" max="12821" width="12.42578125" style="399" bestFit="1" customWidth="1"/>
    <col min="12822" max="12822" width="12.85546875" style="399" customWidth="1"/>
    <col min="12823" max="13056" width="11.42578125" style="399"/>
    <col min="13057" max="13057" width="0.140625" style="399" customWidth="1"/>
    <col min="13058" max="13058" width="2.7109375" style="399" customWidth="1"/>
    <col min="13059" max="13059" width="15.42578125" style="399" customWidth="1"/>
    <col min="13060" max="13060" width="1.28515625" style="399" customWidth="1"/>
    <col min="13061" max="13061" width="27" style="399" customWidth="1"/>
    <col min="13062" max="13064" width="7" style="399" customWidth="1"/>
    <col min="13065" max="13065" width="8" style="399" customWidth="1"/>
    <col min="13066" max="13066" width="7.28515625" style="399" customWidth="1"/>
    <col min="13067" max="13067" width="9" style="399" customWidth="1"/>
    <col min="13068" max="13072" width="0" style="399" hidden="1" customWidth="1"/>
    <col min="13073" max="13073" width="11.42578125" style="399"/>
    <col min="13074" max="13077" width="12.42578125" style="399" bestFit="1" customWidth="1"/>
    <col min="13078" max="13078" width="12.85546875" style="399" customWidth="1"/>
    <col min="13079" max="13312" width="11.42578125" style="399"/>
    <col min="13313" max="13313" width="0.140625" style="399" customWidth="1"/>
    <col min="13314" max="13314" width="2.7109375" style="399" customWidth="1"/>
    <col min="13315" max="13315" width="15.42578125" style="399" customWidth="1"/>
    <col min="13316" max="13316" width="1.28515625" style="399" customWidth="1"/>
    <col min="13317" max="13317" width="27" style="399" customWidth="1"/>
    <col min="13318" max="13320" width="7" style="399" customWidth="1"/>
    <col min="13321" max="13321" width="8" style="399" customWidth="1"/>
    <col min="13322" max="13322" width="7.28515625" style="399" customWidth="1"/>
    <col min="13323" max="13323" width="9" style="399" customWidth="1"/>
    <col min="13324" max="13328" width="0" style="399" hidden="1" customWidth="1"/>
    <col min="13329" max="13329" width="11.42578125" style="399"/>
    <col min="13330" max="13333" width="12.42578125" style="399" bestFit="1" customWidth="1"/>
    <col min="13334" max="13334" width="12.85546875" style="399" customWidth="1"/>
    <col min="13335" max="13568" width="11.42578125" style="399"/>
    <col min="13569" max="13569" width="0.140625" style="399" customWidth="1"/>
    <col min="13570" max="13570" width="2.7109375" style="399" customWidth="1"/>
    <col min="13571" max="13571" width="15.42578125" style="399" customWidth="1"/>
    <col min="13572" max="13572" width="1.28515625" style="399" customWidth="1"/>
    <col min="13573" max="13573" width="27" style="399" customWidth="1"/>
    <col min="13574" max="13576" width="7" style="399" customWidth="1"/>
    <col min="13577" max="13577" width="8" style="399" customWidth="1"/>
    <col min="13578" max="13578" width="7.28515625" style="399" customWidth="1"/>
    <col min="13579" max="13579" width="9" style="399" customWidth="1"/>
    <col min="13580" max="13584" width="0" style="399" hidden="1" customWidth="1"/>
    <col min="13585" max="13585" width="11.42578125" style="399"/>
    <col min="13586" max="13589" width="12.42578125" style="399" bestFit="1" customWidth="1"/>
    <col min="13590" max="13590" width="12.85546875" style="399" customWidth="1"/>
    <col min="13591" max="13824" width="11.42578125" style="399"/>
    <col min="13825" max="13825" width="0.140625" style="399" customWidth="1"/>
    <col min="13826" max="13826" width="2.7109375" style="399" customWidth="1"/>
    <col min="13827" max="13827" width="15.42578125" style="399" customWidth="1"/>
    <col min="13828" max="13828" width="1.28515625" style="399" customWidth="1"/>
    <col min="13829" max="13829" width="27" style="399" customWidth="1"/>
    <col min="13830" max="13832" width="7" style="399" customWidth="1"/>
    <col min="13833" max="13833" width="8" style="399" customWidth="1"/>
    <col min="13834" max="13834" width="7.28515625" style="399" customWidth="1"/>
    <col min="13835" max="13835" width="9" style="399" customWidth="1"/>
    <col min="13836" max="13840" width="0" style="399" hidden="1" customWidth="1"/>
    <col min="13841" max="13841" width="11.42578125" style="399"/>
    <col min="13842" max="13845" width="12.42578125" style="399" bestFit="1" customWidth="1"/>
    <col min="13846" max="13846" width="12.85546875" style="399" customWidth="1"/>
    <col min="13847" max="14080" width="11.42578125" style="399"/>
    <col min="14081" max="14081" width="0.140625" style="399" customWidth="1"/>
    <col min="14082" max="14082" width="2.7109375" style="399" customWidth="1"/>
    <col min="14083" max="14083" width="15.42578125" style="399" customWidth="1"/>
    <col min="14084" max="14084" width="1.28515625" style="399" customWidth="1"/>
    <col min="14085" max="14085" width="27" style="399" customWidth="1"/>
    <col min="14086" max="14088" width="7" style="399" customWidth="1"/>
    <col min="14089" max="14089" width="8" style="399" customWidth="1"/>
    <col min="14090" max="14090" width="7.28515625" style="399" customWidth="1"/>
    <col min="14091" max="14091" width="9" style="399" customWidth="1"/>
    <col min="14092" max="14096" width="0" style="399" hidden="1" customWidth="1"/>
    <col min="14097" max="14097" width="11.42578125" style="399"/>
    <col min="14098" max="14101" width="12.42578125" style="399" bestFit="1" customWidth="1"/>
    <col min="14102" max="14102" width="12.85546875" style="399" customWidth="1"/>
    <col min="14103" max="14336" width="11.42578125" style="399"/>
    <col min="14337" max="14337" width="0.140625" style="399" customWidth="1"/>
    <col min="14338" max="14338" width="2.7109375" style="399" customWidth="1"/>
    <col min="14339" max="14339" width="15.42578125" style="399" customWidth="1"/>
    <col min="14340" max="14340" width="1.28515625" style="399" customWidth="1"/>
    <col min="14341" max="14341" width="27" style="399" customWidth="1"/>
    <col min="14342" max="14344" width="7" style="399" customWidth="1"/>
    <col min="14345" max="14345" width="8" style="399" customWidth="1"/>
    <col min="14346" max="14346" width="7.28515625" style="399" customWidth="1"/>
    <col min="14347" max="14347" width="9" style="399" customWidth="1"/>
    <col min="14348" max="14352" width="0" style="399" hidden="1" customWidth="1"/>
    <col min="14353" max="14353" width="11.42578125" style="399"/>
    <col min="14354" max="14357" width="12.42578125" style="399" bestFit="1" customWidth="1"/>
    <col min="14358" max="14358" width="12.85546875" style="399" customWidth="1"/>
    <col min="14359" max="14592" width="11.42578125" style="399"/>
    <col min="14593" max="14593" width="0.140625" style="399" customWidth="1"/>
    <col min="14594" max="14594" width="2.7109375" style="399" customWidth="1"/>
    <col min="14595" max="14595" width="15.42578125" style="399" customWidth="1"/>
    <col min="14596" max="14596" width="1.28515625" style="399" customWidth="1"/>
    <col min="14597" max="14597" width="27" style="399" customWidth="1"/>
    <col min="14598" max="14600" width="7" style="399" customWidth="1"/>
    <col min="14601" max="14601" width="8" style="399" customWidth="1"/>
    <col min="14602" max="14602" width="7.28515625" style="399" customWidth="1"/>
    <col min="14603" max="14603" width="9" style="399" customWidth="1"/>
    <col min="14604" max="14608" width="0" style="399" hidden="1" customWidth="1"/>
    <col min="14609" max="14609" width="11.42578125" style="399"/>
    <col min="14610" max="14613" width="12.42578125" style="399" bestFit="1" customWidth="1"/>
    <col min="14614" max="14614" width="12.85546875" style="399" customWidth="1"/>
    <col min="14615" max="14848" width="11.42578125" style="399"/>
    <col min="14849" max="14849" width="0.140625" style="399" customWidth="1"/>
    <col min="14850" max="14850" width="2.7109375" style="399" customWidth="1"/>
    <col min="14851" max="14851" width="15.42578125" style="399" customWidth="1"/>
    <col min="14852" max="14852" width="1.28515625" style="399" customWidth="1"/>
    <col min="14853" max="14853" width="27" style="399" customWidth="1"/>
    <col min="14854" max="14856" width="7" style="399" customWidth="1"/>
    <col min="14857" max="14857" width="8" style="399" customWidth="1"/>
    <col min="14858" max="14858" width="7.28515625" style="399" customWidth="1"/>
    <col min="14859" max="14859" width="9" style="399" customWidth="1"/>
    <col min="14860" max="14864" width="0" style="399" hidden="1" customWidth="1"/>
    <col min="14865" max="14865" width="11.42578125" style="399"/>
    <col min="14866" max="14869" width="12.42578125" style="399" bestFit="1" customWidth="1"/>
    <col min="14870" max="14870" width="12.85546875" style="399" customWidth="1"/>
    <col min="14871" max="15104" width="11.42578125" style="399"/>
    <col min="15105" max="15105" width="0.140625" style="399" customWidth="1"/>
    <col min="15106" max="15106" width="2.7109375" style="399" customWidth="1"/>
    <col min="15107" max="15107" width="15.42578125" style="399" customWidth="1"/>
    <col min="15108" max="15108" width="1.28515625" style="399" customWidth="1"/>
    <col min="15109" max="15109" width="27" style="399" customWidth="1"/>
    <col min="15110" max="15112" width="7" style="399" customWidth="1"/>
    <col min="15113" max="15113" width="8" style="399" customWidth="1"/>
    <col min="15114" max="15114" width="7.28515625" style="399" customWidth="1"/>
    <col min="15115" max="15115" width="9" style="399" customWidth="1"/>
    <col min="15116" max="15120" width="0" style="399" hidden="1" customWidth="1"/>
    <col min="15121" max="15121" width="11.42578125" style="399"/>
    <col min="15122" max="15125" width="12.42578125" style="399" bestFit="1" customWidth="1"/>
    <col min="15126" max="15126" width="12.85546875" style="399" customWidth="1"/>
    <col min="15127" max="15360" width="11.42578125" style="399"/>
    <col min="15361" max="15361" width="0.140625" style="399" customWidth="1"/>
    <col min="15362" max="15362" width="2.7109375" style="399" customWidth="1"/>
    <col min="15363" max="15363" width="15.42578125" style="399" customWidth="1"/>
    <col min="15364" max="15364" width="1.28515625" style="399" customWidth="1"/>
    <col min="15365" max="15365" width="27" style="399" customWidth="1"/>
    <col min="15366" max="15368" width="7" style="399" customWidth="1"/>
    <col min="15369" max="15369" width="8" style="399" customWidth="1"/>
    <col min="15370" max="15370" width="7.28515625" style="399" customWidth="1"/>
    <col min="15371" max="15371" width="9" style="399" customWidth="1"/>
    <col min="15372" max="15376" width="0" style="399" hidden="1" customWidth="1"/>
    <col min="15377" max="15377" width="11.42578125" style="399"/>
    <col min="15378" max="15381" width="12.42578125" style="399" bestFit="1" customWidth="1"/>
    <col min="15382" max="15382" width="12.85546875" style="399" customWidth="1"/>
    <col min="15383" max="15616" width="11.42578125" style="399"/>
    <col min="15617" max="15617" width="0.140625" style="399" customWidth="1"/>
    <col min="15618" max="15618" width="2.7109375" style="399" customWidth="1"/>
    <col min="15619" max="15619" width="15.42578125" style="399" customWidth="1"/>
    <col min="15620" max="15620" width="1.28515625" style="399" customWidth="1"/>
    <col min="15621" max="15621" width="27" style="399" customWidth="1"/>
    <col min="15622" max="15624" width="7" style="399" customWidth="1"/>
    <col min="15625" max="15625" width="8" style="399" customWidth="1"/>
    <col min="15626" max="15626" width="7.28515625" style="399" customWidth="1"/>
    <col min="15627" max="15627" width="9" style="399" customWidth="1"/>
    <col min="15628" max="15632" width="0" style="399" hidden="1" customWidth="1"/>
    <col min="15633" max="15633" width="11.42578125" style="399"/>
    <col min="15634" max="15637" width="12.42578125" style="399" bestFit="1" customWidth="1"/>
    <col min="15638" max="15638" width="12.85546875" style="399" customWidth="1"/>
    <col min="15639" max="15872" width="11.42578125" style="399"/>
    <col min="15873" max="15873" width="0.140625" style="399" customWidth="1"/>
    <col min="15874" max="15874" width="2.7109375" style="399" customWidth="1"/>
    <col min="15875" max="15875" width="15.42578125" style="399" customWidth="1"/>
    <col min="15876" max="15876" width="1.28515625" style="399" customWidth="1"/>
    <col min="15877" max="15877" width="27" style="399" customWidth="1"/>
    <col min="15878" max="15880" width="7" style="399" customWidth="1"/>
    <col min="15881" max="15881" width="8" style="399" customWidth="1"/>
    <col min="15882" max="15882" width="7.28515625" style="399" customWidth="1"/>
    <col min="15883" max="15883" width="9" style="399" customWidth="1"/>
    <col min="15884" max="15888" width="0" style="399" hidden="1" customWidth="1"/>
    <col min="15889" max="15889" width="11.42578125" style="399"/>
    <col min="15890" max="15893" width="12.42578125" style="399" bestFit="1" customWidth="1"/>
    <col min="15894" max="15894" width="12.85546875" style="399" customWidth="1"/>
    <col min="15895" max="16128" width="11.42578125" style="399"/>
    <col min="16129" max="16129" width="0.140625" style="399" customWidth="1"/>
    <col min="16130" max="16130" width="2.7109375" style="399" customWidth="1"/>
    <col min="16131" max="16131" width="15.42578125" style="399" customWidth="1"/>
    <col min="16132" max="16132" width="1.28515625" style="399" customWidth="1"/>
    <col min="16133" max="16133" width="27" style="399" customWidth="1"/>
    <col min="16134" max="16136" width="7" style="399" customWidth="1"/>
    <col min="16137" max="16137" width="8" style="399" customWidth="1"/>
    <col min="16138" max="16138" width="7.28515625" style="399" customWidth="1"/>
    <col min="16139" max="16139" width="9" style="399" customWidth="1"/>
    <col min="16140" max="16144" width="0" style="399" hidden="1" customWidth="1"/>
    <col min="16145" max="16145" width="11.42578125" style="399"/>
    <col min="16146" max="16149" width="12.42578125" style="399" bestFit="1" customWidth="1"/>
    <col min="16150" max="16150" width="12.85546875" style="399" customWidth="1"/>
    <col min="16151" max="16384" width="11.42578125" style="399"/>
  </cols>
  <sheetData>
    <row r="1" spans="1:23" s="27" customFormat="1" ht="0.75" customHeight="1">
      <c r="L1" s="106"/>
    </row>
    <row r="2" spans="1:23" s="27" customFormat="1" ht="21" customHeight="1">
      <c r="E2" s="13"/>
      <c r="F2" s="13"/>
      <c r="G2" s="13"/>
      <c r="K2" s="386" t="s">
        <v>36</v>
      </c>
      <c r="L2" s="403"/>
      <c r="T2" s="13"/>
    </row>
    <row r="3" spans="1:23" s="27" customFormat="1" ht="15" customHeight="1">
      <c r="E3" s="996" t="s">
        <v>545</v>
      </c>
      <c r="F3" s="997"/>
      <c r="G3" s="997"/>
      <c r="H3" s="997"/>
      <c r="I3" s="997"/>
      <c r="J3" s="997"/>
      <c r="K3" s="997"/>
      <c r="L3" s="403"/>
      <c r="T3" s="13"/>
    </row>
    <row r="4" spans="1:23" s="22" customFormat="1" ht="20.25" customHeight="1">
      <c r="B4" s="14"/>
      <c r="C4" s="6" t="str">
        <f>Indice!C4</f>
        <v>Producción de energía eléctrica eléctrica</v>
      </c>
      <c r="L4" s="404"/>
    </row>
    <row r="5" spans="1:23" s="22" customFormat="1" ht="12.75" customHeight="1">
      <c r="B5" s="14"/>
      <c r="C5" s="7"/>
      <c r="L5" s="404"/>
    </row>
    <row r="6" spans="1:23" s="22" customFormat="1" ht="13.5" customHeight="1">
      <c r="B6" s="14"/>
      <c r="C6" s="10"/>
      <c r="D6" s="28"/>
      <c r="E6" s="28"/>
      <c r="F6" s="28"/>
      <c r="G6" s="28"/>
      <c r="L6" s="404"/>
      <c r="M6" s="404"/>
      <c r="N6" s="404"/>
      <c r="O6" s="404"/>
      <c r="R6" s="36"/>
    </row>
    <row r="7" spans="1:23" ht="12.75" customHeight="1">
      <c r="A7" s="22"/>
      <c r="B7" s="14"/>
      <c r="C7" s="1004" t="s">
        <v>458</v>
      </c>
      <c r="D7" s="28"/>
      <c r="E7" s="405"/>
      <c r="F7" s="84">
        <v>2012</v>
      </c>
      <c r="G7" s="84">
        <v>2013</v>
      </c>
      <c r="H7" s="84">
        <v>2014</v>
      </c>
      <c r="I7" s="84">
        <v>2015</v>
      </c>
      <c r="J7" s="84">
        <v>2016</v>
      </c>
      <c r="K7" s="84" t="s">
        <v>547</v>
      </c>
      <c r="L7" s="406">
        <f>J7</f>
        <v>2016</v>
      </c>
      <c r="M7" s="406">
        <f>I7</f>
        <v>2015</v>
      </c>
      <c r="N7" s="407"/>
      <c r="O7" s="407"/>
      <c r="R7" s="36"/>
      <c r="S7" s="36"/>
      <c r="T7" s="36"/>
      <c r="U7" s="36"/>
      <c r="V7" s="36"/>
      <c r="W7" s="36"/>
    </row>
    <row r="8" spans="1:23" ht="12.75" customHeight="1">
      <c r="A8" s="22"/>
      <c r="B8" s="14"/>
      <c r="C8" s="1004"/>
      <c r="D8" s="28"/>
      <c r="E8" s="683" t="s">
        <v>265</v>
      </c>
      <c r="F8" s="689">
        <v>23824.320073999999</v>
      </c>
      <c r="G8" s="689">
        <v>40676.336748000016</v>
      </c>
      <c r="H8" s="689">
        <v>42528.394533999985</v>
      </c>
      <c r="I8" s="689">
        <v>31217.790073</v>
      </c>
      <c r="J8" s="689">
        <v>39167.946627999961</v>
      </c>
      <c r="K8" s="690">
        <f>(+J8/I8-1)*100</f>
        <v>25.46675000507479</v>
      </c>
      <c r="L8" s="408" t="e">
        <f>(J8/#REF!)*100</f>
        <v>#REF!</v>
      </c>
      <c r="M8" s="408" t="e">
        <f>(I8/#REF!)*100</f>
        <v>#REF!</v>
      </c>
      <c r="N8" s="407"/>
      <c r="O8" s="407" t="e">
        <f>L8-M8</f>
        <v>#REF!</v>
      </c>
      <c r="Q8" s="414"/>
      <c r="R8" s="414"/>
      <c r="S8" s="395"/>
      <c r="T8" s="395"/>
      <c r="U8" s="395"/>
      <c r="V8" s="395"/>
    </row>
    <row r="9" spans="1:23" ht="12.75" customHeight="1">
      <c r="A9" s="22"/>
      <c r="B9" s="14"/>
      <c r="C9" s="1004"/>
      <c r="D9" s="28"/>
      <c r="E9" s="683" t="s">
        <v>3</v>
      </c>
      <c r="F9" s="689">
        <v>58666.987000000001</v>
      </c>
      <c r="G9" s="689">
        <v>54306.887000000002</v>
      </c>
      <c r="H9" s="689">
        <v>54870.239000000001</v>
      </c>
      <c r="I9" s="689">
        <v>54754.839048000002</v>
      </c>
      <c r="J9" s="689">
        <v>56098.972000000002</v>
      </c>
      <c r="K9" s="690">
        <f t="shared" ref="K9:K19" si="0">(+J9/I9-1)*100</f>
        <v>2.4548203873299368</v>
      </c>
      <c r="L9" s="408" t="e">
        <f>(J9/#REF!)*100</f>
        <v>#REF!</v>
      </c>
      <c r="M9" s="408" t="e">
        <f>(I9/#REF!)*100</f>
        <v>#REF!</v>
      </c>
      <c r="N9" s="407"/>
      <c r="O9" s="407" t="e">
        <f>L9-M9</f>
        <v>#REF!</v>
      </c>
      <c r="Q9" s="414"/>
      <c r="R9" s="414"/>
      <c r="S9" s="395"/>
      <c r="T9" s="395"/>
      <c r="U9" s="395"/>
      <c r="V9" s="395"/>
    </row>
    <row r="10" spans="1:23" ht="12.75" customHeight="1">
      <c r="A10" s="22"/>
      <c r="B10" s="14"/>
      <c r="C10" s="1004"/>
      <c r="D10" s="28"/>
      <c r="E10" s="683" t="s">
        <v>4</v>
      </c>
      <c r="F10" s="689">
        <v>51130.886037000004</v>
      </c>
      <c r="G10" s="689">
        <v>37176.883000000002</v>
      </c>
      <c r="H10" s="689">
        <v>41132.677000000003</v>
      </c>
      <c r="I10" s="689">
        <v>50923.772366999998</v>
      </c>
      <c r="J10" s="689">
        <v>35187.504000000001</v>
      </c>
      <c r="K10" s="690">
        <f t="shared" si="0"/>
        <v>-30.90161556294586</v>
      </c>
      <c r="L10" s="408" t="e">
        <f>(J10/#REF!)*100</f>
        <v>#REF!</v>
      </c>
      <c r="M10" s="408" t="e">
        <f>(I10/#REF!)*100</f>
        <v>#REF!</v>
      </c>
      <c r="N10" s="407"/>
      <c r="O10" s="407" t="e">
        <f>L10-M10</f>
        <v>#REF!</v>
      </c>
      <c r="P10" s="399">
        <f>(((SUM(J10:J11)/SUM(I10:I11))-1)*100)</f>
        <v>-30.90161556294586</v>
      </c>
      <c r="Q10" s="414"/>
      <c r="R10" s="414"/>
      <c r="S10" s="395"/>
      <c r="T10" s="395"/>
      <c r="U10" s="395"/>
      <c r="V10" s="395"/>
    </row>
    <row r="11" spans="1:23" ht="12.75" customHeight="1">
      <c r="A11" s="22"/>
      <c r="B11" s="14"/>
      <c r="C11" s="409" t="s">
        <v>425</v>
      </c>
      <c r="D11" s="28"/>
      <c r="E11" s="683" t="s">
        <v>279</v>
      </c>
      <c r="F11" s="689">
        <v>0</v>
      </c>
      <c r="G11" s="689">
        <v>0</v>
      </c>
      <c r="H11" s="689">
        <v>0</v>
      </c>
      <c r="I11" s="689">
        <v>0</v>
      </c>
      <c r="J11" s="689">
        <v>0</v>
      </c>
      <c r="K11" s="690" t="s">
        <v>44</v>
      </c>
      <c r="L11" s="408" t="e">
        <f>(J11/#REF!)*100</f>
        <v>#REF!</v>
      </c>
      <c r="M11" s="408" t="e">
        <f>(I11/#REF!)*100</f>
        <v>#REF!</v>
      </c>
      <c r="N11" s="407"/>
      <c r="O11" s="407" t="e">
        <f>L11-M11</f>
        <v>#REF!</v>
      </c>
      <c r="P11" s="399">
        <f>(((SUM(J10:J12)/SUM(I10:I12))-1)*100)</f>
        <v>-20.105180667758148</v>
      </c>
      <c r="Q11" s="414"/>
      <c r="R11" s="414"/>
      <c r="S11" s="395"/>
      <c r="T11" s="395"/>
      <c r="U11" s="395"/>
      <c r="V11" s="395"/>
    </row>
    <row r="12" spans="1:23" ht="12.75" customHeight="1">
      <c r="A12" s="22"/>
      <c r="B12" s="14"/>
      <c r="D12" s="28"/>
      <c r="E12" s="453" t="s">
        <v>459</v>
      </c>
      <c r="F12" s="689">
        <v>37531.666770999997</v>
      </c>
      <c r="G12" s="689">
        <v>24360.581872000002</v>
      </c>
      <c r="H12" s="689">
        <v>21336.753903000001</v>
      </c>
      <c r="I12" s="689">
        <v>25268.468002000001</v>
      </c>
      <c r="J12" s="689">
        <v>25686.148787999999</v>
      </c>
      <c r="K12" s="690">
        <f t="shared" si="0"/>
        <v>1.6529723367753713</v>
      </c>
      <c r="L12" s="408" t="e">
        <f>(J12/#REF!)*100</f>
        <v>#REF!</v>
      </c>
      <c r="M12" s="408" t="e">
        <f>(I12/#REF!)*100</f>
        <v>#REF!</v>
      </c>
      <c r="N12" s="407"/>
      <c r="O12" s="407" t="e">
        <f>L12-M12</f>
        <v>#REF!</v>
      </c>
      <c r="Q12" s="414"/>
      <c r="R12" s="414"/>
      <c r="S12" s="395"/>
      <c r="T12" s="395"/>
      <c r="U12" s="395"/>
      <c r="V12" s="395"/>
    </row>
    <row r="13" spans="1:23" ht="12.75" customHeight="1">
      <c r="E13" s="683" t="s">
        <v>267</v>
      </c>
      <c r="F13" s="689">
        <v>48140.065000000002</v>
      </c>
      <c r="G13" s="689">
        <v>54344.351999999999</v>
      </c>
      <c r="H13" s="689">
        <v>50634.89</v>
      </c>
      <c r="I13" s="689">
        <v>47713.15</v>
      </c>
      <c r="J13" s="689">
        <v>47295.684000000001</v>
      </c>
      <c r="K13" s="690">
        <f t="shared" si="0"/>
        <v>-0.87494956841038807</v>
      </c>
      <c r="Q13" s="414"/>
      <c r="R13" s="414"/>
    </row>
    <row r="14" spans="1:23" ht="12.75" customHeight="1">
      <c r="E14" s="683" t="s">
        <v>268</v>
      </c>
      <c r="F14" s="689">
        <v>7829.9009999999998</v>
      </c>
      <c r="G14" s="689">
        <v>7918.0379999999996</v>
      </c>
      <c r="H14" s="689">
        <v>7802.424</v>
      </c>
      <c r="I14" s="689">
        <v>7844.7979999999998</v>
      </c>
      <c r="J14" s="689">
        <v>7566.8130000000001</v>
      </c>
      <c r="K14" s="690">
        <f t="shared" si="0"/>
        <v>-3.5435584192225145</v>
      </c>
      <c r="Q14" s="414"/>
      <c r="R14" s="414"/>
    </row>
    <row r="15" spans="1:23" ht="12.75" customHeight="1">
      <c r="E15" s="683" t="s">
        <v>269</v>
      </c>
      <c r="F15" s="689">
        <v>3444.134</v>
      </c>
      <c r="G15" s="689">
        <v>4441.527</v>
      </c>
      <c r="H15" s="689">
        <v>4958.915</v>
      </c>
      <c r="I15" s="689">
        <v>5085.2349999999997</v>
      </c>
      <c r="J15" s="689">
        <v>5060.1440000000002</v>
      </c>
      <c r="K15" s="690">
        <f t="shared" si="0"/>
        <v>-0.49340885917759092</v>
      </c>
      <c r="Q15" s="414"/>
      <c r="R15" s="414"/>
    </row>
    <row r="16" spans="1:23" ht="12.75" customHeight="1">
      <c r="E16" s="683" t="s">
        <v>469</v>
      </c>
      <c r="F16" s="689">
        <v>4746.1490000000003</v>
      </c>
      <c r="G16" s="689">
        <v>5065.5659999999998</v>
      </c>
      <c r="H16" s="689">
        <v>4717.9780000000001</v>
      </c>
      <c r="I16" s="689">
        <v>3173.951</v>
      </c>
      <c r="J16" s="689">
        <v>3415.788</v>
      </c>
      <c r="K16" s="690">
        <f t="shared" si="0"/>
        <v>7.619430797765947</v>
      </c>
      <c r="Q16" s="414"/>
      <c r="R16" s="414"/>
    </row>
    <row r="17" spans="5:18" ht="12.75" customHeight="1">
      <c r="E17" s="683" t="s">
        <v>280</v>
      </c>
      <c r="F17" s="689">
        <v>33492.864000000001</v>
      </c>
      <c r="G17" s="689">
        <v>32036.724999999999</v>
      </c>
      <c r="H17" s="689">
        <v>25595.536</v>
      </c>
      <c r="I17" s="689">
        <v>25417.974999999999</v>
      </c>
      <c r="J17" s="689">
        <v>25782.481</v>
      </c>
      <c r="K17" s="690">
        <f t="shared" si="0"/>
        <v>1.4340481489969248</v>
      </c>
      <c r="Q17" s="414"/>
      <c r="R17" s="414"/>
    </row>
    <row r="18" spans="5:18" ht="12.75" customHeight="1">
      <c r="E18" s="683" t="s">
        <v>271</v>
      </c>
      <c r="F18" s="689" t="s">
        <v>44</v>
      </c>
      <c r="G18" s="689" t="s">
        <v>44</v>
      </c>
      <c r="H18" s="689" t="s">
        <v>44</v>
      </c>
      <c r="I18" s="689">
        <v>2987.3710000000001</v>
      </c>
      <c r="J18" s="689">
        <v>3121.0509999999999</v>
      </c>
      <c r="K18" s="690">
        <f t="shared" si="0"/>
        <v>4.4748375745764291</v>
      </c>
      <c r="Q18" s="414"/>
      <c r="R18" s="414"/>
    </row>
    <row r="19" spans="5:18" ht="12.75" customHeight="1">
      <c r="E19" s="813" t="s">
        <v>290</v>
      </c>
      <c r="F19" s="496">
        <f>SUM(F8:F18)</f>
        <v>268806.97288200003</v>
      </c>
      <c r="G19" s="496">
        <f>SUM(G8:G18)</f>
        <v>260326.89662000004</v>
      </c>
      <c r="H19" s="496">
        <f>SUM(H8:H18)</f>
        <v>253577.80743699998</v>
      </c>
      <c r="I19" s="496">
        <f>SUM(I8:I18)</f>
        <v>254387.34949000002</v>
      </c>
      <c r="J19" s="496">
        <f>SUM(J8:J18)</f>
        <v>248382.53241599997</v>
      </c>
      <c r="K19" s="692">
        <f t="shared" si="0"/>
        <v>-2.3605014502641741</v>
      </c>
      <c r="Q19" s="414"/>
      <c r="R19" s="414"/>
    </row>
    <row r="20" spans="5:18" ht="12.75" customHeight="1">
      <c r="E20" s="683" t="s">
        <v>285</v>
      </c>
      <c r="F20" s="689">
        <v>-5022.5477879999999</v>
      </c>
      <c r="G20" s="689">
        <v>-5957.8449899999978</v>
      </c>
      <c r="H20" s="689">
        <v>-5329.5900509999965</v>
      </c>
      <c r="I20" s="689">
        <v>-4520.0941789999979</v>
      </c>
      <c r="J20" s="689">
        <v>-4819.413075000004</v>
      </c>
      <c r="K20" s="817">
        <f>(+J20/I20-1)*100</f>
        <v>6.6219614934267979</v>
      </c>
      <c r="Q20" s="414"/>
      <c r="R20" s="414"/>
    </row>
    <row r="21" spans="5:18" ht="12.75" customHeight="1">
      <c r="E21" s="683" t="s">
        <v>470</v>
      </c>
      <c r="F21" s="689">
        <v>-570.24920300000065</v>
      </c>
      <c r="G21" s="689">
        <v>-1268.508599999999</v>
      </c>
      <c r="H21" s="689">
        <v>-1298.264404</v>
      </c>
      <c r="I21" s="689">
        <v>-1335.782802000002</v>
      </c>
      <c r="J21" s="689">
        <v>-1250.582501000001</v>
      </c>
      <c r="K21" s="817">
        <f>(+J21/I21-1)*100</f>
        <v>-6.3783049813513681</v>
      </c>
      <c r="Q21" s="414"/>
      <c r="R21" s="414"/>
    </row>
    <row r="22" spans="5:18" ht="12.75" customHeight="1">
      <c r="E22" s="683" t="s">
        <v>471</v>
      </c>
      <c r="F22" s="689">
        <v>-11199.95359099999</v>
      </c>
      <c r="G22" s="689">
        <v>-6732.1324499999901</v>
      </c>
      <c r="H22" s="689">
        <v>-3406.1249290000019</v>
      </c>
      <c r="I22" s="689">
        <v>-133.1632250000001</v>
      </c>
      <c r="J22" s="689">
        <v>7667.3135530000072</v>
      </c>
      <c r="K22" s="817" t="str">
        <f>IF(J22&gt;0,IF(I22&lt;0,"-",(+J22/I22-1)*100))</f>
        <v>-</v>
      </c>
      <c r="Q22" s="414"/>
      <c r="R22" s="414"/>
    </row>
    <row r="23" spans="5:18" ht="16.5" customHeight="1">
      <c r="E23" s="815" t="s">
        <v>35</v>
      </c>
      <c r="F23" s="816">
        <f>SUM(F19:F22)</f>
        <v>252014.22230000002</v>
      </c>
      <c r="G23" s="816">
        <f>SUM(G19:G22)</f>
        <v>246368.41058000008</v>
      </c>
      <c r="H23" s="816">
        <f>SUM(H19:H22)</f>
        <v>243543.82805299998</v>
      </c>
      <c r="I23" s="816">
        <f>SUM(I19:I22)</f>
        <v>248398.30928400002</v>
      </c>
      <c r="J23" s="816">
        <f>SUM(J19:J22)</f>
        <v>249979.850393</v>
      </c>
      <c r="K23" s="818">
        <f>(+J23/I23-1)*100</f>
        <v>0.63669560133430281</v>
      </c>
      <c r="Q23" s="414"/>
      <c r="R23" s="414"/>
    </row>
    <row r="24" spans="5:18" ht="16.899999999999999" customHeight="1">
      <c r="E24" s="1006" t="s">
        <v>297</v>
      </c>
      <c r="F24" s="1006"/>
      <c r="G24" s="1006"/>
      <c r="H24" s="1006"/>
      <c r="I24" s="1006"/>
      <c r="J24" s="1006"/>
      <c r="K24" s="1006"/>
    </row>
    <row r="25" spans="5:18" ht="12.75" customHeight="1">
      <c r="E25" s="1007" t="s">
        <v>460</v>
      </c>
      <c r="F25" s="1007"/>
      <c r="G25" s="1007"/>
      <c r="H25" s="1007"/>
      <c r="I25" s="1007"/>
      <c r="J25" s="1007"/>
      <c r="K25" s="1007"/>
    </row>
    <row r="26" spans="5:18" ht="12.75" customHeight="1">
      <c r="E26" s="1007" t="s">
        <v>461</v>
      </c>
      <c r="F26" s="1007"/>
      <c r="G26" s="1007"/>
      <c r="H26" s="1007"/>
      <c r="I26" s="1007"/>
      <c r="J26" s="1007"/>
      <c r="K26" s="1007"/>
    </row>
    <row r="27" spans="5:18" ht="12.75" customHeight="1">
      <c r="E27" s="1007" t="s">
        <v>467</v>
      </c>
      <c r="F27" s="1007"/>
      <c r="G27" s="1007"/>
      <c r="H27" s="1007"/>
      <c r="I27" s="1007"/>
      <c r="J27" s="1007"/>
      <c r="K27" s="1007"/>
    </row>
    <row r="28" spans="5:18" ht="24" customHeight="1">
      <c r="E28" s="1005" t="s">
        <v>468</v>
      </c>
      <c r="F28" s="1005"/>
      <c r="G28" s="1005"/>
      <c r="H28" s="1005"/>
      <c r="I28" s="1005"/>
      <c r="J28" s="1005"/>
      <c r="K28" s="1005"/>
    </row>
    <row r="29" spans="5:18" ht="24" customHeight="1">
      <c r="E29" s="1005" t="s">
        <v>583</v>
      </c>
      <c r="F29" s="1005"/>
      <c r="G29" s="1005"/>
      <c r="H29" s="1005"/>
      <c r="I29" s="1005"/>
      <c r="J29" s="1005"/>
      <c r="K29" s="1005"/>
    </row>
    <row r="30" spans="5:18" ht="12.75" customHeight="1">
      <c r="F30" s="395"/>
      <c r="G30" s="395"/>
      <c r="H30" s="395"/>
      <c r="I30" s="395"/>
      <c r="J30" s="395"/>
    </row>
  </sheetData>
  <mergeCells count="8">
    <mergeCell ref="C7:C10"/>
    <mergeCell ref="E28:K28"/>
    <mergeCell ref="E29:K29"/>
    <mergeCell ref="E3:K3"/>
    <mergeCell ref="E24:K24"/>
    <mergeCell ref="E25:K25"/>
    <mergeCell ref="E26:K26"/>
    <mergeCell ref="E27:K27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4294967292" verticalDpi="4294967292" r:id="rId1"/>
  <headerFooter alignWithMargins="0"/>
  <ignoredErrors>
    <ignoredError sqref="K22" formula="1"/>
  </ignoredError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3">
    <pageSetUpPr autoPageBreaks="0"/>
  </sheetPr>
  <dimension ref="A1:S53"/>
  <sheetViews>
    <sheetView showGridLines="0" showRowColHeaders="0" zoomScaleNormal="100" workbookViewId="0"/>
  </sheetViews>
  <sheetFormatPr baseColWidth="10" defaultRowHeight="11.25"/>
  <cols>
    <col min="1" max="1" width="0.140625" style="27" customWidth="1"/>
    <col min="2" max="2" width="2.7109375" style="27" customWidth="1"/>
    <col min="3" max="3" width="23.7109375" style="27" customWidth="1"/>
    <col min="4" max="4" width="1.28515625" style="27" customWidth="1"/>
    <col min="5" max="5" width="27.42578125" style="399" customWidth="1"/>
    <col min="6" max="7" width="7" style="399" customWidth="1"/>
    <col min="8" max="9" width="7" style="395" customWidth="1"/>
    <col min="10" max="11" width="7" style="399" customWidth="1"/>
    <col min="12" max="12" width="7.85546875" style="399" customWidth="1"/>
    <col min="13" max="256" width="11.42578125" style="399"/>
    <col min="257" max="257" width="0.140625" style="399" customWidth="1"/>
    <col min="258" max="258" width="2.7109375" style="399" customWidth="1"/>
    <col min="259" max="259" width="15.42578125" style="399" customWidth="1"/>
    <col min="260" max="260" width="1.28515625" style="399" customWidth="1"/>
    <col min="261" max="261" width="27.42578125" style="399" customWidth="1"/>
    <col min="262" max="267" width="7" style="399" customWidth="1"/>
    <col min="268" max="268" width="7.85546875" style="399" customWidth="1"/>
    <col min="269" max="512" width="11.42578125" style="399"/>
    <col min="513" max="513" width="0.140625" style="399" customWidth="1"/>
    <col min="514" max="514" width="2.7109375" style="399" customWidth="1"/>
    <col min="515" max="515" width="15.42578125" style="399" customWidth="1"/>
    <col min="516" max="516" width="1.28515625" style="399" customWidth="1"/>
    <col min="517" max="517" width="27.42578125" style="399" customWidth="1"/>
    <col min="518" max="523" width="7" style="399" customWidth="1"/>
    <col min="524" max="524" width="7.85546875" style="399" customWidth="1"/>
    <col min="525" max="768" width="11.42578125" style="399"/>
    <col min="769" max="769" width="0.140625" style="399" customWidth="1"/>
    <col min="770" max="770" width="2.7109375" style="399" customWidth="1"/>
    <col min="771" max="771" width="15.42578125" style="399" customWidth="1"/>
    <col min="772" max="772" width="1.28515625" style="399" customWidth="1"/>
    <col min="773" max="773" width="27.42578125" style="399" customWidth="1"/>
    <col min="774" max="779" width="7" style="399" customWidth="1"/>
    <col min="780" max="780" width="7.85546875" style="399" customWidth="1"/>
    <col min="781" max="1024" width="11.42578125" style="399"/>
    <col min="1025" max="1025" width="0.140625" style="399" customWidth="1"/>
    <col min="1026" max="1026" width="2.7109375" style="399" customWidth="1"/>
    <col min="1027" max="1027" width="15.42578125" style="399" customWidth="1"/>
    <col min="1028" max="1028" width="1.28515625" style="399" customWidth="1"/>
    <col min="1029" max="1029" width="27.42578125" style="399" customWidth="1"/>
    <col min="1030" max="1035" width="7" style="399" customWidth="1"/>
    <col min="1036" max="1036" width="7.85546875" style="399" customWidth="1"/>
    <col min="1037" max="1280" width="11.42578125" style="399"/>
    <col min="1281" max="1281" width="0.140625" style="399" customWidth="1"/>
    <col min="1282" max="1282" width="2.7109375" style="399" customWidth="1"/>
    <col min="1283" max="1283" width="15.42578125" style="399" customWidth="1"/>
    <col min="1284" max="1284" width="1.28515625" style="399" customWidth="1"/>
    <col min="1285" max="1285" width="27.42578125" style="399" customWidth="1"/>
    <col min="1286" max="1291" width="7" style="399" customWidth="1"/>
    <col min="1292" max="1292" width="7.85546875" style="399" customWidth="1"/>
    <col min="1293" max="1536" width="11.42578125" style="399"/>
    <col min="1537" max="1537" width="0.140625" style="399" customWidth="1"/>
    <col min="1538" max="1538" width="2.7109375" style="399" customWidth="1"/>
    <col min="1539" max="1539" width="15.42578125" style="399" customWidth="1"/>
    <col min="1540" max="1540" width="1.28515625" style="399" customWidth="1"/>
    <col min="1541" max="1541" width="27.42578125" style="399" customWidth="1"/>
    <col min="1542" max="1547" width="7" style="399" customWidth="1"/>
    <col min="1548" max="1548" width="7.85546875" style="399" customWidth="1"/>
    <col min="1549" max="1792" width="11.42578125" style="399"/>
    <col min="1793" max="1793" width="0.140625" style="399" customWidth="1"/>
    <col min="1794" max="1794" width="2.7109375" style="399" customWidth="1"/>
    <col min="1795" max="1795" width="15.42578125" style="399" customWidth="1"/>
    <col min="1796" max="1796" width="1.28515625" style="399" customWidth="1"/>
    <col min="1797" max="1797" width="27.42578125" style="399" customWidth="1"/>
    <col min="1798" max="1803" width="7" style="399" customWidth="1"/>
    <col min="1804" max="1804" width="7.85546875" style="399" customWidth="1"/>
    <col min="1805" max="2048" width="11.42578125" style="399"/>
    <col min="2049" max="2049" width="0.140625" style="399" customWidth="1"/>
    <col min="2050" max="2050" width="2.7109375" style="399" customWidth="1"/>
    <col min="2051" max="2051" width="15.42578125" style="399" customWidth="1"/>
    <col min="2052" max="2052" width="1.28515625" style="399" customWidth="1"/>
    <col min="2053" max="2053" width="27.42578125" style="399" customWidth="1"/>
    <col min="2054" max="2059" width="7" style="399" customWidth="1"/>
    <col min="2060" max="2060" width="7.85546875" style="399" customWidth="1"/>
    <col min="2061" max="2304" width="11.42578125" style="399"/>
    <col min="2305" max="2305" width="0.140625" style="399" customWidth="1"/>
    <col min="2306" max="2306" width="2.7109375" style="399" customWidth="1"/>
    <col min="2307" max="2307" width="15.42578125" style="399" customWidth="1"/>
    <col min="2308" max="2308" width="1.28515625" style="399" customWidth="1"/>
    <col min="2309" max="2309" width="27.42578125" style="399" customWidth="1"/>
    <col min="2310" max="2315" width="7" style="399" customWidth="1"/>
    <col min="2316" max="2316" width="7.85546875" style="399" customWidth="1"/>
    <col min="2317" max="2560" width="11.42578125" style="399"/>
    <col min="2561" max="2561" width="0.140625" style="399" customWidth="1"/>
    <col min="2562" max="2562" width="2.7109375" style="399" customWidth="1"/>
    <col min="2563" max="2563" width="15.42578125" style="399" customWidth="1"/>
    <col min="2564" max="2564" width="1.28515625" style="399" customWidth="1"/>
    <col min="2565" max="2565" width="27.42578125" style="399" customWidth="1"/>
    <col min="2566" max="2571" width="7" style="399" customWidth="1"/>
    <col min="2572" max="2572" width="7.85546875" style="399" customWidth="1"/>
    <col min="2573" max="2816" width="11.42578125" style="399"/>
    <col min="2817" max="2817" width="0.140625" style="399" customWidth="1"/>
    <col min="2818" max="2818" width="2.7109375" style="399" customWidth="1"/>
    <col min="2819" max="2819" width="15.42578125" style="399" customWidth="1"/>
    <col min="2820" max="2820" width="1.28515625" style="399" customWidth="1"/>
    <col min="2821" max="2821" width="27.42578125" style="399" customWidth="1"/>
    <col min="2822" max="2827" width="7" style="399" customWidth="1"/>
    <col min="2828" max="2828" width="7.85546875" style="399" customWidth="1"/>
    <col min="2829" max="3072" width="11.42578125" style="399"/>
    <col min="3073" max="3073" width="0.140625" style="399" customWidth="1"/>
    <col min="3074" max="3074" width="2.7109375" style="399" customWidth="1"/>
    <col min="3075" max="3075" width="15.42578125" style="399" customWidth="1"/>
    <col min="3076" max="3076" width="1.28515625" style="399" customWidth="1"/>
    <col min="3077" max="3077" width="27.42578125" style="399" customWidth="1"/>
    <col min="3078" max="3083" width="7" style="399" customWidth="1"/>
    <col min="3084" max="3084" width="7.85546875" style="399" customWidth="1"/>
    <col min="3085" max="3328" width="11.42578125" style="399"/>
    <col min="3329" max="3329" width="0.140625" style="399" customWidth="1"/>
    <col min="3330" max="3330" width="2.7109375" style="399" customWidth="1"/>
    <col min="3331" max="3331" width="15.42578125" style="399" customWidth="1"/>
    <col min="3332" max="3332" width="1.28515625" style="399" customWidth="1"/>
    <col min="3333" max="3333" width="27.42578125" style="399" customWidth="1"/>
    <col min="3334" max="3339" width="7" style="399" customWidth="1"/>
    <col min="3340" max="3340" width="7.85546875" style="399" customWidth="1"/>
    <col min="3341" max="3584" width="11.42578125" style="399"/>
    <col min="3585" max="3585" width="0.140625" style="399" customWidth="1"/>
    <col min="3586" max="3586" width="2.7109375" style="399" customWidth="1"/>
    <col min="3587" max="3587" width="15.42578125" style="399" customWidth="1"/>
    <col min="3588" max="3588" width="1.28515625" style="399" customWidth="1"/>
    <col min="3589" max="3589" width="27.42578125" style="399" customWidth="1"/>
    <col min="3590" max="3595" width="7" style="399" customWidth="1"/>
    <col min="3596" max="3596" width="7.85546875" style="399" customWidth="1"/>
    <col min="3597" max="3840" width="11.42578125" style="399"/>
    <col min="3841" max="3841" width="0.140625" style="399" customWidth="1"/>
    <col min="3842" max="3842" width="2.7109375" style="399" customWidth="1"/>
    <col min="3843" max="3843" width="15.42578125" style="399" customWidth="1"/>
    <col min="3844" max="3844" width="1.28515625" style="399" customWidth="1"/>
    <col min="3845" max="3845" width="27.42578125" style="399" customWidth="1"/>
    <col min="3846" max="3851" width="7" style="399" customWidth="1"/>
    <col min="3852" max="3852" width="7.85546875" style="399" customWidth="1"/>
    <col min="3853" max="4096" width="11.42578125" style="399"/>
    <col min="4097" max="4097" width="0.140625" style="399" customWidth="1"/>
    <col min="4098" max="4098" width="2.7109375" style="399" customWidth="1"/>
    <col min="4099" max="4099" width="15.42578125" style="399" customWidth="1"/>
    <col min="4100" max="4100" width="1.28515625" style="399" customWidth="1"/>
    <col min="4101" max="4101" width="27.42578125" style="399" customWidth="1"/>
    <col min="4102" max="4107" width="7" style="399" customWidth="1"/>
    <col min="4108" max="4108" width="7.85546875" style="399" customWidth="1"/>
    <col min="4109" max="4352" width="11.42578125" style="399"/>
    <col min="4353" max="4353" width="0.140625" style="399" customWidth="1"/>
    <col min="4354" max="4354" width="2.7109375" style="399" customWidth="1"/>
    <col min="4355" max="4355" width="15.42578125" style="399" customWidth="1"/>
    <col min="4356" max="4356" width="1.28515625" style="399" customWidth="1"/>
    <col min="4357" max="4357" width="27.42578125" style="399" customWidth="1"/>
    <col min="4358" max="4363" width="7" style="399" customWidth="1"/>
    <col min="4364" max="4364" width="7.85546875" style="399" customWidth="1"/>
    <col min="4365" max="4608" width="11.42578125" style="399"/>
    <col min="4609" max="4609" width="0.140625" style="399" customWidth="1"/>
    <col min="4610" max="4610" width="2.7109375" style="399" customWidth="1"/>
    <col min="4611" max="4611" width="15.42578125" style="399" customWidth="1"/>
    <col min="4612" max="4612" width="1.28515625" style="399" customWidth="1"/>
    <col min="4613" max="4613" width="27.42578125" style="399" customWidth="1"/>
    <col min="4614" max="4619" width="7" style="399" customWidth="1"/>
    <col min="4620" max="4620" width="7.85546875" style="399" customWidth="1"/>
    <col min="4621" max="4864" width="11.42578125" style="399"/>
    <col min="4865" max="4865" width="0.140625" style="399" customWidth="1"/>
    <col min="4866" max="4866" width="2.7109375" style="399" customWidth="1"/>
    <col min="4867" max="4867" width="15.42578125" style="399" customWidth="1"/>
    <col min="4868" max="4868" width="1.28515625" style="399" customWidth="1"/>
    <col min="4869" max="4869" width="27.42578125" style="399" customWidth="1"/>
    <col min="4870" max="4875" width="7" style="399" customWidth="1"/>
    <col min="4876" max="4876" width="7.85546875" style="399" customWidth="1"/>
    <col min="4877" max="5120" width="11.42578125" style="399"/>
    <col min="5121" max="5121" width="0.140625" style="399" customWidth="1"/>
    <col min="5122" max="5122" width="2.7109375" style="399" customWidth="1"/>
    <col min="5123" max="5123" width="15.42578125" style="399" customWidth="1"/>
    <col min="5124" max="5124" width="1.28515625" style="399" customWidth="1"/>
    <col min="5125" max="5125" width="27.42578125" style="399" customWidth="1"/>
    <col min="5126" max="5131" width="7" style="399" customWidth="1"/>
    <col min="5132" max="5132" width="7.85546875" style="399" customWidth="1"/>
    <col min="5133" max="5376" width="11.42578125" style="399"/>
    <col min="5377" max="5377" width="0.140625" style="399" customWidth="1"/>
    <col min="5378" max="5378" width="2.7109375" style="399" customWidth="1"/>
    <col min="5379" max="5379" width="15.42578125" style="399" customWidth="1"/>
    <col min="5380" max="5380" width="1.28515625" style="399" customWidth="1"/>
    <col min="5381" max="5381" width="27.42578125" style="399" customWidth="1"/>
    <col min="5382" max="5387" width="7" style="399" customWidth="1"/>
    <col min="5388" max="5388" width="7.85546875" style="399" customWidth="1"/>
    <col min="5389" max="5632" width="11.42578125" style="399"/>
    <col min="5633" max="5633" width="0.140625" style="399" customWidth="1"/>
    <col min="5634" max="5634" width="2.7109375" style="399" customWidth="1"/>
    <col min="5635" max="5635" width="15.42578125" style="399" customWidth="1"/>
    <col min="5636" max="5636" width="1.28515625" style="399" customWidth="1"/>
    <col min="5637" max="5637" width="27.42578125" style="399" customWidth="1"/>
    <col min="5638" max="5643" width="7" style="399" customWidth="1"/>
    <col min="5644" max="5644" width="7.85546875" style="399" customWidth="1"/>
    <col min="5645" max="5888" width="11.42578125" style="399"/>
    <col min="5889" max="5889" width="0.140625" style="399" customWidth="1"/>
    <col min="5890" max="5890" width="2.7109375" style="399" customWidth="1"/>
    <col min="5891" max="5891" width="15.42578125" style="399" customWidth="1"/>
    <col min="5892" max="5892" width="1.28515625" style="399" customWidth="1"/>
    <col min="5893" max="5893" width="27.42578125" style="399" customWidth="1"/>
    <col min="5894" max="5899" width="7" style="399" customWidth="1"/>
    <col min="5900" max="5900" width="7.85546875" style="399" customWidth="1"/>
    <col min="5901" max="6144" width="11.42578125" style="399"/>
    <col min="6145" max="6145" width="0.140625" style="399" customWidth="1"/>
    <col min="6146" max="6146" width="2.7109375" style="399" customWidth="1"/>
    <col min="6147" max="6147" width="15.42578125" style="399" customWidth="1"/>
    <col min="6148" max="6148" width="1.28515625" style="399" customWidth="1"/>
    <col min="6149" max="6149" width="27.42578125" style="399" customWidth="1"/>
    <col min="6150" max="6155" width="7" style="399" customWidth="1"/>
    <col min="6156" max="6156" width="7.85546875" style="399" customWidth="1"/>
    <col min="6157" max="6400" width="11.42578125" style="399"/>
    <col min="6401" max="6401" width="0.140625" style="399" customWidth="1"/>
    <col min="6402" max="6402" width="2.7109375" style="399" customWidth="1"/>
    <col min="6403" max="6403" width="15.42578125" style="399" customWidth="1"/>
    <col min="6404" max="6404" width="1.28515625" style="399" customWidth="1"/>
    <col min="6405" max="6405" width="27.42578125" style="399" customWidth="1"/>
    <col min="6406" max="6411" width="7" style="399" customWidth="1"/>
    <col min="6412" max="6412" width="7.85546875" style="399" customWidth="1"/>
    <col min="6413" max="6656" width="11.42578125" style="399"/>
    <col min="6657" max="6657" width="0.140625" style="399" customWidth="1"/>
    <col min="6658" max="6658" width="2.7109375" style="399" customWidth="1"/>
    <col min="6659" max="6659" width="15.42578125" style="399" customWidth="1"/>
    <col min="6660" max="6660" width="1.28515625" style="399" customWidth="1"/>
    <col min="6661" max="6661" width="27.42578125" style="399" customWidth="1"/>
    <col min="6662" max="6667" width="7" style="399" customWidth="1"/>
    <col min="6668" max="6668" width="7.85546875" style="399" customWidth="1"/>
    <col min="6669" max="6912" width="11.42578125" style="399"/>
    <col min="6913" max="6913" width="0.140625" style="399" customWidth="1"/>
    <col min="6914" max="6914" width="2.7109375" style="399" customWidth="1"/>
    <col min="6915" max="6915" width="15.42578125" style="399" customWidth="1"/>
    <col min="6916" max="6916" width="1.28515625" style="399" customWidth="1"/>
    <col min="6917" max="6917" width="27.42578125" style="399" customWidth="1"/>
    <col min="6918" max="6923" width="7" style="399" customWidth="1"/>
    <col min="6924" max="6924" width="7.85546875" style="399" customWidth="1"/>
    <col min="6925" max="7168" width="11.42578125" style="399"/>
    <col min="7169" max="7169" width="0.140625" style="399" customWidth="1"/>
    <col min="7170" max="7170" width="2.7109375" style="399" customWidth="1"/>
    <col min="7171" max="7171" width="15.42578125" style="399" customWidth="1"/>
    <col min="7172" max="7172" width="1.28515625" style="399" customWidth="1"/>
    <col min="7173" max="7173" width="27.42578125" style="399" customWidth="1"/>
    <col min="7174" max="7179" width="7" style="399" customWidth="1"/>
    <col min="7180" max="7180" width="7.85546875" style="399" customWidth="1"/>
    <col min="7181" max="7424" width="11.42578125" style="399"/>
    <col min="7425" max="7425" width="0.140625" style="399" customWidth="1"/>
    <col min="7426" max="7426" width="2.7109375" style="399" customWidth="1"/>
    <col min="7427" max="7427" width="15.42578125" style="399" customWidth="1"/>
    <col min="7428" max="7428" width="1.28515625" style="399" customWidth="1"/>
    <col min="7429" max="7429" width="27.42578125" style="399" customWidth="1"/>
    <col min="7430" max="7435" width="7" style="399" customWidth="1"/>
    <col min="7436" max="7436" width="7.85546875" style="399" customWidth="1"/>
    <col min="7437" max="7680" width="11.42578125" style="399"/>
    <col min="7681" max="7681" width="0.140625" style="399" customWidth="1"/>
    <col min="7682" max="7682" width="2.7109375" style="399" customWidth="1"/>
    <col min="7683" max="7683" width="15.42578125" style="399" customWidth="1"/>
    <col min="7684" max="7684" width="1.28515625" style="399" customWidth="1"/>
    <col min="7685" max="7685" width="27.42578125" style="399" customWidth="1"/>
    <col min="7686" max="7691" width="7" style="399" customWidth="1"/>
    <col min="7692" max="7692" width="7.85546875" style="399" customWidth="1"/>
    <col min="7693" max="7936" width="11.42578125" style="399"/>
    <col min="7937" max="7937" width="0.140625" style="399" customWidth="1"/>
    <col min="7938" max="7938" width="2.7109375" style="399" customWidth="1"/>
    <col min="7939" max="7939" width="15.42578125" style="399" customWidth="1"/>
    <col min="7940" max="7940" width="1.28515625" style="399" customWidth="1"/>
    <col min="7941" max="7941" width="27.42578125" style="399" customWidth="1"/>
    <col min="7942" max="7947" width="7" style="399" customWidth="1"/>
    <col min="7948" max="7948" width="7.85546875" style="399" customWidth="1"/>
    <col min="7949" max="8192" width="11.42578125" style="399"/>
    <col min="8193" max="8193" width="0.140625" style="399" customWidth="1"/>
    <col min="8194" max="8194" width="2.7109375" style="399" customWidth="1"/>
    <col min="8195" max="8195" width="15.42578125" style="399" customWidth="1"/>
    <col min="8196" max="8196" width="1.28515625" style="399" customWidth="1"/>
    <col min="8197" max="8197" width="27.42578125" style="399" customWidth="1"/>
    <col min="8198" max="8203" width="7" style="399" customWidth="1"/>
    <col min="8204" max="8204" width="7.85546875" style="399" customWidth="1"/>
    <col min="8205" max="8448" width="11.42578125" style="399"/>
    <col min="8449" max="8449" width="0.140625" style="399" customWidth="1"/>
    <col min="8450" max="8450" width="2.7109375" style="399" customWidth="1"/>
    <col min="8451" max="8451" width="15.42578125" style="399" customWidth="1"/>
    <col min="8452" max="8452" width="1.28515625" style="399" customWidth="1"/>
    <col min="8453" max="8453" width="27.42578125" style="399" customWidth="1"/>
    <col min="8454" max="8459" width="7" style="399" customWidth="1"/>
    <col min="8460" max="8460" width="7.85546875" style="399" customWidth="1"/>
    <col min="8461" max="8704" width="11.42578125" style="399"/>
    <col min="8705" max="8705" width="0.140625" style="399" customWidth="1"/>
    <col min="8706" max="8706" width="2.7109375" style="399" customWidth="1"/>
    <col min="8707" max="8707" width="15.42578125" style="399" customWidth="1"/>
    <col min="8708" max="8708" width="1.28515625" style="399" customWidth="1"/>
    <col min="8709" max="8709" width="27.42578125" style="399" customWidth="1"/>
    <col min="8710" max="8715" width="7" style="399" customWidth="1"/>
    <col min="8716" max="8716" width="7.85546875" style="399" customWidth="1"/>
    <col min="8717" max="8960" width="11.42578125" style="399"/>
    <col min="8961" max="8961" width="0.140625" style="399" customWidth="1"/>
    <col min="8962" max="8962" width="2.7109375" style="399" customWidth="1"/>
    <col min="8963" max="8963" width="15.42578125" style="399" customWidth="1"/>
    <col min="8964" max="8964" width="1.28515625" style="399" customWidth="1"/>
    <col min="8965" max="8965" width="27.42578125" style="399" customWidth="1"/>
    <col min="8966" max="8971" width="7" style="399" customWidth="1"/>
    <col min="8972" max="8972" width="7.85546875" style="399" customWidth="1"/>
    <col min="8973" max="9216" width="11.42578125" style="399"/>
    <col min="9217" max="9217" width="0.140625" style="399" customWidth="1"/>
    <col min="9218" max="9218" width="2.7109375" style="399" customWidth="1"/>
    <col min="9219" max="9219" width="15.42578125" style="399" customWidth="1"/>
    <col min="9220" max="9220" width="1.28515625" style="399" customWidth="1"/>
    <col min="9221" max="9221" width="27.42578125" style="399" customWidth="1"/>
    <col min="9222" max="9227" width="7" style="399" customWidth="1"/>
    <col min="9228" max="9228" width="7.85546875" style="399" customWidth="1"/>
    <col min="9229" max="9472" width="11.42578125" style="399"/>
    <col min="9473" max="9473" width="0.140625" style="399" customWidth="1"/>
    <col min="9474" max="9474" width="2.7109375" style="399" customWidth="1"/>
    <col min="9475" max="9475" width="15.42578125" style="399" customWidth="1"/>
    <col min="9476" max="9476" width="1.28515625" style="399" customWidth="1"/>
    <col min="9477" max="9477" width="27.42578125" style="399" customWidth="1"/>
    <col min="9478" max="9483" width="7" style="399" customWidth="1"/>
    <col min="9484" max="9484" width="7.85546875" style="399" customWidth="1"/>
    <col min="9485" max="9728" width="11.42578125" style="399"/>
    <col min="9729" max="9729" width="0.140625" style="399" customWidth="1"/>
    <col min="9730" max="9730" width="2.7109375" style="399" customWidth="1"/>
    <col min="9731" max="9731" width="15.42578125" style="399" customWidth="1"/>
    <col min="9732" max="9732" width="1.28515625" style="399" customWidth="1"/>
    <col min="9733" max="9733" width="27.42578125" style="399" customWidth="1"/>
    <col min="9734" max="9739" width="7" style="399" customWidth="1"/>
    <col min="9740" max="9740" width="7.85546875" style="399" customWidth="1"/>
    <col min="9741" max="9984" width="11.42578125" style="399"/>
    <col min="9985" max="9985" width="0.140625" style="399" customWidth="1"/>
    <col min="9986" max="9986" width="2.7109375" style="399" customWidth="1"/>
    <col min="9987" max="9987" width="15.42578125" style="399" customWidth="1"/>
    <col min="9988" max="9988" width="1.28515625" style="399" customWidth="1"/>
    <col min="9989" max="9989" width="27.42578125" style="399" customWidth="1"/>
    <col min="9990" max="9995" width="7" style="399" customWidth="1"/>
    <col min="9996" max="9996" width="7.85546875" style="399" customWidth="1"/>
    <col min="9997" max="10240" width="11.42578125" style="399"/>
    <col min="10241" max="10241" width="0.140625" style="399" customWidth="1"/>
    <col min="10242" max="10242" width="2.7109375" style="399" customWidth="1"/>
    <col min="10243" max="10243" width="15.42578125" style="399" customWidth="1"/>
    <col min="10244" max="10244" width="1.28515625" style="399" customWidth="1"/>
    <col min="10245" max="10245" width="27.42578125" style="399" customWidth="1"/>
    <col min="10246" max="10251" width="7" style="399" customWidth="1"/>
    <col min="10252" max="10252" width="7.85546875" style="399" customWidth="1"/>
    <col min="10253" max="10496" width="11.42578125" style="399"/>
    <col min="10497" max="10497" width="0.140625" style="399" customWidth="1"/>
    <col min="10498" max="10498" width="2.7109375" style="399" customWidth="1"/>
    <col min="10499" max="10499" width="15.42578125" style="399" customWidth="1"/>
    <col min="10500" max="10500" width="1.28515625" style="399" customWidth="1"/>
    <col min="10501" max="10501" width="27.42578125" style="399" customWidth="1"/>
    <col min="10502" max="10507" width="7" style="399" customWidth="1"/>
    <col min="10508" max="10508" width="7.85546875" style="399" customWidth="1"/>
    <col min="10509" max="10752" width="11.42578125" style="399"/>
    <col min="10753" max="10753" width="0.140625" style="399" customWidth="1"/>
    <col min="10754" max="10754" width="2.7109375" style="399" customWidth="1"/>
    <col min="10755" max="10755" width="15.42578125" style="399" customWidth="1"/>
    <col min="10756" max="10756" width="1.28515625" style="399" customWidth="1"/>
    <col min="10757" max="10757" width="27.42578125" style="399" customWidth="1"/>
    <col min="10758" max="10763" width="7" style="399" customWidth="1"/>
    <col min="10764" max="10764" width="7.85546875" style="399" customWidth="1"/>
    <col min="10765" max="11008" width="11.42578125" style="399"/>
    <col min="11009" max="11009" width="0.140625" style="399" customWidth="1"/>
    <col min="11010" max="11010" width="2.7109375" style="399" customWidth="1"/>
    <col min="11011" max="11011" width="15.42578125" style="399" customWidth="1"/>
    <col min="11012" max="11012" width="1.28515625" style="399" customWidth="1"/>
    <col min="11013" max="11013" width="27.42578125" style="399" customWidth="1"/>
    <col min="11014" max="11019" width="7" style="399" customWidth="1"/>
    <col min="11020" max="11020" width="7.85546875" style="399" customWidth="1"/>
    <col min="11021" max="11264" width="11.42578125" style="399"/>
    <col min="11265" max="11265" width="0.140625" style="399" customWidth="1"/>
    <col min="11266" max="11266" width="2.7109375" style="399" customWidth="1"/>
    <col min="11267" max="11267" width="15.42578125" style="399" customWidth="1"/>
    <col min="11268" max="11268" width="1.28515625" style="399" customWidth="1"/>
    <col min="11269" max="11269" width="27.42578125" style="399" customWidth="1"/>
    <col min="11270" max="11275" width="7" style="399" customWidth="1"/>
    <col min="11276" max="11276" width="7.85546875" style="399" customWidth="1"/>
    <col min="11277" max="11520" width="11.42578125" style="399"/>
    <col min="11521" max="11521" width="0.140625" style="399" customWidth="1"/>
    <col min="11522" max="11522" width="2.7109375" style="399" customWidth="1"/>
    <col min="11523" max="11523" width="15.42578125" style="399" customWidth="1"/>
    <col min="11524" max="11524" width="1.28515625" style="399" customWidth="1"/>
    <col min="11525" max="11525" width="27.42578125" style="399" customWidth="1"/>
    <col min="11526" max="11531" width="7" style="399" customWidth="1"/>
    <col min="11532" max="11532" width="7.85546875" style="399" customWidth="1"/>
    <col min="11533" max="11776" width="11.42578125" style="399"/>
    <col min="11777" max="11777" width="0.140625" style="399" customWidth="1"/>
    <col min="11778" max="11778" width="2.7109375" style="399" customWidth="1"/>
    <col min="11779" max="11779" width="15.42578125" style="399" customWidth="1"/>
    <col min="11780" max="11780" width="1.28515625" style="399" customWidth="1"/>
    <col min="11781" max="11781" width="27.42578125" style="399" customWidth="1"/>
    <col min="11782" max="11787" width="7" style="399" customWidth="1"/>
    <col min="11788" max="11788" width="7.85546875" style="399" customWidth="1"/>
    <col min="11789" max="12032" width="11.42578125" style="399"/>
    <col min="12033" max="12033" width="0.140625" style="399" customWidth="1"/>
    <col min="12034" max="12034" width="2.7109375" style="399" customWidth="1"/>
    <col min="12035" max="12035" width="15.42578125" style="399" customWidth="1"/>
    <col min="12036" max="12036" width="1.28515625" style="399" customWidth="1"/>
    <col min="12037" max="12037" width="27.42578125" style="399" customWidth="1"/>
    <col min="12038" max="12043" width="7" style="399" customWidth="1"/>
    <col min="12044" max="12044" width="7.85546875" style="399" customWidth="1"/>
    <col min="12045" max="12288" width="11.42578125" style="399"/>
    <col min="12289" max="12289" width="0.140625" style="399" customWidth="1"/>
    <col min="12290" max="12290" width="2.7109375" style="399" customWidth="1"/>
    <col min="12291" max="12291" width="15.42578125" style="399" customWidth="1"/>
    <col min="12292" max="12292" width="1.28515625" style="399" customWidth="1"/>
    <col min="12293" max="12293" width="27.42578125" style="399" customWidth="1"/>
    <col min="12294" max="12299" width="7" style="399" customWidth="1"/>
    <col min="12300" max="12300" width="7.85546875" style="399" customWidth="1"/>
    <col min="12301" max="12544" width="11.42578125" style="399"/>
    <col min="12545" max="12545" width="0.140625" style="399" customWidth="1"/>
    <col min="12546" max="12546" width="2.7109375" style="399" customWidth="1"/>
    <col min="12547" max="12547" width="15.42578125" style="399" customWidth="1"/>
    <col min="12548" max="12548" width="1.28515625" style="399" customWidth="1"/>
    <col min="12549" max="12549" width="27.42578125" style="399" customWidth="1"/>
    <col min="12550" max="12555" width="7" style="399" customWidth="1"/>
    <col min="12556" max="12556" width="7.85546875" style="399" customWidth="1"/>
    <col min="12557" max="12800" width="11.42578125" style="399"/>
    <col min="12801" max="12801" width="0.140625" style="399" customWidth="1"/>
    <col min="12802" max="12802" width="2.7109375" style="399" customWidth="1"/>
    <col min="12803" max="12803" width="15.42578125" style="399" customWidth="1"/>
    <col min="12804" max="12804" width="1.28515625" style="399" customWidth="1"/>
    <col min="12805" max="12805" width="27.42578125" style="399" customWidth="1"/>
    <col min="12806" max="12811" width="7" style="399" customWidth="1"/>
    <col min="12812" max="12812" width="7.85546875" style="399" customWidth="1"/>
    <col min="12813" max="13056" width="11.42578125" style="399"/>
    <col min="13057" max="13057" width="0.140625" style="399" customWidth="1"/>
    <col min="13058" max="13058" width="2.7109375" style="399" customWidth="1"/>
    <col min="13059" max="13059" width="15.42578125" style="399" customWidth="1"/>
    <col min="13060" max="13060" width="1.28515625" style="399" customWidth="1"/>
    <col min="13061" max="13061" width="27.42578125" style="399" customWidth="1"/>
    <col min="13062" max="13067" width="7" style="399" customWidth="1"/>
    <col min="13068" max="13068" width="7.85546875" style="399" customWidth="1"/>
    <col min="13069" max="13312" width="11.42578125" style="399"/>
    <col min="13313" max="13313" width="0.140625" style="399" customWidth="1"/>
    <col min="13314" max="13314" width="2.7109375" style="399" customWidth="1"/>
    <col min="13315" max="13315" width="15.42578125" style="399" customWidth="1"/>
    <col min="13316" max="13316" width="1.28515625" style="399" customWidth="1"/>
    <col min="13317" max="13317" width="27.42578125" style="399" customWidth="1"/>
    <col min="13318" max="13323" width="7" style="399" customWidth="1"/>
    <col min="13324" max="13324" width="7.85546875" style="399" customWidth="1"/>
    <col min="13325" max="13568" width="11.42578125" style="399"/>
    <col min="13569" max="13569" width="0.140625" style="399" customWidth="1"/>
    <col min="13570" max="13570" width="2.7109375" style="399" customWidth="1"/>
    <col min="13571" max="13571" width="15.42578125" style="399" customWidth="1"/>
    <col min="13572" max="13572" width="1.28515625" style="399" customWidth="1"/>
    <col min="13573" max="13573" width="27.42578125" style="399" customWidth="1"/>
    <col min="13574" max="13579" width="7" style="399" customWidth="1"/>
    <col min="13580" max="13580" width="7.85546875" style="399" customWidth="1"/>
    <col min="13581" max="13824" width="11.42578125" style="399"/>
    <col min="13825" max="13825" width="0.140625" style="399" customWidth="1"/>
    <col min="13826" max="13826" width="2.7109375" style="399" customWidth="1"/>
    <col min="13827" max="13827" width="15.42578125" style="399" customWidth="1"/>
    <col min="13828" max="13828" width="1.28515625" style="399" customWidth="1"/>
    <col min="13829" max="13829" width="27.42578125" style="399" customWidth="1"/>
    <col min="13830" max="13835" width="7" style="399" customWidth="1"/>
    <col min="13836" max="13836" width="7.85546875" style="399" customWidth="1"/>
    <col min="13837" max="14080" width="11.42578125" style="399"/>
    <col min="14081" max="14081" width="0.140625" style="399" customWidth="1"/>
    <col min="14082" max="14082" width="2.7109375" style="399" customWidth="1"/>
    <col min="14083" max="14083" width="15.42578125" style="399" customWidth="1"/>
    <col min="14084" max="14084" width="1.28515625" style="399" customWidth="1"/>
    <col min="14085" max="14085" width="27.42578125" style="399" customWidth="1"/>
    <col min="14086" max="14091" width="7" style="399" customWidth="1"/>
    <col min="14092" max="14092" width="7.85546875" style="399" customWidth="1"/>
    <col min="14093" max="14336" width="11.42578125" style="399"/>
    <col min="14337" max="14337" width="0.140625" style="399" customWidth="1"/>
    <col min="14338" max="14338" width="2.7109375" style="399" customWidth="1"/>
    <col min="14339" max="14339" width="15.42578125" style="399" customWidth="1"/>
    <col min="14340" max="14340" width="1.28515625" style="399" customWidth="1"/>
    <col min="14341" max="14341" width="27.42578125" style="399" customWidth="1"/>
    <col min="14342" max="14347" width="7" style="399" customWidth="1"/>
    <col min="14348" max="14348" width="7.85546875" style="399" customWidth="1"/>
    <col min="14349" max="14592" width="11.42578125" style="399"/>
    <col min="14593" max="14593" width="0.140625" style="399" customWidth="1"/>
    <col min="14594" max="14594" width="2.7109375" style="399" customWidth="1"/>
    <col min="14595" max="14595" width="15.42578125" style="399" customWidth="1"/>
    <col min="14596" max="14596" width="1.28515625" style="399" customWidth="1"/>
    <col min="14597" max="14597" width="27.42578125" style="399" customWidth="1"/>
    <col min="14598" max="14603" width="7" style="399" customWidth="1"/>
    <col min="14604" max="14604" width="7.85546875" style="399" customWidth="1"/>
    <col min="14605" max="14848" width="11.42578125" style="399"/>
    <col min="14849" max="14849" width="0.140625" style="399" customWidth="1"/>
    <col min="14850" max="14850" width="2.7109375" style="399" customWidth="1"/>
    <col min="14851" max="14851" width="15.42578125" style="399" customWidth="1"/>
    <col min="14852" max="14852" width="1.28515625" style="399" customWidth="1"/>
    <col min="14853" max="14853" width="27.42578125" style="399" customWidth="1"/>
    <col min="14854" max="14859" width="7" style="399" customWidth="1"/>
    <col min="14860" max="14860" width="7.85546875" style="399" customWidth="1"/>
    <col min="14861" max="15104" width="11.42578125" style="399"/>
    <col min="15105" max="15105" width="0.140625" style="399" customWidth="1"/>
    <col min="15106" max="15106" width="2.7109375" style="399" customWidth="1"/>
    <col min="15107" max="15107" width="15.42578125" style="399" customWidth="1"/>
    <col min="15108" max="15108" width="1.28515625" style="399" customWidth="1"/>
    <col min="15109" max="15109" width="27.42578125" style="399" customWidth="1"/>
    <col min="15110" max="15115" width="7" style="399" customWidth="1"/>
    <col min="15116" max="15116" width="7.85546875" style="399" customWidth="1"/>
    <col min="15117" max="15360" width="11.42578125" style="399"/>
    <col min="15361" max="15361" width="0.140625" style="399" customWidth="1"/>
    <col min="15362" max="15362" width="2.7109375" style="399" customWidth="1"/>
    <col min="15363" max="15363" width="15.42578125" style="399" customWidth="1"/>
    <col min="15364" max="15364" width="1.28515625" style="399" customWidth="1"/>
    <col min="15365" max="15365" width="27.42578125" style="399" customWidth="1"/>
    <col min="15366" max="15371" width="7" style="399" customWidth="1"/>
    <col min="15372" max="15372" width="7.85546875" style="399" customWidth="1"/>
    <col min="15373" max="15616" width="11.42578125" style="399"/>
    <col min="15617" max="15617" width="0.140625" style="399" customWidth="1"/>
    <col min="15618" max="15618" width="2.7109375" style="399" customWidth="1"/>
    <col min="15619" max="15619" width="15.42578125" style="399" customWidth="1"/>
    <col min="15620" max="15620" width="1.28515625" style="399" customWidth="1"/>
    <col min="15621" max="15621" width="27.42578125" style="399" customWidth="1"/>
    <col min="15622" max="15627" width="7" style="399" customWidth="1"/>
    <col min="15628" max="15628" width="7.85546875" style="399" customWidth="1"/>
    <col min="15629" max="15872" width="11.42578125" style="399"/>
    <col min="15873" max="15873" width="0.140625" style="399" customWidth="1"/>
    <col min="15874" max="15874" width="2.7109375" style="399" customWidth="1"/>
    <col min="15875" max="15875" width="15.42578125" style="399" customWidth="1"/>
    <col min="15876" max="15876" width="1.28515625" style="399" customWidth="1"/>
    <col min="15877" max="15877" width="27.42578125" style="399" customWidth="1"/>
    <col min="15878" max="15883" width="7" style="399" customWidth="1"/>
    <col min="15884" max="15884" width="7.85546875" style="399" customWidth="1"/>
    <col min="15885" max="16128" width="11.42578125" style="399"/>
    <col min="16129" max="16129" width="0.140625" style="399" customWidth="1"/>
    <col min="16130" max="16130" width="2.7109375" style="399" customWidth="1"/>
    <col min="16131" max="16131" width="15.42578125" style="399" customWidth="1"/>
    <col min="16132" max="16132" width="1.28515625" style="399" customWidth="1"/>
    <col min="16133" max="16133" width="27.42578125" style="399" customWidth="1"/>
    <col min="16134" max="16139" width="7" style="399" customWidth="1"/>
    <col min="16140" max="16140" width="7.85546875" style="399" customWidth="1"/>
    <col min="16141" max="16384" width="11.42578125" style="399"/>
  </cols>
  <sheetData>
    <row r="1" spans="1:13" s="27" customFormat="1" ht="0.75" customHeight="1"/>
    <row r="2" spans="1:13" s="27" customFormat="1" ht="21" customHeight="1">
      <c r="E2" s="13"/>
      <c r="I2" s="13"/>
      <c r="L2" s="386" t="s">
        <v>36</v>
      </c>
    </row>
    <row r="3" spans="1:13" s="27" customFormat="1" ht="15" customHeight="1">
      <c r="E3" s="996" t="s">
        <v>545</v>
      </c>
      <c r="F3" s="997"/>
      <c r="G3" s="997"/>
      <c r="H3" s="997"/>
      <c r="I3" s="997"/>
      <c r="J3" s="997"/>
      <c r="K3" s="997"/>
      <c r="L3" s="997"/>
    </row>
    <row r="4" spans="1:13" s="22" customFormat="1" ht="20.25" customHeight="1">
      <c r="B4" s="14"/>
      <c r="C4" s="6" t="str">
        <f>Indice!C4</f>
        <v>Producción de energía eléctrica eléctrica</v>
      </c>
    </row>
    <row r="5" spans="1:13" s="22" customFormat="1" ht="12.75" customHeight="1">
      <c r="B5" s="14"/>
      <c r="C5" s="7"/>
    </row>
    <row r="6" spans="1:13" s="22" customFormat="1" ht="13.5" customHeight="1">
      <c r="B6" s="14"/>
      <c r="C6" s="10"/>
      <c r="D6" s="28"/>
      <c r="E6" s="28"/>
    </row>
    <row r="7" spans="1:13" ht="12.75" customHeight="1">
      <c r="A7" s="22"/>
      <c r="B7" s="14"/>
      <c r="C7" s="1004" t="s">
        <v>485</v>
      </c>
      <c r="D7" s="28"/>
      <c r="E7" s="405"/>
      <c r="F7" s="412" t="s">
        <v>472</v>
      </c>
      <c r="G7" s="412" t="s">
        <v>473</v>
      </c>
      <c r="H7" s="412" t="s">
        <v>474</v>
      </c>
      <c r="I7" s="412" t="s">
        <v>475</v>
      </c>
      <c r="J7" s="412" t="s">
        <v>476</v>
      </c>
      <c r="K7" s="412" t="s">
        <v>477</v>
      </c>
      <c r="L7" s="412"/>
    </row>
    <row r="8" spans="1:13" ht="12.75" customHeight="1">
      <c r="A8" s="22"/>
      <c r="B8" s="14"/>
      <c r="C8" s="1004"/>
      <c r="D8" s="28"/>
      <c r="E8" s="683" t="s">
        <v>265</v>
      </c>
      <c r="F8" s="689">
        <v>3895.5691609999999</v>
      </c>
      <c r="G8" s="689">
        <v>4485.2321109999993</v>
      </c>
      <c r="H8" s="689">
        <v>4713.8499069999998</v>
      </c>
      <c r="I8" s="689">
        <v>5656.259677</v>
      </c>
      <c r="J8" s="689">
        <v>5401.1237499999997</v>
      </c>
      <c r="K8" s="689">
        <v>3107.5677949999999</v>
      </c>
      <c r="L8" s="688"/>
    </row>
    <row r="9" spans="1:13" ht="12.75" customHeight="1">
      <c r="A9" s="22"/>
      <c r="B9" s="14"/>
      <c r="C9" s="1004"/>
      <c r="D9" s="28"/>
      <c r="E9" s="683" t="s">
        <v>3</v>
      </c>
      <c r="F9" s="689">
        <v>4615.6859999999997</v>
      </c>
      <c r="G9" s="689">
        <v>3973.2069999999999</v>
      </c>
      <c r="H9" s="689">
        <v>5191.7529999999997</v>
      </c>
      <c r="I9" s="689">
        <v>5055.57</v>
      </c>
      <c r="J9" s="689">
        <v>3891.866</v>
      </c>
      <c r="K9" s="689">
        <v>4819.2470000000003</v>
      </c>
      <c r="L9" s="688"/>
    </row>
    <row r="10" spans="1:13" ht="12.75" customHeight="1">
      <c r="A10" s="22"/>
      <c r="B10" s="14"/>
      <c r="C10" s="1004"/>
      <c r="D10" s="28"/>
      <c r="E10" s="683" t="s">
        <v>4</v>
      </c>
      <c r="F10" s="689">
        <v>2561.0259999999998</v>
      </c>
      <c r="G10" s="689">
        <v>1806.4839999999999</v>
      </c>
      <c r="H10" s="689">
        <v>1690.627</v>
      </c>
      <c r="I10" s="689">
        <v>903.56100000000004</v>
      </c>
      <c r="J10" s="689">
        <v>1036.145</v>
      </c>
      <c r="K10" s="689">
        <v>2053.3679999999999</v>
      </c>
      <c r="L10" s="688"/>
    </row>
    <row r="11" spans="1:13" ht="12.75" customHeight="1">
      <c r="A11" s="22"/>
      <c r="B11" s="14"/>
      <c r="C11" s="413" t="s">
        <v>425</v>
      </c>
      <c r="D11" s="28"/>
      <c r="E11" s="683" t="s">
        <v>279</v>
      </c>
      <c r="F11" s="912">
        <v>0</v>
      </c>
      <c r="G11" s="912">
        <v>0</v>
      </c>
      <c r="H11" s="912">
        <v>0</v>
      </c>
      <c r="I11" s="912">
        <v>0</v>
      </c>
      <c r="J11" s="912">
        <v>0</v>
      </c>
      <c r="K11" s="912">
        <v>0</v>
      </c>
      <c r="L11" s="903"/>
      <c r="M11" s="272"/>
    </row>
    <row r="12" spans="1:13" ht="12.75" customHeight="1">
      <c r="A12" s="22"/>
      <c r="B12" s="14"/>
      <c r="D12" s="28"/>
      <c r="E12" s="453" t="s">
        <v>459</v>
      </c>
      <c r="F12" s="689">
        <v>1878.4259999999999</v>
      </c>
      <c r="G12" s="689">
        <v>1312.3710000000001</v>
      </c>
      <c r="H12" s="689">
        <v>1344.51</v>
      </c>
      <c r="I12" s="689">
        <v>1171.7449999999999</v>
      </c>
      <c r="J12" s="689">
        <v>1499.5540000000001</v>
      </c>
      <c r="K12" s="689">
        <v>1891.633495</v>
      </c>
      <c r="L12" s="688"/>
    </row>
    <row r="13" spans="1:13" ht="12.75" customHeight="1">
      <c r="A13" s="22"/>
      <c r="B13" s="14"/>
      <c r="D13" s="28"/>
      <c r="E13" s="683" t="s">
        <v>267</v>
      </c>
      <c r="F13" s="689">
        <v>5604.8410000000003</v>
      </c>
      <c r="G13" s="689">
        <v>6068.5870000000004</v>
      </c>
      <c r="H13" s="689">
        <v>5410.0140000000001</v>
      </c>
      <c r="I13" s="689">
        <v>4414.8429999999998</v>
      </c>
      <c r="J13" s="689">
        <v>3902.567</v>
      </c>
      <c r="K13" s="689">
        <v>3226.8980000000001</v>
      </c>
      <c r="L13" s="688"/>
    </row>
    <row r="14" spans="1:13" ht="12.75" customHeight="1">
      <c r="A14" s="22"/>
      <c r="B14" s="14"/>
      <c r="D14" s="28"/>
      <c r="E14" s="683" t="s">
        <v>268</v>
      </c>
      <c r="F14" s="689">
        <v>337.68900000000002</v>
      </c>
      <c r="G14" s="689">
        <v>452.57799999999997</v>
      </c>
      <c r="H14" s="689">
        <v>674.21900000000005</v>
      </c>
      <c r="I14" s="689">
        <v>685.87599999999998</v>
      </c>
      <c r="J14" s="689">
        <v>768.77499999999998</v>
      </c>
      <c r="K14" s="689">
        <v>881.13099999999997</v>
      </c>
      <c r="L14" s="688"/>
    </row>
    <row r="15" spans="1:13" ht="12.75" customHeight="1">
      <c r="A15" s="22"/>
      <c r="B15" s="14"/>
      <c r="D15" s="28"/>
      <c r="E15" s="683" t="s">
        <v>269</v>
      </c>
      <c r="F15" s="689">
        <v>59.914000000000001</v>
      </c>
      <c r="G15" s="689">
        <v>133.02699999999999</v>
      </c>
      <c r="H15" s="689">
        <v>387.89600000000002</v>
      </c>
      <c r="I15" s="689">
        <v>408.32299999999998</v>
      </c>
      <c r="J15" s="689">
        <v>498.798</v>
      </c>
      <c r="K15" s="689">
        <v>813.99099999999999</v>
      </c>
      <c r="L15" s="688"/>
    </row>
    <row r="16" spans="1:13" ht="12.75" customHeight="1">
      <c r="A16" s="22"/>
      <c r="B16" s="14"/>
      <c r="D16" s="28"/>
      <c r="E16" s="683" t="s">
        <v>469</v>
      </c>
      <c r="F16" s="689">
        <v>268.935</v>
      </c>
      <c r="G16" s="689">
        <v>260.66199999999998</v>
      </c>
      <c r="H16" s="689">
        <v>254.62700000000001</v>
      </c>
      <c r="I16" s="689">
        <v>209.024</v>
      </c>
      <c r="J16" s="689">
        <v>276.21199999999999</v>
      </c>
      <c r="K16" s="689">
        <v>286.84899999999999</v>
      </c>
      <c r="L16" s="688"/>
    </row>
    <row r="17" spans="1:19" ht="12.75" customHeight="1">
      <c r="A17" s="22"/>
      <c r="B17" s="14"/>
      <c r="D17" s="28"/>
      <c r="E17" s="683" t="s">
        <v>280</v>
      </c>
      <c r="F17" s="689">
        <v>2128.3229999999999</v>
      </c>
      <c r="G17" s="689">
        <v>1967.5139999999999</v>
      </c>
      <c r="H17" s="689">
        <v>2069.3609999999999</v>
      </c>
      <c r="I17" s="689">
        <v>1992.4760000000001</v>
      </c>
      <c r="J17" s="689">
        <v>2113.6329999999998</v>
      </c>
      <c r="K17" s="689">
        <v>2167.7069999999999</v>
      </c>
      <c r="L17" s="688"/>
    </row>
    <row r="18" spans="1:19" ht="12.75" customHeight="1">
      <c r="A18" s="22"/>
      <c r="B18" s="14"/>
      <c r="D18" s="28"/>
      <c r="E18" s="683" t="s">
        <v>281</v>
      </c>
      <c r="F18" s="689">
        <v>258.16000000000003</v>
      </c>
      <c r="G18" s="689">
        <v>235.71</v>
      </c>
      <c r="H18" s="689">
        <v>266.61599999999999</v>
      </c>
      <c r="I18" s="689">
        <v>206.11699999999999</v>
      </c>
      <c r="J18" s="689">
        <v>161.27600000000001</v>
      </c>
      <c r="K18" s="689">
        <v>250.70699999999999</v>
      </c>
      <c r="L18" s="812"/>
    </row>
    <row r="19" spans="1:19" ht="12.75" customHeight="1">
      <c r="A19" s="22"/>
      <c r="B19" s="14"/>
      <c r="D19" s="28"/>
      <c r="E19" s="813" t="s">
        <v>290</v>
      </c>
      <c r="F19" s="496">
        <f t="shared" ref="F19:K19" si="0">SUM(F8:F18)</f>
        <v>21608.569160999999</v>
      </c>
      <c r="G19" s="496">
        <f t="shared" si="0"/>
        <v>20695.372110999997</v>
      </c>
      <c r="H19" s="496">
        <f t="shared" si="0"/>
        <v>22003.472907000003</v>
      </c>
      <c r="I19" s="496">
        <f t="shared" si="0"/>
        <v>20703.794676999998</v>
      </c>
      <c r="J19" s="496">
        <f t="shared" si="0"/>
        <v>19549.949750000003</v>
      </c>
      <c r="K19" s="496">
        <f t="shared" si="0"/>
        <v>19499.099289999995</v>
      </c>
      <c r="L19" s="496"/>
    </row>
    <row r="20" spans="1:19" ht="12.75" customHeight="1">
      <c r="A20" s="22"/>
      <c r="B20" s="14"/>
      <c r="C20" s="30"/>
      <c r="D20" s="28"/>
      <c r="E20" s="683" t="s">
        <v>285</v>
      </c>
      <c r="F20" s="689">
        <v>-897.23722699999996</v>
      </c>
      <c r="G20" s="689">
        <v>-716.42767700000002</v>
      </c>
      <c r="H20" s="689">
        <v>-590.25587100000007</v>
      </c>
      <c r="I20" s="689">
        <v>-584.07853499999999</v>
      </c>
      <c r="J20" s="689">
        <v>-474.71409</v>
      </c>
      <c r="K20" s="689">
        <v>-210.517944</v>
      </c>
      <c r="L20" s="814"/>
    </row>
    <row r="21" spans="1:19" ht="12.75" customHeight="1">
      <c r="A21" s="22"/>
      <c r="B21" s="14"/>
      <c r="C21" s="30"/>
      <c r="D21" s="28"/>
      <c r="E21" s="683" t="s">
        <v>487</v>
      </c>
      <c r="F21" s="689">
        <v>-89.213442999999998</v>
      </c>
      <c r="G21" s="689">
        <v>-91.217189000000005</v>
      </c>
      <c r="H21" s="689">
        <v>-111.467448</v>
      </c>
      <c r="I21" s="689">
        <v>-86.955767999999992</v>
      </c>
      <c r="J21" s="689">
        <v>-105.354345</v>
      </c>
      <c r="K21" s="689">
        <v>-124.74375900000001</v>
      </c>
      <c r="L21" s="688"/>
    </row>
    <row r="22" spans="1:19" ht="12.75" customHeight="1">
      <c r="E22" s="683" t="s">
        <v>586</v>
      </c>
      <c r="F22" s="689">
        <v>847.59026500000004</v>
      </c>
      <c r="G22" s="689">
        <v>960.57577300000003</v>
      </c>
      <c r="H22" s="689">
        <v>174.92662100000001</v>
      </c>
      <c r="I22" s="689">
        <v>-106.684112</v>
      </c>
      <c r="J22" s="689">
        <v>762.50236499999994</v>
      </c>
      <c r="K22" s="689">
        <v>1083.2692120000002</v>
      </c>
      <c r="L22" s="688"/>
    </row>
    <row r="23" spans="1:19" ht="12.6" customHeight="1">
      <c r="E23" s="815" t="s">
        <v>35</v>
      </c>
      <c r="F23" s="816">
        <f t="shared" ref="F23:K23" si="1">SUM(F19:F22)</f>
        <v>21469.708755999996</v>
      </c>
      <c r="G23" s="816">
        <f t="shared" si="1"/>
        <v>20848.303017999999</v>
      </c>
      <c r="H23" s="816">
        <f t="shared" si="1"/>
        <v>21476.676209000001</v>
      </c>
      <c r="I23" s="816">
        <f t="shared" si="1"/>
        <v>19926.076261999999</v>
      </c>
      <c r="J23" s="816">
        <f t="shared" si="1"/>
        <v>19732.383680000003</v>
      </c>
      <c r="K23" s="816">
        <f t="shared" si="1"/>
        <v>20247.106798999994</v>
      </c>
      <c r="L23" s="815" t="s">
        <v>478</v>
      </c>
    </row>
    <row r="24" spans="1:19" ht="12.75" customHeight="1">
      <c r="F24" s="64"/>
      <c r="G24" s="64"/>
      <c r="H24" s="64"/>
      <c r="I24" s="64"/>
      <c r="J24" s="64"/>
      <c r="K24" s="64"/>
    </row>
    <row r="25" spans="1:19" ht="12.75" customHeight="1">
      <c r="E25" s="405"/>
      <c r="F25" s="412" t="s">
        <v>479</v>
      </c>
      <c r="G25" s="412" t="s">
        <v>480</v>
      </c>
      <c r="H25" s="412" t="s">
        <v>481</v>
      </c>
      <c r="I25" s="412" t="s">
        <v>482</v>
      </c>
      <c r="J25" s="412" t="s">
        <v>483</v>
      </c>
      <c r="K25" s="412" t="s">
        <v>484</v>
      </c>
      <c r="L25" s="412" t="s">
        <v>0</v>
      </c>
    </row>
    <row r="26" spans="1:19" ht="12.75" customHeight="1">
      <c r="E26" s="683" t="s">
        <v>265</v>
      </c>
      <c r="F26" s="689">
        <v>2361.3702389999999</v>
      </c>
      <c r="G26" s="689">
        <v>2150.8612740000003</v>
      </c>
      <c r="H26" s="689">
        <v>1754.9972809999999</v>
      </c>
      <c r="I26" s="689">
        <v>1794.0539140000001</v>
      </c>
      <c r="J26" s="689">
        <v>1751.951509</v>
      </c>
      <c r="K26" s="689">
        <v>2095.1100099999999</v>
      </c>
      <c r="L26" s="688">
        <f>SUM(F8:K8,F26:K26)</f>
        <v>39167.946627999991</v>
      </c>
      <c r="M26" s="397"/>
      <c r="S26" s="378"/>
    </row>
    <row r="27" spans="1:19" ht="12.75" customHeight="1">
      <c r="E27" s="683" t="s">
        <v>3</v>
      </c>
      <c r="F27" s="689">
        <v>5178.0649999999996</v>
      </c>
      <c r="G27" s="689">
        <v>5151.8209999999999</v>
      </c>
      <c r="H27" s="689">
        <v>5009.8950000000004</v>
      </c>
      <c r="I27" s="689">
        <v>5096.1009999999997</v>
      </c>
      <c r="J27" s="689">
        <v>3774.5970000000002</v>
      </c>
      <c r="K27" s="689">
        <v>4341.1639999999998</v>
      </c>
      <c r="L27" s="688">
        <f t="shared" ref="L27:L36" si="2">SUM(F9:K9,F27:K27)</f>
        <v>56098.972000000002</v>
      </c>
      <c r="M27" s="397"/>
      <c r="S27" s="378"/>
    </row>
    <row r="28" spans="1:19" ht="12.75" customHeight="1">
      <c r="E28" s="683" t="s">
        <v>4</v>
      </c>
      <c r="F28" s="689">
        <v>3659.5210000000002</v>
      </c>
      <c r="G28" s="689">
        <v>3398.3910000000001</v>
      </c>
      <c r="H28" s="689">
        <v>4304.2709999999997</v>
      </c>
      <c r="I28" s="689">
        <v>4283.7070000000003</v>
      </c>
      <c r="J28" s="689">
        <v>4457.4279999999999</v>
      </c>
      <c r="K28" s="689">
        <v>5032.9750000000004</v>
      </c>
      <c r="L28" s="688">
        <f t="shared" si="2"/>
        <v>35187.504000000001</v>
      </c>
      <c r="M28" s="397"/>
      <c r="S28" s="378"/>
    </row>
    <row r="29" spans="1:19">
      <c r="E29" s="683" t="s">
        <v>279</v>
      </c>
      <c r="F29" s="912">
        <v>0</v>
      </c>
      <c r="G29" s="912">
        <v>0</v>
      </c>
      <c r="H29" s="912">
        <v>0</v>
      </c>
      <c r="I29" s="912">
        <v>0</v>
      </c>
      <c r="J29" s="912">
        <v>0</v>
      </c>
      <c r="K29" s="912">
        <v>0</v>
      </c>
      <c r="L29" s="965">
        <f t="shared" si="2"/>
        <v>0</v>
      </c>
      <c r="M29" s="397"/>
      <c r="S29" s="378"/>
    </row>
    <row r="30" spans="1:19">
      <c r="E30" s="453" t="s">
        <v>459</v>
      </c>
      <c r="F30" s="689">
        <v>2381.915</v>
      </c>
      <c r="G30" s="689">
        <v>2023.2982930000001</v>
      </c>
      <c r="H30" s="689">
        <v>2143.0909999999999</v>
      </c>
      <c r="I30" s="689">
        <v>3301.415</v>
      </c>
      <c r="J30" s="689">
        <v>3431.904</v>
      </c>
      <c r="K30" s="689">
        <v>3306.2860000000001</v>
      </c>
      <c r="L30" s="688">
        <f t="shared" si="2"/>
        <v>25686.148787999999</v>
      </c>
      <c r="M30" s="397"/>
      <c r="S30" s="378"/>
    </row>
    <row r="31" spans="1:19" ht="12.75" customHeight="1">
      <c r="E31" s="683" t="s">
        <v>267</v>
      </c>
      <c r="F31" s="689">
        <v>3464.9789999999998</v>
      </c>
      <c r="G31" s="689">
        <v>3603.71</v>
      </c>
      <c r="H31" s="689">
        <v>2666.8760000000002</v>
      </c>
      <c r="I31" s="689">
        <v>2376.0590000000002</v>
      </c>
      <c r="J31" s="689">
        <v>3884.41</v>
      </c>
      <c r="K31" s="689">
        <v>2671.9</v>
      </c>
      <c r="L31" s="688">
        <f t="shared" si="2"/>
        <v>47295.684000000001</v>
      </c>
      <c r="M31" s="397"/>
      <c r="S31" s="378"/>
    </row>
    <row r="32" spans="1:19" ht="12.75" customHeight="1">
      <c r="E32" s="683" t="s">
        <v>268</v>
      </c>
      <c r="F32" s="689">
        <v>874.72199999999998</v>
      </c>
      <c r="G32" s="689">
        <v>853.2</v>
      </c>
      <c r="H32" s="689">
        <v>728.55100000000004</v>
      </c>
      <c r="I32" s="689">
        <v>554.50599999999997</v>
      </c>
      <c r="J32" s="689">
        <v>401.935</v>
      </c>
      <c r="K32" s="689">
        <v>353.63099999999997</v>
      </c>
      <c r="L32" s="688">
        <f t="shared" si="2"/>
        <v>7566.813000000001</v>
      </c>
      <c r="M32" s="397"/>
      <c r="S32" s="378"/>
    </row>
    <row r="33" spans="5:19" ht="12.75" customHeight="1">
      <c r="E33" s="683" t="s">
        <v>269</v>
      </c>
      <c r="F33" s="689">
        <v>825.32500000000005</v>
      </c>
      <c r="G33" s="689">
        <v>801.42399999999998</v>
      </c>
      <c r="H33" s="689">
        <v>588.90700000000004</v>
      </c>
      <c r="I33" s="689">
        <v>284.70299999999997</v>
      </c>
      <c r="J33" s="689">
        <v>139.69999999999999</v>
      </c>
      <c r="K33" s="689">
        <v>118.136</v>
      </c>
      <c r="L33" s="688">
        <f t="shared" si="2"/>
        <v>5060.1440000000011</v>
      </c>
      <c r="M33" s="397"/>
      <c r="S33" s="378"/>
    </row>
    <row r="34" spans="5:19" ht="12.75" customHeight="1">
      <c r="E34" s="683" t="s">
        <v>469</v>
      </c>
      <c r="F34" s="689">
        <v>310.28399999999999</v>
      </c>
      <c r="G34" s="689">
        <v>326.46499999999997</v>
      </c>
      <c r="H34" s="689">
        <v>307.17399999999998</v>
      </c>
      <c r="I34" s="689">
        <v>306.10599999999999</v>
      </c>
      <c r="J34" s="689">
        <v>304.16899999999998</v>
      </c>
      <c r="K34" s="689">
        <v>305.28100000000001</v>
      </c>
      <c r="L34" s="688">
        <f t="shared" si="2"/>
        <v>3415.7879999999996</v>
      </c>
      <c r="M34" s="397"/>
      <c r="S34" s="378"/>
    </row>
    <row r="35" spans="5:19" ht="12.75" customHeight="1">
      <c r="E35" s="683" t="s">
        <v>280</v>
      </c>
      <c r="F35" s="689">
        <v>2239.4490000000001</v>
      </c>
      <c r="G35" s="689">
        <v>2110.4879999999998</v>
      </c>
      <c r="H35" s="689">
        <v>2122.3110000000001</v>
      </c>
      <c r="I35" s="689">
        <v>2291.0909999999999</v>
      </c>
      <c r="J35" s="689">
        <v>2264.5340000000001</v>
      </c>
      <c r="K35" s="689">
        <v>2315.5940000000001</v>
      </c>
      <c r="L35" s="688">
        <f t="shared" si="2"/>
        <v>25782.481000000003</v>
      </c>
      <c r="M35" s="397"/>
      <c r="S35" s="378"/>
    </row>
    <row r="36" spans="5:19" ht="12.75" customHeight="1">
      <c r="E36" s="683" t="s">
        <v>281</v>
      </c>
      <c r="F36" s="689">
        <v>306.59100000000001</v>
      </c>
      <c r="G36" s="689">
        <v>303.47000000000003</v>
      </c>
      <c r="H36" s="689">
        <v>299.04500000000002</v>
      </c>
      <c r="I36" s="689">
        <v>290.08800000000002</v>
      </c>
      <c r="J36" s="689">
        <v>270.06200000000001</v>
      </c>
      <c r="K36" s="689">
        <v>273.209</v>
      </c>
      <c r="L36" s="688">
        <f t="shared" si="2"/>
        <v>3121.0509999999995</v>
      </c>
      <c r="M36" s="397"/>
      <c r="S36" s="378"/>
    </row>
    <row r="37" spans="5:19" ht="12.75" customHeight="1">
      <c r="E37" s="813" t="s">
        <v>290</v>
      </c>
      <c r="F37" s="496">
        <f t="shared" ref="F37:L37" si="3">SUM(F26:F36)</f>
        <v>21602.221239000002</v>
      </c>
      <c r="G37" s="496">
        <f t="shared" si="3"/>
        <v>20723.128567000003</v>
      </c>
      <c r="H37" s="496">
        <f t="shared" si="3"/>
        <v>19925.118280999999</v>
      </c>
      <c r="I37" s="496">
        <f t="shared" si="3"/>
        <v>20577.829914000005</v>
      </c>
      <c r="J37" s="496">
        <f t="shared" si="3"/>
        <v>20680.690509000004</v>
      </c>
      <c r="K37" s="496">
        <f t="shared" si="3"/>
        <v>20813.28601</v>
      </c>
      <c r="L37" s="496">
        <f t="shared" si="3"/>
        <v>248382.532416</v>
      </c>
      <c r="M37" s="397"/>
      <c r="S37" s="378"/>
    </row>
    <row r="38" spans="5:19" ht="12.75" customHeight="1">
      <c r="E38" s="683" t="s">
        <v>285</v>
      </c>
      <c r="F38" s="689">
        <v>-141.61362500000001</v>
      </c>
      <c r="G38" s="689">
        <v>-157.40858300000002</v>
      </c>
      <c r="H38" s="689">
        <v>-122.319526</v>
      </c>
      <c r="I38" s="689">
        <v>-229.38049699999999</v>
      </c>
      <c r="J38" s="689">
        <v>-352.86669000000001</v>
      </c>
      <c r="K38" s="689">
        <v>-342.59280999999999</v>
      </c>
      <c r="L38" s="688">
        <f t="shared" ref="L38:L40" si="4">SUM(F20:K20,F38:K38)</f>
        <v>-4819.4130750000004</v>
      </c>
      <c r="M38" s="397"/>
      <c r="S38" s="378"/>
    </row>
    <row r="39" spans="5:19" ht="12.75" customHeight="1">
      <c r="E39" s="683" t="s">
        <v>487</v>
      </c>
      <c r="F39" s="689">
        <v>-144.84169399999999</v>
      </c>
      <c r="G39" s="689">
        <v>-152.53868</v>
      </c>
      <c r="H39" s="689">
        <v>-109.260447</v>
      </c>
      <c r="I39" s="689">
        <v>-90.882304000000005</v>
      </c>
      <c r="J39" s="689">
        <v>-58.978756999999995</v>
      </c>
      <c r="K39" s="689">
        <v>-85.128667000000007</v>
      </c>
      <c r="L39" s="688">
        <f t="shared" si="4"/>
        <v>-1250.5825009999999</v>
      </c>
      <c r="M39" s="397"/>
      <c r="S39" s="378"/>
    </row>
    <row r="40" spans="5:19" ht="12.75" customHeight="1">
      <c r="E40" s="683" t="s">
        <v>586</v>
      </c>
      <c r="F40" s="689">
        <v>917.73114199999998</v>
      </c>
      <c r="G40" s="689">
        <v>1034.6561139999999</v>
      </c>
      <c r="H40" s="689">
        <v>1130.5906419999999</v>
      </c>
      <c r="I40" s="689">
        <v>-433.77785799999998</v>
      </c>
      <c r="J40" s="689">
        <v>357.21121500000004</v>
      </c>
      <c r="K40" s="689">
        <v>938.722174</v>
      </c>
      <c r="L40" s="688">
        <f t="shared" si="4"/>
        <v>7667.313553</v>
      </c>
      <c r="M40" s="397"/>
      <c r="S40" s="378"/>
    </row>
    <row r="41" spans="5:19" ht="15.6" customHeight="1">
      <c r="E41" s="815" t="s">
        <v>35</v>
      </c>
      <c r="F41" s="816">
        <f t="shared" ref="F41:L41" si="5">SUM(F37:F40)</f>
        <v>22233.497062000002</v>
      </c>
      <c r="G41" s="816">
        <f t="shared" si="5"/>
        <v>21447.837418000003</v>
      </c>
      <c r="H41" s="816">
        <f t="shared" si="5"/>
        <v>20824.128949999998</v>
      </c>
      <c r="I41" s="816">
        <f t="shared" si="5"/>
        <v>19823.789255000007</v>
      </c>
      <c r="J41" s="816">
        <f t="shared" si="5"/>
        <v>20626.056277000003</v>
      </c>
      <c r="K41" s="816">
        <f t="shared" si="5"/>
        <v>21324.286706999999</v>
      </c>
      <c r="L41" s="816">
        <f t="shared" si="5"/>
        <v>249979.850393</v>
      </c>
      <c r="M41" s="397"/>
      <c r="S41" s="378"/>
    </row>
    <row r="42" spans="5:19" ht="16.149999999999999" customHeight="1">
      <c r="E42" s="1008" t="s">
        <v>297</v>
      </c>
      <c r="F42" s="1008"/>
      <c r="G42" s="1008"/>
      <c r="H42" s="1008"/>
      <c r="I42" s="1008"/>
      <c r="J42" s="1008"/>
      <c r="K42" s="1008"/>
      <c r="L42" s="1008"/>
      <c r="M42" s="397"/>
      <c r="S42" s="378"/>
    </row>
    <row r="43" spans="5:19" ht="11.25" customHeight="1">
      <c r="E43" s="1007" t="s">
        <v>460</v>
      </c>
      <c r="F43" s="1007"/>
      <c r="G43" s="1007"/>
      <c r="H43" s="1007"/>
      <c r="I43" s="1007"/>
      <c r="J43" s="1007"/>
      <c r="K43" s="1007"/>
      <c r="L43" s="1007"/>
      <c r="M43" s="397"/>
      <c r="S43" s="378"/>
    </row>
    <row r="44" spans="5:19">
      <c r="E44" s="1007" t="s">
        <v>461</v>
      </c>
      <c r="F44" s="1007"/>
      <c r="G44" s="1007"/>
      <c r="H44" s="1007"/>
      <c r="I44" s="1007"/>
      <c r="J44" s="1007"/>
      <c r="K44" s="1007"/>
      <c r="L44" s="1007"/>
      <c r="M44" s="397"/>
    </row>
    <row r="45" spans="5:19">
      <c r="E45" s="1005" t="s">
        <v>584</v>
      </c>
      <c r="F45" s="1005"/>
      <c r="G45" s="1005"/>
      <c r="H45" s="1005"/>
      <c r="I45" s="1005"/>
      <c r="J45" s="1005"/>
      <c r="K45" s="1005"/>
      <c r="L45" s="1005"/>
      <c r="M45" s="397"/>
    </row>
    <row r="46" spans="5:19" ht="11.25" customHeight="1">
      <c r="E46" s="1006" t="s">
        <v>585</v>
      </c>
      <c r="F46" s="1006"/>
      <c r="G46" s="1006"/>
      <c r="H46" s="1006"/>
      <c r="I46" s="1006"/>
      <c r="J46" s="1006"/>
      <c r="K46" s="1006"/>
      <c r="L46" s="1006"/>
      <c r="M46" s="397"/>
    </row>
    <row r="47" spans="5:19" ht="12.75" customHeight="1"/>
    <row r="48" spans="5:19" ht="12.75" customHeight="1"/>
    <row r="49" ht="12.75" customHeight="1"/>
    <row r="50" ht="12.75" customHeight="1"/>
    <row r="51" ht="12.75" customHeight="1"/>
    <row r="52" ht="12.75" customHeight="1"/>
    <row r="53" ht="16.5" customHeight="1"/>
  </sheetData>
  <mergeCells count="7">
    <mergeCell ref="C7:C10"/>
    <mergeCell ref="E45:L45"/>
    <mergeCell ref="E46:L46"/>
    <mergeCell ref="E3:L3"/>
    <mergeCell ref="E42:L42"/>
    <mergeCell ref="E43:L43"/>
    <mergeCell ref="E44:L44"/>
  </mergeCells>
  <hyperlinks>
    <hyperlink ref="C4" location="Indice!A1" display="Indice!A1"/>
  </hyperlinks>
  <printOptions horizontalCentered="1"/>
  <pageMargins left="0.78740157480314965" right="0.78740157480314965" top="0.57999999999999996" bottom="0.42" header="0" footer="0"/>
  <pageSetup paperSize="9" scale="77" orientation="landscape" horizontalDpi="4294967292" verticalDpi="4294967292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1">
    <pageSetUpPr autoPageBreaks="0" fitToPage="1"/>
  </sheetPr>
  <dimension ref="A1:N25"/>
  <sheetViews>
    <sheetView showGridLines="0" showRowColHeaders="0" showOutlineSymbols="0" zoomScaleNormal="100" workbookViewId="0">
      <selection activeCell="B2" sqref="B2"/>
    </sheetView>
  </sheetViews>
  <sheetFormatPr baseColWidth="10" defaultColWidth="11.42578125" defaultRowHeight="11.25"/>
  <cols>
    <col min="1" max="1" width="0.140625" style="12" customWidth="1"/>
    <col min="2" max="2" width="2.7109375" style="12" customWidth="1"/>
    <col min="3" max="3" width="23.7109375" style="12" customWidth="1"/>
    <col min="4" max="4" width="1.28515625" style="12" customWidth="1"/>
    <col min="5" max="5" width="23.7109375" style="12" customWidth="1"/>
    <col min="6" max="6" width="17" style="12" customWidth="1"/>
    <col min="7" max="7" width="12.42578125" style="12" customWidth="1"/>
    <col min="8" max="8" width="13.7109375" style="12" customWidth="1"/>
    <col min="9" max="16384" width="11.42578125" style="12"/>
  </cols>
  <sheetData>
    <row r="1" spans="1:14" ht="0.75" customHeight="1"/>
    <row r="2" spans="1:14" ht="21" customHeight="1">
      <c r="E2" s="13"/>
      <c r="H2" s="66" t="s">
        <v>36</v>
      </c>
    </row>
    <row r="3" spans="1:14" ht="15" customHeight="1">
      <c r="E3" s="996" t="s">
        <v>545</v>
      </c>
      <c r="F3" s="996"/>
      <c r="G3" s="996"/>
      <c r="H3" s="996"/>
    </row>
    <row r="4" spans="1:14" s="14" customFormat="1" ht="20.25" customHeight="1">
      <c r="C4" s="6" t="str">
        <f>Indice!C4</f>
        <v>Producción de energía eléctrica eléctrica</v>
      </c>
    </row>
    <row r="5" spans="1:14" s="14" customFormat="1" ht="12.75" customHeight="1">
      <c r="C5" s="7"/>
    </row>
    <row r="6" spans="1:14" s="14" customFormat="1" ht="13.5" customHeight="1">
      <c r="D6" s="16"/>
      <c r="E6" s="16"/>
    </row>
    <row r="7" spans="1:14" ht="12.75" customHeight="1">
      <c r="A7" s="14"/>
      <c r="B7" s="14"/>
      <c r="C7" s="995" t="s">
        <v>533</v>
      </c>
      <c r="D7" s="16"/>
      <c r="E7" s="17" t="s">
        <v>11</v>
      </c>
      <c r="F7" s="18" t="s">
        <v>6</v>
      </c>
      <c r="G7" s="18" t="s">
        <v>7</v>
      </c>
      <c r="H7" s="19" t="s">
        <v>2</v>
      </c>
    </row>
    <row r="8" spans="1:14" ht="12.75" customHeight="1">
      <c r="A8" s="14"/>
      <c r="B8" s="14"/>
      <c r="C8" s="995"/>
      <c r="D8" s="16"/>
      <c r="E8" s="734" t="s">
        <v>587</v>
      </c>
      <c r="F8" s="793" t="s">
        <v>143</v>
      </c>
      <c r="G8" s="794">
        <v>42464</v>
      </c>
      <c r="H8" s="795">
        <v>2.78</v>
      </c>
      <c r="I8" s="108"/>
    </row>
    <row r="9" spans="1:14" ht="12.75" customHeight="1">
      <c r="A9" s="14"/>
      <c r="B9" s="14"/>
      <c r="C9" s="995"/>
      <c r="D9" s="16"/>
      <c r="E9" s="448" t="s">
        <v>526</v>
      </c>
      <c r="F9" s="796"/>
      <c r="G9" s="797"/>
      <c r="H9" s="798">
        <f>SUM(H8:H8)</f>
        <v>2.78</v>
      </c>
      <c r="I9" s="27"/>
      <c r="J9" s="27"/>
      <c r="K9" s="27"/>
      <c r="L9" s="27"/>
      <c r="M9" s="27"/>
      <c r="N9" s="27"/>
    </row>
    <row r="10" spans="1:14" ht="12.75" customHeight="1">
      <c r="A10" s="14"/>
      <c r="B10" s="14"/>
      <c r="C10" s="101"/>
      <c r="D10" s="16"/>
      <c r="E10" s="734" t="s">
        <v>663</v>
      </c>
      <c r="F10" s="803" t="s">
        <v>4</v>
      </c>
      <c r="G10" s="804">
        <v>42434</v>
      </c>
      <c r="H10" s="795">
        <v>138.34</v>
      </c>
      <c r="I10" s="27"/>
      <c r="J10" s="27"/>
      <c r="K10" s="27"/>
      <c r="L10" s="27"/>
      <c r="M10" s="27"/>
      <c r="N10" s="27"/>
    </row>
    <row r="11" spans="1:14" ht="12.75" customHeight="1">
      <c r="A11" s="14"/>
      <c r="B11" s="14"/>
      <c r="C11" s="101"/>
      <c r="D11" s="16"/>
      <c r="E11" s="734" t="s">
        <v>137</v>
      </c>
      <c r="F11" s="803" t="s">
        <v>4</v>
      </c>
      <c r="G11" s="804">
        <v>42430</v>
      </c>
      <c r="H11" s="795">
        <v>296.44</v>
      </c>
      <c r="I11" s="27"/>
      <c r="J11" s="27"/>
      <c r="K11" s="27"/>
      <c r="L11" s="27"/>
      <c r="M11" s="27"/>
      <c r="N11" s="27"/>
    </row>
    <row r="12" spans="1:14" ht="12.75" customHeight="1">
      <c r="A12" s="14"/>
      <c r="B12" s="14"/>
      <c r="C12" s="101"/>
      <c r="D12" s="16"/>
      <c r="E12" s="734" t="s">
        <v>664</v>
      </c>
      <c r="F12" s="803" t="s">
        <v>4</v>
      </c>
      <c r="G12" s="804">
        <v>42507</v>
      </c>
      <c r="H12" s="795">
        <v>51.83</v>
      </c>
      <c r="I12" s="27"/>
      <c r="J12" s="27"/>
      <c r="K12" s="27"/>
      <c r="L12" s="27"/>
      <c r="M12" s="27"/>
      <c r="N12" s="27"/>
    </row>
    <row r="13" spans="1:14" ht="12.75" customHeight="1">
      <c r="A13" s="14"/>
      <c r="B13" s="14"/>
      <c r="C13" s="101"/>
      <c r="D13" s="16"/>
      <c r="E13" s="734" t="s">
        <v>665</v>
      </c>
      <c r="F13" s="803" t="s">
        <v>4</v>
      </c>
      <c r="G13" s="804">
        <v>42401</v>
      </c>
      <c r="H13" s="795">
        <v>206.2</v>
      </c>
      <c r="I13" s="27"/>
      <c r="J13" s="27"/>
      <c r="K13" s="27"/>
      <c r="L13" s="27"/>
      <c r="M13" s="27"/>
      <c r="N13" s="27"/>
    </row>
    <row r="14" spans="1:14" ht="12.75" customHeight="1">
      <c r="A14" s="14"/>
      <c r="B14" s="14"/>
      <c r="C14" s="101"/>
      <c r="D14" s="16"/>
      <c r="E14" s="734" t="s">
        <v>666</v>
      </c>
      <c r="F14" s="803" t="s">
        <v>4</v>
      </c>
      <c r="G14" s="804">
        <v>42426</v>
      </c>
      <c r="H14" s="795">
        <v>239.34</v>
      </c>
      <c r="I14" s="27"/>
      <c r="J14" s="27"/>
      <c r="K14" s="27"/>
      <c r="L14" s="27"/>
      <c r="M14" s="27"/>
      <c r="N14" s="27"/>
    </row>
    <row r="15" spans="1:14" ht="12.75" customHeight="1">
      <c r="A15" s="14"/>
      <c r="B15" s="14"/>
      <c r="D15" s="16"/>
      <c r="E15" s="448" t="s">
        <v>527</v>
      </c>
      <c r="F15" s="799"/>
      <c r="G15" s="800"/>
      <c r="H15" s="801">
        <f>SUM(H10:H14)</f>
        <v>932.15</v>
      </c>
      <c r="I15" s="27"/>
      <c r="J15" s="27"/>
      <c r="K15" s="27"/>
      <c r="L15" s="27"/>
      <c r="M15" s="27"/>
      <c r="N15" s="27"/>
    </row>
    <row r="16" spans="1:14" ht="13.5" customHeight="1">
      <c r="A16" s="14"/>
      <c r="B16" s="14"/>
      <c r="D16" s="16"/>
      <c r="E16" s="448" t="s">
        <v>528</v>
      </c>
      <c r="F16" s="799"/>
      <c r="G16" s="802"/>
      <c r="H16" s="801">
        <f>H9-H15</f>
        <v>-929.37</v>
      </c>
    </row>
    <row r="17" spans="1:8" ht="13.5" customHeight="1">
      <c r="A17" s="14"/>
      <c r="B17" s="14"/>
      <c r="D17" s="16"/>
      <c r="E17" s="734" t="s">
        <v>667</v>
      </c>
      <c r="F17" s="803" t="s">
        <v>668</v>
      </c>
      <c r="G17" s="804">
        <v>42529</v>
      </c>
      <c r="H17" s="795">
        <v>12.72</v>
      </c>
    </row>
    <row r="18" spans="1:8" ht="13.5" customHeight="1">
      <c r="A18" s="14"/>
      <c r="B18" s="14"/>
      <c r="C18" s="10"/>
      <c r="D18" s="16"/>
      <c r="E18" s="805" t="s">
        <v>530</v>
      </c>
      <c r="F18" s="806"/>
      <c r="G18" s="807"/>
      <c r="H18" s="798">
        <f>SUM(H17)</f>
        <v>12.72</v>
      </c>
    </row>
    <row r="19" spans="1:8" ht="13.5" customHeight="1">
      <c r="A19" s="14"/>
      <c r="B19" s="14"/>
      <c r="C19" s="10"/>
      <c r="D19" s="16"/>
      <c r="E19" s="734" t="s">
        <v>667</v>
      </c>
      <c r="F19" s="803" t="s">
        <v>668</v>
      </c>
      <c r="G19" s="804">
        <v>42658</v>
      </c>
      <c r="H19" s="795">
        <v>12.72</v>
      </c>
    </row>
    <row r="20" spans="1:8" ht="13.5" customHeight="1">
      <c r="A20" s="14"/>
      <c r="B20" s="14"/>
      <c r="C20" s="10"/>
      <c r="D20" s="16"/>
      <c r="E20" s="805" t="s">
        <v>529</v>
      </c>
      <c r="F20" s="806"/>
      <c r="G20" s="807"/>
      <c r="H20" s="798">
        <f>SUM(H19)</f>
        <v>12.72</v>
      </c>
    </row>
    <row r="21" spans="1:8" ht="13.5" customHeight="1">
      <c r="A21" s="14"/>
      <c r="B21" s="14"/>
      <c r="C21" s="10"/>
      <c r="D21" s="16"/>
      <c r="E21" s="448" t="s">
        <v>531</v>
      </c>
      <c r="F21" s="799"/>
      <c r="G21" s="802"/>
      <c r="H21" s="801">
        <f>H18-SUM(H20)</f>
        <v>0</v>
      </c>
    </row>
    <row r="22" spans="1:8" ht="13.5" customHeight="1">
      <c r="A22" s="14"/>
      <c r="B22" s="14"/>
      <c r="C22" s="10"/>
      <c r="D22" s="16"/>
      <c r="E22" s="808" t="s">
        <v>532</v>
      </c>
      <c r="F22" s="809"/>
      <c r="G22" s="810"/>
      <c r="H22" s="811">
        <f>SUM(H16,H21)</f>
        <v>-929.37</v>
      </c>
    </row>
    <row r="23" spans="1:8" ht="13.5" customHeight="1">
      <c r="A23" s="14"/>
      <c r="B23" s="14"/>
      <c r="C23" s="10"/>
      <c r="D23" s="16"/>
      <c r="H23" s="93"/>
    </row>
    <row r="24" spans="1:8" ht="12.75" customHeight="1">
      <c r="A24" s="14"/>
      <c r="B24" s="14"/>
      <c r="D24" s="16"/>
      <c r="F24" s="85"/>
      <c r="G24" s="85"/>
      <c r="H24" s="93"/>
    </row>
    <row r="25" spans="1:8">
      <c r="H25" s="93"/>
    </row>
  </sheetData>
  <customSheetViews>
    <customSheetView guid="{7C7883F2-DB79-11D6-846D-0008C7298EBA}" showGridLines="0" showRowCol="0" outlineSymbols="0" showRuler="0"/>
    <customSheetView guid="{7C7883F1-DB79-11D6-846D-0008C7298EBA}" showGridLines="0" showRowCol="0" outlineSymbols="0" showRuler="0"/>
    <customSheetView guid="{7C7883F0-DB79-11D6-846D-0008C7298EBA}" showGridLines="0" showRowCol="0" outlineSymbols="0" showRuler="0"/>
    <customSheetView guid="{7C7883EF-DB79-11D6-846D-0008C7298EBA}" showGridLines="0" showRowCol="0" outlineSymbols="0" showRuler="0"/>
    <customSheetView guid="{7C7883EE-DB79-11D6-846D-0008C7298EBA}" showGridLines="0" showRowCol="0" outlineSymbols="0" showRuler="0"/>
    <customSheetView guid="{7C7883ED-DB79-11D6-846D-0008C7298EBA}" showGridLines="0" showRowCol="0" outlineSymbols="0" showRuler="0"/>
    <customSheetView guid="{7C7883EC-DB79-11D6-846D-0008C7298EBA}" showGridLines="0" showRowCol="0" outlineSymbols="0" showRuler="0"/>
    <customSheetView guid="{7C7883EB-DB79-11D6-846D-0008C7298EBA}" showGridLines="0" showRowCol="0" outlineSymbols="0" showRuler="0"/>
  </customSheetViews>
  <mergeCells count="2">
    <mergeCell ref="E3:H3"/>
    <mergeCell ref="C7:C9"/>
  </mergeCells>
  <phoneticPr fontId="18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4294967292" verticalDpi="4294967292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14">
    <pageSetUpPr autoPageBreaks="0"/>
  </sheetPr>
  <dimension ref="A1:P20"/>
  <sheetViews>
    <sheetView showGridLines="0" showRowColHeaders="0" showOutlineSymbols="0" zoomScaleNormal="100" workbookViewId="0"/>
  </sheetViews>
  <sheetFormatPr baseColWidth="10" defaultColWidth="8.7109375" defaultRowHeight="11.25"/>
  <cols>
    <col min="1" max="1" width="0.140625" style="27" customWidth="1"/>
    <col min="2" max="2" width="2.7109375" style="27" customWidth="1"/>
    <col min="3" max="3" width="23.7109375" style="27" customWidth="1"/>
    <col min="4" max="4" width="1.28515625" style="27" customWidth="1"/>
    <col min="5" max="5" width="15.42578125" style="12" customWidth="1"/>
    <col min="6" max="7" width="6.7109375" style="12" customWidth="1"/>
    <col min="8" max="12" width="6.7109375" style="114" customWidth="1"/>
    <col min="13" max="13" width="8.7109375" style="114" customWidth="1"/>
    <col min="14" max="14" width="7" style="114" customWidth="1"/>
    <col min="15" max="253" width="8.7109375" style="114" customWidth="1"/>
    <col min="254" max="16384" width="8.7109375" style="114"/>
  </cols>
  <sheetData>
    <row r="1" spans="1:16" s="27" customFormat="1" ht="0.75" customHeight="1"/>
    <row r="2" spans="1:16" s="27" customFormat="1" ht="21" customHeight="1">
      <c r="E2" s="13"/>
      <c r="G2" s="13"/>
      <c r="L2" s="66" t="s">
        <v>36</v>
      </c>
      <c r="N2" s="13"/>
    </row>
    <row r="3" spans="1:16" s="27" customFormat="1" ht="15" customHeight="1">
      <c r="E3" s="996" t="s">
        <v>545</v>
      </c>
      <c r="F3" s="996"/>
      <c r="G3" s="996"/>
      <c r="H3" s="996"/>
      <c r="I3" s="996"/>
      <c r="J3" s="996"/>
      <c r="K3" s="996"/>
      <c r="L3" s="996"/>
      <c r="N3" s="13"/>
    </row>
    <row r="4" spans="1:16" s="22" customFormat="1" ht="20.25" customHeight="1">
      <c r="B4" s="14"/>
      <c r="C4" s="6" t="str">
        <f>Indice!C4</f>
        <v>Producción de energía eléctrica eléctrica</v>
      </c>
    </row>
    <row r="5" spans="1:16" s="22" customFormat="1" ht="12.75" customHeight="1">
      <c r="B5" s="14"/>
      <c r="C5" s="7"/>
    </row>
    <row r="6" spans="1:16" s="22" customFormat="1" ht="13.5" customHeight="1">
      <c r="B6" s="14"/>
      <c r="C6" s="10"/>
      <c r="D6" s="28"/>
      <c r="E6" s="28"/>
      <c r="M6" s="24"/>
    </row>
    <row r="7" spans="1:16" s="14" customFormat="1" ht="12.75" customHeight="1">
      <c r="A7" s="22"/>
      <c r="C7" s="995" t="s">
        <v>453</v>
      </c>
      <c r="D7" s="28"/>
      <c r="E7" s="102"/>
      <c r="F7" s="103" t="s">
        <v>14</v>
      </c>
      <c r="G7" s="19"/>
      <c r="H7" s="104" t="s">
        <v>126</v>
      </c>
      <c r="I7" s="19"/>
      <c r="J7" s="19"/>
      <c r="K7" s="18" t="s">
        <v>145</v>
      </c>
      <c r="L7" s="19"/>
      <c r="M7" s="24"/>
    </row>
    <row r="8" spans="1:16" s="12" customFormat="1" ht="12.75" customHeight="1">
      <c r="A8" s="22"/>
      <c r="B8" s="14"/>
      <c r="C8" s="995"/>
      <c r="D8" s="28"/>
      <c r="E8" s="105" t="s">
        <v>146</v>
      </c>
      <c r="F8" s="19" t="s">
        <v>147</v>
      </c>
      <c r="G8" s="19">
        <v>2015</v>
      </c>
      <c r="H8" s="19">
        <v>2016</v>
      </c>
      <c r="I8" s="84" t="s">
        <v>547</v>
      </c>
      <c r="J8" s="895">
        <v>2015</v>
      </c>
      <c r="K8" s="895">
        <v>2016</v>
      </c>
      <c r="L8" s="84" t="s">
        <v>547</v>
      </c>
      <c r="M8" s="27"/>
      <c r="N8" s="106"/>
    </row>
    <row r="9" spans="1:16" s="12" customFormat="1" ht="12.75" customHeight="1">
      <c r="A9" s="22"/>
      <c r="B9" s="14"/>
      <c r="C9" s="101"/>
      <c r="D9" s="28"/>
      <c r="E9" s="791" t="s">
        <v>148</v>
      </c>
      <c r="F9" s="936">
        <v>5544.6026715449279</v>
      </c>
      <c r="G9" s="936">
        <v>9845.6391486206976</v>
      </c>
      <c r="H9" s="936">
        <v>13474.154525800439</v>
      </c>
      <c r="I9" s="940">
        <f t="shared" ref="I9:I15" si="0">((H9/G9)-1)*100</f>
        <v>36.854035806177897</v>
      </c>
      <c r="J9" s="936">
        <v>8766.7514766206968</v>
      </c>
      <c r="K9" s="936">
        <v>12405.055695800436</v>
      </c>
      <c r="L9" s="940">
        <f>((K9/J9)-1)*100</f>
        <v>41.501167551999416</v>
      </c>
      <c r="M9" s="107"/>
      <c r="N9" s="108"/>
      <c r="O9" s="27"/>
      <c r="P9" s="25"/>
    </row>
    <row r="10" spans="1:16" s="12" customFormat="1" ht="12.75" customHeight="1">
      <c r="A10" s="22"/>
      <c r="B10" s="14"/>
      <c r="C10" s="101"/>
      <c r="D10" s="28"/>
      <c r="E10" s="791" t="s">
        <v>149</v>
      </c>
      <c r="F10" s="936">
        <v>3967.667553285723</v>
      </c>
      <c r="G10" s="936">
        <v>7496.1877325295036</v>
      </c>
      <c r="H10" s="936">
        <v>10775.046096576372</v>
      </c>
      <c r="I10" s="940">
        <f t="shared" si="0"/>
        <v>43.740344839795718</v>
      </c>
      <c r="J10" s="936">
        <v>5961.3872325295042</v>
      </c>
      <c r="K10" s="936">
        <v>9464.9593965763725</v>
      </c>
      <c r="L10" s="940">
        <f t="shared" ref="L10:L15" si="1">((K10/J10)-1)*100</f>
        <v>58.771088462915543</v>
      </c>
      <c r="M10" s="107"/>
      <c r="N10" s="108"/>
      <c r="O10" s="27"/>
      <c r="P10" s="25"/>
    </row>
    <row r="11" spans="1:16" s="12" customFormat="1" ht="12.75" customHeight="1">
      <c r="A11" s="22"/>
      <c r="B11" s="14"/>
      <c r="C11" s="27"/>
      <c r="D11" s="28"/>
      <c r="E11" s="791" t="s">
        <v>150</v>
      </c>
      <c r="F11" s="936">
        <v>5344.8106539744658</v>
      </c>
      <c r="G11" s="936">
        <v>4294.6041094460697</v>
      </c>
      <c r="H11" s="936">
        <v>5738.2879593784737</v>
      </c>
      <c r="I11" s="940">
        <f t="shared" si="0"/>
        <v>33.616226621610856</v>
      </c>
      <c r="J11" s="936">
        <v>2159.5607094460702</v>
      </c>
      <c r="K11" s="936">
        <v>4413.5650673784758</v>
      </c>
      <c r="L11" s="940">
        <f t="shared" si="1"/>
        <v>104.37328055068016</v>
      </c>
      <c r="M11" s="107"/>
      <c r="N11" s="108"/>
      <c r="O11" s="27"/>
      <c r="P11" s="25"/>
    </row>
    <row r="12" spans="1:16" s="12" customFormat="1" ht="12.75" customHeight="1">
      <c r="A12" s="22"/>
      <c r="B12" s="14"/>
      <c r="C12" s="27"/>
      <c r="D12" s="28"/>
      <c r="E12" s="791" t="s">
        <v>151</v>
      </c>
      <c r="F12" s="936">
        <v>241.10317708884116</v>
      </c>
      <c r="G12" s="936">
        <v>179.06097790834573</v>
      </c>
      <c r="H12" s="936">
        <v>124.53368954624234</v>
      </c>
      <c r="I12" s="940">
        <f t="shared" si="0"/>
        <v>-30.451798599030187</v>
      </c>
      <c r="J12" s="936">
        <v>51.840977908345742</v>
      </c>
      <c r="K12" s="936">
        <v>40.567689546242342</v>
      </c>
      <c r="L12" s="940">
        <f t="shared" si="1"/>
        <v>-21.745902212790902</v>
      </c>
      <c r="M12" s="107"/>
      <c r="N12" s="108"/>
      <c r="O12" s="27"/>
      <c r="P12" s="25"/>
    </row>
    <row r="13" spans="1:16" s="12" customFormat="1" ht="12.75" customHeight="1">
      <c r="A13" s="22"/>
      <c r="B13" s="14"/>
      <c r="C13" s="27"/>
      <c r="D13" s="28"/>
      <c r="E13" s="791" t="s">
        <v>152</v>
      </c>
      <c r="F13" s="936">
        <v>1151.7042050536015</v>
      </c>
      <c r="G13" s="936">
        <v>1096.7269506674634</v>
      </c>
      <c r="H13" s="936">
        <v>1100.6357682707624</v>
      </c>
      <c r="I13" s="940">
        <f t="shared" si="0"/>
        <v>0.35640754528007967</v>
      </c>
      <c r="J13" s="936">
        <v>653.84085066746377</v>
      </c>
      <c r="K13" s="936">
        <v>735.55566827076245</v>
      </c>
      <c r="L13" s="940">
        <f t="shared" si="1"/>
        <v>12.497661704661201</v>
      </c>
      <c r="M13" s="107"/>
      <c r="N13" s="108"/>
      <c r="O13" s="27"/>
      <c r="P13" s="25"/>
    </row>
    <row r="14" spans="1:16" s="12" customFormat="1" ht="12.75" customHeight="1">
      <c r="A14" s="22"/>
      <c r="B14" s="14"/>
      <c r="C14" s="27"/>
      <c r="D14" s="28"/>
      <c r="E14" s="792" t="s">
        <v>153</v>
      </c>
      <c r="F14" s="937">
        <v>4102.2955190524408</v>
      </c>
      <c r="G14" s="937">
        <v>8305.5711538279211</v>
      </c>
      <c r="H14" s="937">
        <v>7955.2885884277121</v>
      </c>
      <c r="I14" s="941">
        <f t="shared" si="0"/>
        <v>-4.2174410273852043</v>
      </c>
      <c r="J14" s="937">
        <v>7278.8140038279189</v>
      </c>
      <c r="K14" s="937">
        <v>7362.3815984277089</v>
      </c>
      <c r="L14" s="941">
        <f t="shared" si="1"/>
        <v>1.1480935569426753</v>
      </c>
      <c r="M14" s="107"/>
      <c r="N14" s="108"/>
      <c r="O14" s="27"/>
      <c r="P14" s="25"/>
    </row>
    <row r="15" spans="1:16" s="12" customFormat="1" ht="16.5" customHeight="1">
      <c r="A15" s="22"/>
      <c r="B15" s="14"/>
      <c r="C15" s="30"/>
      <c r="D15" s="28"/>
      <c r="E15" s="745" t="s">
        <v>0</v>
      </c>
      <c r="F15" s="938">
        <f>SUM(F9:F14)</f>
        <v>20352.183779999999</v>
      </c>
      <c r="G15" s="938">
        <f>SUM(G9:G14)</f>
        <v>31217.790073000004</v>
      </c>
      <c r="H15" s="938">
        <f>SUM(H9:H14)</f>
        <v>39167.946628000005</v>
      </c>
      <c r="I15" s="942">
        <f t="shared" si="0"/>
        <v>25.4667500050749</v>
      </c>
      <c r="J15" s="938">
        <f>SUM(J9:J14)</f>
        <v>24872.195250999997</v>
      </c>
      <c r="K15" s="938">
        <f>SUM(K9:K14)</f>
        <v>34422.085115999995</v>
      </c>
      <c r="L15" s="942">
        <f t="shared" si="1"/>
        <v>38.395846320063121</v>
      </c>
      <c r="M15" s="107"/>
      <c r="N15" s="27"/>
    </row>
    <row r="16" spans="1:16" s="12" customFormat="1" ht="12.75" customHeight="1">
      <c r="A16" s="27"/>
      <c r="B16" s="27"/>
      <c r="C16" s="27"/>
      <c r="D16" s="27"/>
      <c r="G16" s="112"/>
      <c r="H16" s="112"/>
    </row>
    <row r="17" spans="1:8" s="12" customFormat="1" ht="12.75" customHeight="1">
      <c r="A17" s="27"/>
      <c r="B17" s="27"/>
      <c r="C17" s="27"/>
      <c r="D17" s="27"/>
      <c r="E17" s="14"/>
      <c r="F17" s="25"/>
      <c r="G17" s="25"/>
      <c r="H17" s="25"/>
    </row>
    <row r="18" spans="1:8" s="12" customFormat="1" ht="12.75" customHeight="1">
      <c r="A18" s="27"/>
      <c r="B18" s="27"/>
      <c r="C18" s="27"/>
      <c r="D18" s="27"/>
      <c r="E18" s="14"/>
      <c r="F18" s="939"/>
      <c r="G18" s="939"/>
      <c r="H18" s="939"/>
    </row>
    <row r="19" spans="1:8" ht="12" customHeight="1">
      <c r="G19" s="112"/>
      <c r="H19" s="113"/>
    </row>
    <row r="20" spans="1:8">
      <c r="G20" s="112"/>
      <c r="H20" s="113"/>
    </row>
  </sheetData>
  <mergeCells count="2">
    <mergeCell ref="E3:L3"/>
    <mergeCell ref="C7:C8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r:id="rId1"/>
  <headerFooter alignWithMargins="0"/>
  <ignoredErrors>
    <ignoredError sqref="G15:H15 J15:L15" formulaRange="1"/>
    <ignoredError sqref="I15" formula="1" formulaRange="1"/>
  </ignoredError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21">
    <pageSetUpPr autoPageBreaks="0"/>
  </sheetPr>
  <dimension ref="A1:S31"/>
  <sheetViews>
    <sheetView showGridLines="0" showRowColHeaders="0" showOutlineSymbols="0" zoomScaleNormal="100" zoomScaleSheetLayoutView="82" workbookViewId="0">
      <selection activeCell="B2" sqref="B2"/>
    </sheetView>
  </sheetViews>
  <sheetFormatPr baseColWidth="10" defaultColWidth="8.7109375" defaultRowHeight="11.25"/>
  <cols>
    <col min="1" max="1" width="0.140625" style="27" customWidth="1"/>
    <col min="2" max="2" width="2.7109375" style="27" customWidth="1"/>
    <col min="3" max="3" width="23.7109375" style="27" customWidth="1"/>
    <col min="4" max="4" width="1.28515625" style="27" customWidth="1"/>
    <col min="5" max="13" width="8.7109375" style="23" customWidth="1"/>
    <col min="14" max="16384" width="8.7109375" style="23"/>
  </cols>
  <sheetData>
    <row r="1" spans="1:19" s="27" customFormat="1" ht="0.75" customHeight="1"/>
    <row r="2" spans="1:19" s="27" customFormat="1" ht="21" customHeight="1">
      <c r="E2" s="13"/>
      <c r="H2" s="13"/>
      <c r="M2" s="66" t="s">
        <v>36</v>
      </c>
    </row>
    <row r="3" spans="1:19" s="27" customFormat="1" ht="15" customHeight="1">
      <c r="E3" s="996" t="s">
        <v>545</v>
      </c>
      <c r="F3" s="996"/>
      <c r="G3" s="996"/>
      <c r="H3" s="996"/>
      <c r="I3" s="996"/>
      <c r="J3" s="996"/>
      <c r="K3" s="996"/>
      <c r="L3" s="996"/>
      <c r="M3" s="996"/>
    </row>
    <row r="4" spans="1:19" s="22" customFormat="1" ht="20.25" customHeight="1">
      <c r="B4" s="14"/>
      <c r="C4" s="6" t="str">
        <f>Indice!C4</f>
        <v>Producción de energía eléctrica eléctrica</v>
      </c>
    </row>
    <row r="5" spans="1:19" s="22" customFormat="1" ht="12.75" customHeight="1">
      <c r="B5" s="14"/>
      <c r="C5" s="7"/>
    </row>
    <row r="6" spans="1:19" s="22" customFormat="1" ht="13.5" customHeight="1">
      <c r="B6" s="14"/>
      <c r="C6" s="10"/>
      <c r="D6" s="28"/>
      <c r="E6" s="28"/>
    </row>
    <row r="7" spans="1:19" ht="12.75" customHeight="1">
      <c r="A7" s="22"/>
      <c r="B7" s="14"/>
      <c r="C7" s="1004" t="s">
        <v>588</v>
      </c>
      <c r="D7" s="28"/>
      <c r="E7" s="100"/>
      <c r="F7" s="1009">
        <v>2015</v>
      </c>
      <c r="G7" s="1009"/>
      <c r="H7" s="1009"/>
      <c r="I7" s="1009"/>
      <c r="J7" s="1009">
        <v>2016</v>
      </c>
      <c r="K7" s="1009"/>
      <c r="L7" s="1009"/>
      <c r="M7" s="1009"/>
      <c r="R7" s="27"/>
    </row>
    <row r="8" spans="1:19" ht="12.75" customHeight="1">
      <c r="A8" s="22"/>
      <c r="B8" s="14"/>
      <c r="C8" s="1004"/>
      <c r="D8" s="28"/>
      <c r="E8" s="120"/>
      <c r="F8" s="121" t="s">
        <v>8</v>
      </c>
      <c r="G8" s="121"/>
      <c r="H8" s="121" t="s">
        <v>158</v>
      </c>
      <c r="I8" s="121"/>
      <c r="J8" s="121" t="s">
        <v>8</v>
      </c>
      <c r="K8" s="121"/>
      <c r="L8" s="1010" t="s">
        <v>158</v>
      </c>
      <c r="M8" s="1010"/>
      <c r="R8" s="27"/>
    </row>
    <row r="9" spans="1:19" ht="12.75" customHeight="1">
      <c r="A9" s="22"/>
      <c r="B9" s="14"/>
      <c r="C9" s="1004"/>
      <c r="D9" s="28"/>
      <c r="E9" s="17"/>
      <c r="F9" s="19" t="s">
        <v>159</v>
      </c>
      <c r="G9" s="19" t="s">
        <v>160</v>
      </c>
      <c r="H9" s="19" t="s">
        <v>159</v>
      </c>
      <c r="I9" s="19" t="s">
        <v>160</v>
      </c>
      <c r="J9" s="19" t="s">
        <v>159</v>
      </c>
      <c r="K9" s="19" t="s">
        <v>160</v>
      </c>
      <c r="L9" s="19" t="s">
        <v>159</v>
      </c>
      <c r="M9" s="19" t="s">
        <v>160</v>
      </c>
      <c r="R9" s="27"/>
    </row>
    <row r="10" spans="1:19" ht="12.75" customHeight="1">
      <c r="A10" s="22"/>
      <c r="B10" s="14"/>
      <c r="C10" s="92"/>
      <c r="D10" s="28"/>
      <c r="E10" s="788" t="s">
        <v>161</v>
      </c>
      <c r="F10" s="789">
        <v>2612.3945997000001</v>
      </c>
      <c r="G10" s="789">
        <v>2612.3945997000001</v>
      </c>
      <c r="H10" s="790">
        <v>0.59165514797493468</v>
      </c>
      <c r="I10" s="790">
        <v>0.59165514797493468</v>
      </c>
      <c r="J10" s="789">
        <v>5850.985582100001</v>
      </c>
      <c r="K10" s="789">
        <v>5850.985582100001</v>
      </c>
      <c r="L10" s="790">
        <v>1.3443001863178825</v>
      </c>
      <c r="M10" s="790">
        <v>1.3443001863178825</v>
      </c>
      <c r="R10" s="111"/>
      <c r="S10" s="111"/>
    </row>
    <row r="11" spans="1:19" ht="12.75" customHeight="1">
      <c r="A11" s="22"/>
      <c r="B11" s="14"/>
      <c r="D11" s="28"/>
      <c r="E11" s="493" t="s">
        <v>162</v>
      </c>
      <c r="F11" s="789">
        <v>4203.7370789000006</v>
      </c>
      <c r="G11" s="789">
        <v>6816.1316786000016</v>
      </c>
      <c r="H11" s="790">
        <v>1.2368681330769835</v>
      </c>
      <c r="I11" s="790">
        <v>0.87228672370464644</v>
      </c>
      <c r="J11" s="789">
        <v>4822.3145571000005</v>
      </c>
      <c r="K11" s="789">
        <v>10673.300139200001</v>
      </c>
      <c r="L11" s="790">
        <v>1.3562039625413225</v>
      </c>
      <c r="M11" s="790">
        <v>1.3496524624354953</v>
      </c>
      <c r="N11" s="905"/>
      <c r="O11" s="905"/>
      <c r="R11" s="111"/>
      <c r="S11" s="111"/>
    </row>
    <row r="12" spans="1:19" ht="12.75" customHeight="1">
      <c r="A12" s="22"/>
      <c r="B12" s="14"/>
      <c r="D12" s="28"/>
      <c r="E12" s="493" t="s">
        <v>163</v>
      </c>
      <c r="F12" s="789">
        <v>4132.6634319999985</v>
      </c>
      <c r="G12" s="789">
        <v>10948.795110599998</v>
      </c>
      <c r="H12" s="790">
        <v>1.1213094786964504</v>
      </c>
      <c r="I12" s="790">
        <v>0.95209692603073692</v>
      </c>
      <c r="J12" s="789">
        <v>4540.4878622999995</v>
      </c>
      <c r="K12" s="789">
        <v>15213.788001499999</v>
      </c>
      <c r="L12" s="790">
        <v>1.2144846213250162</v>
      </c>
      <c r="M12" s="790">
        <v>1.3062636892088004</v>
      </c>
      <c r="N12" s="905"/>
      <c r="O12" s="905"/>
      <c r="R12" s="111"/>
      <c r="S12" s="111"/>
    </row>
    <row r="13" spans="1:19" ht="12.75" customHeight="1">
      <c r="A13" s="22"/>
      <c r="B13" s="14"/>
      <c r="D13" s="28"/>
      <c r="E13" s="493" t="s">
        <v>164</v>
      </c>
      <c r="F13" s="789">
        <v>2912.7103875000003</v>
      </c>
      <c r="G13" s="789">
        <v>13861.505498099996</v>
      </c>
      <c r="H13" s="790">
        <v>0.8202204301062348</v>
      </c>
      <c r="I13" s="790">
        <v>0.92098157801116154</v>
      </c>
      <c r="J13" s="789">
        <v>6120.9161415000008</v>
      </c>
      <c r="K13" s="789">
        <v>21334.704143000006</v>
      </c>
      <c r="L13" s="790">
        <v>1.6833965218890439</v>
      </c>
      <c r="M13" s="790">
        <v>1.3959900481787026</v>
      </c>
      <c r="N13" s="905"/>
      <c r="O13" s="905"/>
      <c r="R13" s="111"/>
      <c r="S13" s="111"/>
    </row>
    <row r="14" spans="1:19" ht="12.75" customHeight="1">
      <c r="A14" s="22"/>
      <c r="B14" s="14"/>
      <c r="D14" s="28"/>
      <c r="E14" s="493" t="s">
        <v>165</v>
      </c>
      <c r="F14" s="789">
        <v>2576.3739909999999</v>
      </c>
      <c r="G14" s="789">
        <v>16437.879489099992</v>
      </c>
      <c r="H14" s="790">
        <v>0.80267233692151274</v>
      </c>
      <c r="I14" s="790">
        <v>0.90018577791917631</v>
      </c>
      <c r="J14" s="789">
        <v>5466.7992399999985</v>
      </c>
      <c r="K14" s="789">
        <v>26801.503383000014</v>
      </c>
      <c r="L14" s="790">
        <v>1.6778183137420026</v>
      </c>
      <c r="M14" s="790">
        <v>1.4455164321108971</v>
      </c>
      <c r="N14" s="905"/>
      <c r="O14" s="905"/>
      <c r="R14" s="111"/>
      <c r="S14" s="111"/>
    </row>
    <row r="15" spans="1:19" ht="12.75" customHeight="1">
      <c r="A15" s="22"/>
      <c r="B15" s="14"/>
      <c r="C15" s="30"/>
      <c r="D15" s="28"/>
      <c r="E15" s="493" t="s">
        <v>166</v>
      </c>
      <c r="F15" s="789">
        <v>1534.9591515000009</v>
      </c>
      <c r="G15" s="789">
        <v>17972.838640599988</v>
      </c>
      <c r="H15" s="790">
        <v>0.768191145273591</v>
      </c>
      <c r="I15" s="790">
        <v>0.8871669325720678</v>
      </c>
      <c r="J15" s="789">
        <v>2133.6982171999994</v>
      </c>
      <c r="K15" s="789">
        <v>28935.201600199998</v>
      </c>
      <c r="L15" s="790">
        <v>1.0579232472297182</v>
      </c>
      <c r="M15" s="790">
        <v>1.4074910066597268</v>
      </c>
      <c r="N15" s="905"/>
      <c r="O15" s="905"/>
      <c r="R15" s="111"/>
      <c r="S15" s="111"/>
    </row>
    <row r="16" spans="1:19" ht="12.75" customHeight="1">
      <c r="E16" s="493" t="s">
        <v>167</v>
      </c>
      <c r="F16" s="789">
        <v>578.20129829999951</v>
      </c>
      <c r="G16" s="789">
        <v>18551.03993889999</v>
      </c>
      <c r="H16" s="790">
        <v>0.6208275494779113</v>
      </c>
      <c r="I16" s="790">
        <v>0.87546084049923567</v>
      </c>
      <c r="J16" s="789">
        <v>911.95289450000018</v>
      </c>
      <c r="K16" s="789">
        <v>29847.154494699986</v>
      </c>
      <c r="L16" s="790">
        <v>0.98739915897491404</v>
      </c>
      <c r="M16" s="790">
        <v>1.3894293557702642</v>
      </c>
      <c r="N16" s="905"/>
      <c r="O16" s="905"/>
      <c r="R16" s="111"/>
      <c r="S16" s="111"/>
    </row>
    <row r="17" spans="5:19" ht="12.75" customHeight="1">
      <c r="E17" s="493" t="s">
        <v>168</v>
      </c>
      <c r="F17" s="789">
        <v>646.92054609999957</v>
      </c>
      <c r="G17" s="789">
        <v>19197.960484999989</v>
      </c>
      <c r="H17" s="790">
        <v>1.1254357047969139</v>
      </c>
      <c r="I17" s="790">
        <v>0.88206277172494951</v>
      </c>
      <c r="J17" s="789">
        <v>366.78017890000064</v>
      </c>
      <c r="K17" s="789">
        <v>30213.934673599986</v>
      </c>
      <c r="L17" s="790">
        <v>0.62394870055459706</v>
      </c>
      <c r="M17" s="790">
        <v>1.3690401600121347</v>
      </c>
      <c r="N17" s="905"/>
      <c r="O17" s="905"/>
      <c r="R17" s="111"/>
      <c r="S17" s="111"/>
    </row>
    <row r="18" spans="5:19" ht="12.75" customHeight="1">
      <c r="E18" s="493" t="s">
        <v>169</v>
      </c>
      <c r="F18" s="789">
        <v>877.36462930000084</v>
      </c>
      <c r="G18" s="789">
        <v>20075.325114299994</v>
      </c>
      <c r="H18" s="790">
        <v>1.2150419397869501</v>
      </c>
      <c r="I18" s="790">
        <v>0.89275518436567947</v>
      </c>
      <c r="J18" s="789">
        <v>485.51944380000026</v>
      </c>
      <c r="K18" s="789">
        <v>30699.454117399993</v>
      </c>
      <c r="L18" s="790">
        <v>0.66367742508497107</v>
      </c>
      <c r="M18" s="790">
        <v>1.346408916422503</v>
      </c>
      <c r="N18" s="905"/>
      <c r="O18" s="905"/>
      <c r="R18" s="111"/>
      <c r="S18" s="111"/>
    </row>
    <row r="19" spans="5:19" ht="12.75" customHeight="1">
      <c r="E19" s="493" t="s">
        <v>170</v>
      </c>
      <c r="F19" s="789">
        <v>1502.7581330999999</v>
      </c>
      <c r="G19" s="789">
        <v>21578.083247399994</v>
      </c>
      <c r="H19" s="790">
        <v>1.0483258799053163</v>
      </c>
      <c r="I19" s="790">
        <v>0.90207810204346217</v>
      </c>
      <c r="J19" s="789">
        <v>730.0318290999993</v>
      </c>
      <c r="K19" s="789">
        <v>31429.48594649999</v>
      </c>
      <c r="L19" s="790">
        <v>0.49478467767264017</v>
      </c>
      <c r="M19" s="790">
        <v>1.2946496001309824</v>
      </c>
      <c r="N19" s="905"/>
      <c r="O19" s="905"/>
      <c r="R19" s="111"/>
      <c r="S19" s="111"/>
    </row>
    <row r="20" spans="5:19" ht="12.75" customHeight="1">
      <c r="E20" s="493" t="s">
        <v>171</v>
      </c>
      <c r="F20" s="789">
        <v>1979.8163134999991</v>
      </c>
      <c r="G20" s="789">
        <v>23557.899560899998</v>
      </c>
      <c r="H20" s="790">
        <v>0.72617623312700275</v>
      </c>
      <c r="I20" s="790">
        <v>0.88408074683418025</v>
      </c>
      <c r="J20" s="789">
        <v>1603.2947240000003</v>
      </c>
      <c r="K20" s="789">
        <v>33032.780670499982</v>
      </c>
      <c r="L20" s="790">
        <v>0.58659619145874775</v>
      </c>
      <c r="M20" s="790">
        <v>1.2229988007875325</v>
      </c>
      <c r="N20" s="905"/>
      <c r="O20" s="905"/>
      <c r="R20" s="111"/>
      <c r="S20" s="111"/>
    </row>
    <row r="21" spans="5:19" ht="12.75" customHeight="1">
      <c r="E21" s="740" t="s">
        <v>172</v>
      </c>
      <c r="F21" s="789">
        <v>1314.2955647999991</v>
      </c>
      <c r="G21" s="789">
        <v>24872.195125699996</v>
      </c>
      <c r="H21" s="790">
        <v>0.33614085182047937</v>
      </c>
      <c r="I21" s="790">
        <v>0.81396786597902604</v>
      </c>
      <c r="J21" s="789">
        <v>1389.3064929999998</v>
      </c>
      <c r="K21" s="789">
        <v>34422.087163499978</v>
      </c>
      <c r="L21" s="790">
        <v>0.37246483847841477</v>
      </c>
      <c r="M21" s="790">
        <v>1.1627423428877441</v>
      </c>
      <c r="N21" s="905"/>
      <c r="O21" s="905"/>
      <c r="R21" s="111"/>
      <c r="S21" s="111"/>
    </row>
    <row r="22" spans="5:19" ht="12.75" customHeight="1">
      <c r="E22" s="904"/>
      <c r="F22" s="904"/>
      <c r="G22" s="904"/>
      <c r="H22" s="904"/>
      <c r="I22" s="904"/>
      <c r="J22" s="904"/>
      <c r="K22" s="904"/>
      <c r="L22" s="904"/>
      <c r="M22" s="904"/>
      <c r="R22" s="27"/>
    </row>
    <row r="23" spans="5:19" ht="12.75" customHeight="1">
      <c r="F23" s="87"/>
      <c r="G23" s="110"/>
      <c r="H23" s="27"/>
      <c r="I23" s="27"/>
      <c r="J23" s="109"/>
      <c r="K23" s="110"/>
      <c r="L23" s="27"/>
      <c r="M23" s="275"/>
      <c r="R23" s="27"/>
    </row>
    <row r="24" spans="5:19" ht="12.75" customHeight="1">
      <c r="F24" s="26"/>
    </row>
    <row r="25" spans="5:19" ht="12.75" customHeight="1">
      <c r="F25" s="26"/>
    </row>
    <row r="26" spans="5:19" ht="12.75" customHeight="1">
      <c r="F26" s="26"/>
    </row>
    <row r="27" spans="5:19" ht="12" customHeight="1">
      <c r="F27" s="26"/>
      <c r="G27" s="26"/>
      <c r="H27" s="26"/>
      <c r="I27" s="26"/>
      <c r="J27" s="26"/>
      <c r="K27" s="26"/>
      <c r="L27" s="26"/>
      <c r="M27" s="26"/>
    </row>
    <row r="30" spans="5:19">
      <c r="L30" s="26"/>
      <c r="M30" s="26"/>
    </row>
    <row r="31" spans="5:19">
      <c r="L31" s="26"/>
      <c r="M31" s="26"/>
    </row>
  </sheetData>
  <mergeCells count="5">
    <mergeCell ref="E3:M3"/>
    <mergeCell ref="F7:I7"/>
    <mergeCell ref="J7:M7"/>
    <mergeCell ref="L8:M8"/>
    <mergeCell ref="C7:C9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4294967292" verticalDpi="4294967292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22">
    <pageSetUpPr autoPageBreaks="0"/>
  </sheetPr>
  <dimension ref="A1:CW39"/>
  <sheetViews>
    <sheetView showGridLines="0" showRowColHeaders="0" showOutlineSymbols="0" zoomScaleNormal="100" workbookViewId="0">
      <selection activeCell="H26" sqref="H26"/>
    </sheetView>
  </sheetViews>
  <sheetFormatPr baseColWidth="10" defaultColWidth="8.7109375" defaultRowHeight="11.25"/>
  <cols>
    <col min="1" max="1" width="0.140625" style="27" customWidth="1"/>
    <col min="2" max="2" width="2.7109375" style="27" customWidth="1"/>
    <col min="3" max="3" width="23.7109375" style="27" customWidth="1"/>
    <col min="4" max="4" width="1.28515625" style="27" customWidth="1"/>
    <col min="5" max="5" width="8.7109375" style="23" bestFit="1" customWidth="1"/>
    <col min="6" max="17" width="5.7109375" style="23" customWidth="1"/>
    <col min="18" max="16384" width="8.7109375" style="23"/>
  </cols>
  <sheetData>
    <row r="1" spans="1:101" s="27" customFormat="1" ht="0.75" customHeight="1"/>
    <row r="2" spans="1:101" s="27" customFormat="1" ht="21" customHeight="1">
      <c r="E2" s="13"/>
      <c r="H2" s="13"/>
      <c r="Q2" s="66" t="s">
        <v>36</v>
      </c>
    </row>
    <row r="3" spans="1:101" s="27" customFormat="1" ht="15" customHeight="1">
      <c r="E3" s="996" t="s">
        <v>545</v>
      </c>
      <c r="F3" s="996"/>
      <c r="G3" s="996"/>
      <c r="H3" s="996"/>
      <c r="I3" s="996"/>
      <c r="J3" s="996"/>
      <c r="K3" s="996"/>
      <c r="L3" s="996"/>
      <c r="M3" s="996"/>
      <c r="N3" s="996"/>
      <c r="O3" s="996"/>
      <c r="P3" s="996"/>
      <c r="Q3" s="996"/>
    </row>
    <row r="4" spans="1:101" s="22" customFormat="1" ht="20.25" customHeight="1">
      <c r="B4" s="14"/>
      <c r="C4" s="6" t="str">
        <f>Indice!C4</f>
        <v>Producción de energía eléctrica eléctrica</v>
      </c>
    </row>
    <row r="5" spans="1:101" s="22" customFormat="1" ht="12.75" customHeight="1">
      <c r="B5" s="14"/>
      <c r="C5" s="7"/>
    </row>
    <row r="6" spans="1:101" s="22" customFormat="1" ht="13.5" customHeight="1">
      <c r="B6" s="14"/>
      <c r="C6" s="10"/>
      <c r="D6" s="28"/>
      <c r="E6" s="28"/>
    </row>
    <row r="7" spans="1:101" ht="12.75" customHeight="1">
      <c r="A7" s="22"/>
      <c r="B7" s="14"/>
      <c r="C7" s="1004" t="s">
        <v>395</v>
      </c>
      <c r="D7" s="28"/>
      <c r="E7" s="124"/>
      <c r="F7" s="1009">
        <v>2015</v>
      </c>
      <c r="G7" s="1009"/>
      <c r="H7" s="1009"/>
      <c r="I7" s="1009"/>
      <c r="J7" s="1009"/>
      <c r="K7" s="1009"/>
      <c r="L7" s="1009">
        <v>2016</v>
      </c>
      <c r="M7" s="1009"/>
      <c r="N7" s="1009"/>
      <c r="O7" s="1009"/>
      <c r="P7" s="1009"/>
      <c r="Q7" s="1009"/>
    </row>
    <row r="8" spans="1:101" ht="12.75" customHeight="1">
      <c r="A8" s="22"/>
      <c r="B8" s="14"/>
      <c r="C8" s="1004"/>
      <c r="D8" s="28"/>
      <c r="E8" s="125"/>
      <c r="F8" s="1010" t="s">
        <v>173</v>
      </c>
      <c r="G8" s="1010"/>
      <c r="H8" s="1010" t="s">
        <v>174</v>
      </c>
      <c r="I8" s="1010"/>
      <c r="J8" s="1010" t="s">
        <v>175</v>
      </c>
      <c r="K8" s="1010"/>
      <c r="L8" s="1010" t="s">
        <v>173</v>
      </c>
      <c r="M8" s="1010"/>
      <c r="N8" s="1010" t="s">
        <v>174</v>
      </c>
      <c r="O8" s="1010"/>
      <c r="P8" s="1010" t="s">
        <v>175</v>
      </c>
      <c r="Q8" s="1010"/>
    </row>
    <row r="9" spans="1:101" ht="12.75" customHeight="1">
      <c r="A9" s="22"/>
      <c r="B9" s="14"/>
      <c r="C9" s="1004"/>
      <c r="D9" s="28"/>
      <c r="E9" s="17"/>
      <c r="F9" s="19" t="s">
        <v>176</v>
      </c>
      <c r="G9" s="19" t="s">
        <v>177</v>
      </c>
      <c r="H9" s="19" t="s">
        <v>176</v>
      </c>
      <c r="I9" s="19" t="s">
        <v>177</v>
      </c>
      <c r="J9" s="19" t="s">
        <v>176</v>
      </c>
      <c r="K9" s="19" t="s">
        <v>177</v>
      </c>
      <c r="L9" s="19" t="s">
        <v>176</v>
      </c>
      <c r="M9" s="19" t="s">
        <v>177</v>
      </c>
      <c r="N9" s="19" t="s">
        <v>176</v>
      </c>
      <c r="O9" s="19" t="s">
        <v>177</v>
      </c>
      <c r="P9" s="19" t="s">
        <v>176</v>
      </c>
      <c r="Q9" s="19" t="s">
        <v>177</v>
      </c>
    </row>
    <row r="10" spans="1:101" ht="12.75" customHeight="1">
      <c r="A10" s="22"/>
      <c r="B10" s="14"/>
      <c r="C10" s="92"/>
      <c r="D10" s="28"/>
      <c r="E10" s="493" t="s">
        <v>161</v>
      </c>
      <c r="F10" s="785">
        <f>'Data 2'!D110</f>
        <v>5594.5313720000004</v>
      </c>
      <c r="G10" s="786">
        <f>'Data 2'!I110</f>
        <v>62.391065743164376</v>
      </c>
      <c r="H10" s="785">
        <f>'Data 2'!D175</f>
        <v>6293.3819999999996</v>
      </c>
      <c r="I10" s="786">
        <f>'Data 2'!I175</f>
        <v>65.753377426761475</v>
      </c>
      <c r="J10" s="785">
        <f>'Data 2'!D45</f>
        <v>11887.913372000001</v>
      </c>
      <c r="K10" s="786">
        <f>'Data 2'!I45</f>
        <v>64.127024715786234</v>
      </c>
      <c r="L10" s="785">
        <f>'Data 2'!D122</f>
        <v>5689.3329979999999</v>
      </c>
      <c r="M10" s="786">
        <f>'Data 2'!I122</f>
        <v>63.448307911816357</v>
      </c>
      <c r="N10" s="785">
        <f>'Data 2'!D187</f>
        <v>5538.3239999999996</v>
      </c>
      <c r="O10" s="786">
        <f>'Data 2'!I187</f>
        <v>57.864516770742867</v>
      </c>
      <c r="P10" s="785">
        <f>'Data 2'!D57</f>
        <v>11227.656998</v>
      </c>
      <c r="Q10" s="786">
        <f>'Data 2'!I57</f>
        <v>60.56540077983302</v>
      </c>
      <c r="R10" s="320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6"/>
      <c r="CU10" s="126"/>
      <c r="CV10" s="126"/>
      <c r="CW10" s="126"/>
    </row>
    <row r="11" spans="1:101" ht="12.75" customHeight="1">
      <c r="A11" s="22"/>
      <c r="B11" s="14"/>
      <c r="D11" s="28"/>
      <c r="E11" s="493" t="s">
        <v>162</v>
      </c>
      <c r="F11" s="785">
        <f>'Data 2'!D111</f>
        <v>5942.2675020000006</v>
      </c>
      <c r="G11" s="786">
        <f>'Data 2'!I111</f>
        <v>66.269072014911771</v>
      </c>
      <c r="H11" s="785">
        <f>'Data 2'!D176</f>
        <v>6679.3140000000003</v>
      </c>
      <c r="I11" s="786">
        <f>'Data 2'!I176</f>
        <v>69.785602462054896</v>
      </c>
      <c r="J11" s="785">
        <f>'Data 2'!D46</f>
        <v>12621.581502000001</v>
      </c>
      <c r="K11" s="786">
        <f>'Data 2'!I46</f>
        <v>68.084654018209349</v>
      </c>
      <c r="L11" s="785">
        <f>'Data 2'!D123</f>
        <v>6077.8191849999994</v>
      </c>
      <c r="M11" s="786">
        <f>'Data 2'!I123</f>
        <v>67.780765024263161</v>
      </c>
      <c r="N11" s="785">
        <f>'Data 2'!D188</f>
        <v>5988.4196330000004</v>
      </c>
      <c r="O11" s="786">
        <f>'Data 2'!I188</f>
        <v>62.567124690425189</v>
      </c>
      <c r="P11" s="785">
        <f>'Data 2'!D58</f>
        <v>12066.238818</v>
      </c>
      <c r="Q11" s="786">
        <f>'Data 2'!I58</f>
        <v>65.088966473372551</v>
      </c>
      <c r="R11" s="320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6"/>
      <c r="CO11" s="126"/>
      <c r="CP11" s="126"/>
      <c r="CQ11" s="126"/>
      <c r="CR11" s="126"/>
      <c r="CS11" s="126"/>
      <c r="CT11" s="126"/>
      <c r="CU11" s="126"/>
      <c r="CV11" s="126"/>
      <c r="CW11" s="126"/>
    </row>
    <row r="12" spans="1:101" ht="12.75" customHeight="1">
      <c r="A12" s="22"/>
      <c r="B12" s="14"/>
      <c r="C12" s="97"/>
      <c r="D12" s="28"/>
      <c r="E12" s="493" t="s">
        <v>163</v>
      </c>
      <c r="F12" s="785">
        <f>'Data 2'!D112</f>
        <v>6160.4059859999998</v>
      </c>
      <c r="G12" s="786">
        <f>'Data 2'!I112</f>
        <v>68.701785604556491</v>
      </c>
      <c r="H12" s="785">
        <f>'Data 2'!D177</f>
        <v>6757.6679999999997</v>
      </c>
      <c r="I12" s="786">
        <f>'Data 2'!I177</f>
        <v>70.604246576601952</v>
      </c>
      <c r="J12" s="785">
        <f>'Data 2'!D47</f>
        <v>12918.073985999999</v>
      </c>
      <c r="K12" s="786">
        <f>'Data 2'!I47</f>
        <v>69.684024761799648</v>
      </c>
      <c r="L12" s="785">
        <f>'Data 2'!D124</f>
        <v>6134.1179160000002</v>
      </c>
      <c r="M12" s="786">
        <f>'Data 2'!I124</f>
        <v>68.408617045016442</v>
      </c>
      <c r="N12" s="785">
        <f>'Data 2'!D189</f>
        <v>6171.9379669999998</v>
      </c>
      <c r="O12" s="786">
        <f>'Data 2'!I189</f>
        <v>64.484527810120213</v>
      </c>
      <c r="P12" s="785">
        <f>'Data 2'!D59</f>
        <v>12306.055883000001</v>
      </c>
      <c r="Q12" s="786">
        <f>'Data 2'!I59</f>
        <v>66.382612748651155</v>
      </c>
      <c r="R12" s="320"/>
    </row>
    <row r="13" spans="1:101" ht="12.75" customHeight="1">
      <c r="A13" s="22"/>
      <c r="B13" s="14"/>
      <c r="C13" s="97"/>
      <c r="D13" s="28"/>
      <c r="E13" s="493" t="s">
        <v>164</v>
      </c>
      <c r="F13" s="785">
        <f>'Data 2'!D113</f>
        <v>6303.1671900000001</v>
      </c>
      <c r="G13" s="786">
        <f>'Data 2'!I113</f>
        <v>70.293880289897956</v>
      </c>
      <c r="H13" s="785">
        <f>'Data 2'!D178</f>
        <v>6900.5630000000001</v>
      </c>
      <c r="I13" s="786">
        <f>'Data 2'!I178</f>
        <v>72.097216313286793</v>
      </c>
      <c r="J13" s="785">
        <f>'Data 2'!D48</f>
        <v>13203.73019</v>
      </c>
      <c r="K13" s="786">
        <f>'Data 2'!I48</f>
        <v>71.224941311315519</v>
      </c>
      <c r="L13" s="785">
        <f>'Data 2'!D125</f>
        <v>6840.7472159999998</v>
      </c>
      <c r="M13" s="786">
        <f>'Data 2'!I125</f>
        <v>76.289054597480344</v>
      </c>
      <c r="N13" s="785">
        <f>'Data 2'!D190</f>
        <v>6338.8201060000001</v>
      </c>
      <c r="O13" s="786">
        <f>'Data 2'!I190</f>
        <v>66.228115641186605</v>
      </c>
      <c r="P13" s="785">
        <f>'Data 2'!D60</f>
        <v>13179.567322000001</v>
      </c>
      <c r="Q13" s="786">
        <f>'Data 2'!I60</f>
        <v>71.094599443491191</v>
      </c>
      <c r="R13" s="320"/>
    </row>
    <row r="14" spans="1:101" ht="12.75" customHeight="1">
      <c r="A14" s="22"/>
      <c r="B14" s="14"/>
      <c r="C14" s="97"/>
      <c r="D14" s="28"/>
      <c r="E14" s="493" t="s">
        <v>165</v>
      </c>
      <c r="F14" s="785">
        <f>'Data 2'!D114</f>
        <v>6224.3615760000002</v>
      </c>
      <c r="G14" s="786">
        <f>'Data 2'!I114</f>
        <v>69.415028082792247</v>
      </c>
      <c r="H14" s="785">
        <f>'Data 2'!D179</f>
        <v>6662.7529999999997</v>
      </c>
      <c r="I14" s="786">
        <f>'Data 2'!I179</f>
        <v>69.612572812247421</v>
      </c>
      <c r="J14" s="785">
        <f>'Data 2'!D49</f>
        <v>12887.114576</v>
      </c>
      <c r="K14" s="786">
        <f>'Data 2'!I49</f>
        <v>69.517020276813042</v>
      </c>
      <c r="L14" s="785">
        <f>'Data 2'!D126</f>
        <v>7105.3671399999994</v>
      </c>
      <c r="M14" s="786">
        <f>'Data 2'!I126</f>
        <v>79.240136283761601</v>
      </c>
      <c r="N14" s="785">
        <f>'Data 2'!D191</f>
        <v>6472.1755350000003</v>
      </c>
      <c r="O14" s="786">
        <f>'Data 2'!I191</f>
        <v>67.621415754693885</v>
      </c>
      <c r="P14" s="785">
        <f>'Data 2'!D61</f>
        <v>13577.542675000001</v>
      </c>
      <c r="Q14" s="786">
        <f>'Data 2'!I61</f>
        <v>73.241399685004978</v>
      </c>
      <c r="R14" s="320"/>
    </row>
    <row r="15" spans="1:101" ht="12.75" customHeight="1">
      <c r="A15" s="22"/>
      <c r="B15" s="14"/>
      <c r="C15" s="97"/>
      <c r="D15" s="28"/>
      <c r="E15" s="493" t="s">
        <v>166</v>
      </c>
      <c r="F15" s="785">
        <f>'Data 2'!D115</f>
        <v>5691.2957750000014</v>
      </c>
      <c r="G15" s="786">
        <f>'Data 2'!I115</f>
        <v>63.470197099793587</v>
      </c>
      <c r="H15" s="785">
        <f>'Data 2'!D180</f>
        <v>6227.4970000000003</v>
      </c>
      <c r="I15" s="786">
        <f>'Data 2'!I180</f>
        <v>65.065009666507592</v>
      </c>
      <c r="J15" s="785">
        <f>'Data 2'!D50</f>
        <v>11918.792775</v>
      </c>
      <c r="K15" s="786">
        <f>'Data 2'!I50</f>
        <v>64.293597618651916</v>
      </c>
      <c r="L15" s="785">
        <f>'Data 2'!D127</f>
        <v>6556.7318310000001</v>
      </c>
      <c r="M15" s="786">
        <f>'Data 2'!I127</f>
        <v>73.121671776768707</v>
      </c>
      <c r="N15" s="785">
        <f>'Data 2'!D192</f>
        <v>6194.3038269999997</v>
      </c>
      <c r="O15" s="786">
        <f>'Data 2'!I192</f>
        <v>64.718206750005649</v>
      </c>
      <c r="P15" s="785">
        <f>'Data 2'!D62</f>
        <v>12751.035658000001</v>
      </c>
      <c r="Q15" s="786">
        <f>'Data 2'!I62</f>
        <v>68.782969155744425</v>
      </c>
      <c r="R15" s="320"/>
    </row>
    <row r="16" spans="1:101" ht="12.75" customHeight="1">
      <c r="C16" s="97"/>
      <c r="E16" s="493" t="s">
        <v>167</v>
      </c>
      <c r="F16" s="785">
        <f>'Data 2'!D116</f>
        <v>4757.5008180000004</v>
      </c>
      <c r="G16" s="786">
        <f>'Data 2'!I116</f>
        <v>53.056373549815937</v>
      </c>
      <c r="H16" s="785">
        <f>'Data 2'!D181</f>
        <v>5691.3850000000002</v>
      </c>
      <c r="I16" s="786">
        <f>'Data 2'!I181</f>
        <v>59.463701072969812</v>
      </c>
      <c r="J16" s="785">
        <f>'Data 2'!D51</f>
        <v>10448.885818000001</v>
      </c>
      <c r="K16" s="786">
        <f>'Data 2'!I51</f>
        <v>56.364471891385037</v>
      </c>
      <c r="L16" s="785">
        <f>'Data 2'!D128</f>
        <v>5609.490315</v>
      </c>
      <c r="M16" s="786">
        <f>'Data 2'!I128</f>
        <v>62.557890153307518</v>
      </c>
      <c r="N16" s="785">
        <f>'Data 2'!D193</f>
        <v>5791.2575360000001</v>
      </c>
      <c r="O16" s="786">
        <f>'Data 2'!I193</f>
        <v>60.507171269785417</v>
      </c>
      <c r="P16" s="785">
        <f>'Data 2'!D63</f>
        <v>11400.747851</v>
      </c>
      <c r="Q16" s="786">
        <f>'Data 2'!I63</f>
        <v>61.499105548792002</v>
      </c>
      <c r="R16" s="320"/>
    </row>
    <row r="17" spans="3:18" ht="12.75" customHeight="1">
      <c r="C17" s="97"/>
      <c r="E17" s="493" t="s">
        <v>168</v>
      </c>
      <c r="F17" s="785">
        <f>'Data 2'!D117</f>
        <v>4153.8528040000001</v>
      </c>
      <c r="G17" s="786">
        <f>'Data 2'!I117</f>
        <v>46.324398979845718</v>
      </c>
      <c r="H17" s="785">
        <f>'Data 2'!D182</f>
        <v>5315.5410000000002</v>
      </c>
      <c r="I17" s="786">
        <f>'Data 2'!I182</f>
        <v>55.536875657702836</v>
      </c>
      <c r="J17" s="785">
        <f>'Data 2'!D52</f>
        <v>9469.3938039999994</v>
      </c>
      <c r="K17" s="786">
        <f>'Data 2'!I52</f>
        <v>51.080793702861527</v>
      </c>
      <c r="L17" s="785">
        <f>'Data 2'!D129</f>
        <v>4544.9532859999999</v>
      </c>
      <c r="M17" s="786">
        <f>'Data 2'!I129</f>
        <v>50.686011108212782</v>
      </c>
      <c r="N17" s="785">
        <f>'Data 2'!D194</f>
        <v>5181.8994780000003</v>
      </c>
      <c r="O17" s="786">
        <f>'Data 2'!I194</f>
        <v>54.140586438972292</v>
      </c>
      <c r="P17" s="785">
        <f>'Data 2'!D64</f>
        <v>9726.8527640000011</v>
      </c>
      <c r="Q17" s="786">
        <f>'Data 2'!I64</f>
        <v>52.469605731901666</v>
      </c>
      <c r="R17" s="320"/>
    </row>
    <row r="18" spans="3:18" ht="12.75" customHeight="1">
      <c r="C18" s="97"/>
      <c r="E18" s="493" t="s">
        <v>169</v>
      </c>
      <c r="F18" s="785">
        <f>'Data 2'!D118</f>
        <v>3735.5426729999999</v>
      </c>
      <c r="G18" s="786">
        <f>'Data 2'!I118</f>
        <v>41.659340702601199</v>
      </c>
      <c r="H18" s="785">
        <f>'Data 2'!D183</f>
        <v>5019.009</v>
      </c>
      <c r="I18" s="786">
        <f>'Data 2'!I183</f>
        <v>52.43870355959843</v>
      </c>
      <c r="J18" s="785">
        <f>'Data 2'!D53</f>
        <v>8754.5516729999999</v>
      </c>
      <c r="K18" s="786">
        <f>'Data 2'!I53</f>
        <v>47.224717571747348</v>
      </c>
      <c r="L18" s="785">
        <f>'Data 2'!D130</f>
        <v>3764.814515</v>
      </c>
      <c r="M18" s="786">
        <f>'Data 2'!I130</f>
        <v>41.985784741826002</v>
      </c>
      <c r="N18" s="785">
        <f>'Data 2'!D195</f>
        <v>4778.18408</v>
      </c>
      <c r="O18" s="786">
        <f>'Data 2'!I195</f>
        <v>49.922560115814214</v>
      </c>
      <c r="P18" s="785">
        <f>'Data 2'!D65</f>
        <v>8542.9985950000009</v>
      </c>
      <c r="Q18" s="786">
        <f>'Data 2'!I65</f>
        <v>46.083535849010396</v>
      </c>
      <c r="R18" s="320"/>
    </row>
    <row r="19" spans="3:18" ht="12.75" customHeight="1">
      <c r="E19" s="493" t="s">
        <v>170</v>
      </c>
      <c r="F19" s="785">
        <f>'Data 2'!D119</f>
        <v>3714.159255</v>
      </c>
      <c r="G19" s="786">
        <f>'Data 2'!I119</f>
        <v>41.420869568999422</v>
      </c>
      <c r="H19" s="785">
        <f>'Data 2'!D184</f>
        <v>4909.1099999999997</v>
      </c>
      <c r="I19" s="786">
        <f>'Data 2'!I184</f>
        <v>51.290476672080132</v>
      </c>
      <c r="J19" s="785">
        <f>'Data 2'!D54</f>
        <v>8623.2692550000011</v>
      </c>
      <c r="K19" s="786">
        <f>'Data 2'!I54</f>
        <v>46.516540232260418</v>
      </c>
      <c r="L19" s="785">
        <f>'Data 2'!D131</f>
        <v>3148.4618890000002</v>
      </c>
      <c r="M19" s="786">
        <f>'Data 2'!I131</f>
        <v>35.112126404292951</v>
      </c>
      <c r="N19" s="785">
        <f>'Data 2'!D196</f>
        <v>4491.0809689999996</v>
      </c>
      <c r="O19" s="786">
        <f>'Data 2'!I196</f>
        <v>46.922901233200633</v>
      </c>
      <c r="P19" s="785">
        <f>'Data 2'!D66</f>
        <v>7639.5428579999998</v>
      </c>
      <c r="Q19" s="786">
        <f>'Data 2'!I66</f>
        <v>41.210020492423396</v>
      </c>
      <c r="R19" s="320"/>
    </row>
    <row r="20" spans="3:18" ht="12.75" customHeight="1">
      <c r="E20" s="493" t="s">
        <v>171</v>
      </c>
      <c r="F20" s="785">
        <f>'Data 2'!D120</f>
        <v>3935.6266700000001</v>
      </c>
      <c r="G20" s="786">
        <f>'Data 2'!I120</f>
        <v>43.890707904054459</v>
      </c>
      <c r="H20" s="785">
        <f>'Data 2'!D185</f>
        <v>4809.018</v>
      </c>
      <c r="I20" s="786">
        <f>'Data 2'!I185</f>
        <v>50.244713511127983</v>
      </c>
      <c r="J20" s="785">
        <f>'Data 2'!D55</f>
        <v>8744.6446699999997</v>
      </c>
      <c r="K20" s="786">
        <f>'Data 2'!I55</f>
        <v>47.171276180784936</v>
      </c>
      <c r="L20" s="785">
        <f>'Data 2'!D132</f>
        <v>3471.6736519999999</v>
      </c>
      <c r="M20" s="786">
        <f>'Data 2'!I132</f>
        <v>38.716633200916391</v>
      </c>
      <c r="N20" s="785">
        <f>'Data 2'!D197</f>
        <v>4266.2191040000007</v>
      </c>
      <c r="O20" s="786">
        <f>'Data 2'!I197</f>
        <v>44.573540098244827</v>
      </c>
      <c r="P20" s="785">
        <f>'Data 2'!D67</f>
        <v>7737.8927560000002</v>
      </c>
      <c r="Q20" s="786">
        <f>'Data 2'!I67</f>
        <v>41.740549790752226</v>
      </c>
      <c r="R20" s="320"/>
    </row>
    <row r="21" spans="3:18" ht="12.75" customHeight="1">
      <c r="E21" s="740" t="s">
        <v>172</v>
      </c>
      <c r="F21" s="497">
        <f>'Data 2'!D121</f>
        <v>3836.7755179999999</v>
      </c>
      <c r="G21" s="787">
        <f>'Data 2'!I121</f>
        <v>42.788304804826737</v>
      </c>
      <c r="H21" s="497">
        <f>'Data 2'!D186</f>
        <v>4807.3990000000003</v>
      </c>
      <c r="I21" s="787">
        <f>'Data 2'!I186</f>
        <v>50.227798167668148</v>
      </c>
      <c r="J21" s="497">
        <f>'Data 2'!D56</f>
        <v>8644.1745179999998</v>
      </c>
      <c r="K21" s="787">
        <f>'Data 2'!I56</f>
        <v>46.62930958674179</v>
      </c>
      <c r="L21" s="497">
        <f>'Data 2'!D133</f>
        <v>3428.9364380000002</v>
      </c>
      <c r="M21" s="787">
        <f>'Data 2'!I133</f>
        <v>38.240021282767387</v>
      </c>
      <c r="N21" s="497">
        <f>'Data 2'!D198</f>
        <v>3842.967768</v>
      </c>
      <c r="O21" s="787">
        <f>'Data 2'!I198</f>
        <v>40.151401915247341</v>
      </c>
      <c r="P21" s="497">
        <f>'Data 2'!D68</f>
        <v>7271.9042060000002</v>
      </c>
      <c r="Q21" s="787">
        <f>'Data 2'!I68</f>
        <v>39.226865653929153</v>
      </c>
      <c r="R21" s="320"/>
    </row>
    <row r="22" spans="3:18" ht="12.75" customHeight="1">
      <c r="E22" s="27"/>
      <c r="F22" s="109"/>
      <c r="G22" s="127"/>
      <c r="H22" s="109"/>
      <c r="I22" s="127"/>
      <c r="J22" s="109"/>
      <c r="K22" s="127"/>
      <c r="L22" s="27"/>
      <c r="M22" s="27"/>
      <c r="N22" s="27"/>
      <c r="O22" s="27"/>
      <c r="P22" s="27"/>
      <c r="Q22" s="27"/>
    </row>
    <row r="23" spans="3:18" ht="12.75" customHeight="1">
      <c r="E23" s="27"/>
      <c r="F23" s="109"/>
      <c r="G23" s="127"/>
      <c r="H23" s="109"/>
      <c r="I23" s="127"/>
      <c r="J23" s="109"/>
      <c r="K23" s="127"/>
      <c r="L23" s="127"/>
      <c r="M23" s="127"/>
      <c r="N23" s="127"/>
      <c r="O23" s="127"/>
      <c r="P23" s="127"/>
      <c r="Q23" s="109"/>
    </row>
    <row r="24" spans="3:18" ht="12.75" customHeight="1">
      <c r="E24" s="27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</row>
    <row r="25" spans="3:18" ht="12.75" customHeight="1">
      <c r="F25" s="34"/>
      <c r="G25" s="128"/>
      <c r="H25" s="34"/>
      <c r="I25" s="34"/>
      <c r="J25" s="34"/>
      <c r="K25" s="34"/>
      <c r="L25" s="34"/>
      <c r="M25" s="34"/>
      <c r="N25" s="34"/>
      <c r="O25" s="34"/>
      <c r="P25" s="34"/>
      <c r="Q25" s="34"/>
    </row>
    <row r="26" spans="3:18" ht="12.75" customHeight="1"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</row>
    <row r="27" spans="3:18" ht="12.75" customHeight="1"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</row>
    <row r="28" spans="3:18" ht="12.75" customHeight="1"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</row>
    <row r="29" spans="3:18" ht="12.75" customHeight="1"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</row>
    <row r="30" spans="3:18"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</row>
    <row r="31" spans="3:18"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</row>
    <row r="32" spans="3:18"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</row>
    <row r="33" spans="6:17"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</row>
    <row r="34" spans="6:17"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</row>
    <row r="35" spans="6:17"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</row>
    <row r="36" spans="6:17"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</row>
    <row r="37" spans="6:17"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</row>
    <row r="38" spans="6:17"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</row>
    <row r="39" spans="6:17"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</row>
  </sheetData>
  <mergeCells count="10">
    <mergeCell ref="C7:C9"/>
    <mergeCell ref="E3:Q3"/>
    <mergeCell ref="F7:K7"/>
    <mergeCell ref="L7:Q7"/>
    <mergeCell ref="F8:G8"/>
    <mergeCell ref="H8:I8"/>
    <mergeCell ref="J8:K8"/>
    <mergeCell ref="L8:M8"/>
    <mergeCell ref="N8:O8"/>
    <mergeCell ref="P8:Q8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4294967292" verticalDpi="4294967292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24">
    <pageSetUpPr autoPageBreaks="0"/>
  </sheetPr>
  <dimension ref="A1:K24"/>
  <sheetViews>
    <sheetView showGridLines="0" showRowColHeaders="0" showOutlineSymbols="0" zoomScaleNormal="100" workbookViewId="0">
      <selection activeCell="M46" sqref="M46"/>
    </sheetView>
  </sheetViews>
  <sheetFormatPr baseColWidth="10" defaultColWidth="8.7109375" defaultRowHeight="11.25"/>
  <cols>
    <col min="1" max="1" width="0.140625" style="27" customWidth="1"/>
    <col min="2" max="2" width="2.7109375" style="27" customWidth="1"/>
    <col min="3" max="3" width="23.7109375" style="27" customWidth="1"/>
    <col min="4" max="4" width="1.28515625" style="27" customWidth="1"/>
    <col min="5" max="5" width="8.140625" style="23" bestFit="1" customWidth="1"/>
    <col min="6" max="6" width="10" style="23" bestFit="1" customWidth="1"/>
    <col min="7" max="7" width="8.7109375" style="23" bestFit="1" customWidth="1"/>
    <col min="8" max="8" width="13.7109375" style="23" customWidth="1"/>
    <col min="9" max="9" width="5.7109375" style="23" customWidth="1"/>
    <col min="10" max="10" width="15.7109375" style="23" customWidth="1"/>
    <col min="11" max="11" width="5.7109375" style="23" customWidth="1"/>
    <col min="12" max="254" width="8.7109375" style="23" customWidth="1"/>
    <col min="255" max="16384" width="8.7109375" style="23"/>
  </cols>
  <sheetData>
    <row r="1" spans="1:11" s="27" customFormat="1" ht="0.75" customHeight="1"/>
    <row r="2" spans="1:11" s="27" customFormat="1" ht="21" customHeight="1">
      <c r="E2" s="13"/>
      <c r="I2" s="13"/>
      <c r="K2" s="66" t="s">
        <v>36</v>
      </c>
    </row>
    <row r="3" spans="1:11" s="27" customFormat="1" ht="15" customHeight="1">
      <c r="E3" s="996" t="s">
        <v>545</v>
      </c>
      <c r="F3" s="996"/>
      <c r="G3" s="996"/>
      <c r="H3" s="996"/>
      <c r="I3" s="996"/>
      <c r="J3" s="996"/>
      <c r="K3" s="996"/>
    </row>
    <row r="4" spans="1:11" s="22" customFormat="1" ht="20.25" customHeight="1">
      <c r="B4" s="14"/>
      <c r="C4" s="6" t="str">
        <f>Indice!C4</f>
        <v>Producción de energía eléctrica eléctrica</v>
      </c>
    </row>
    <row r="5" spans="1:11" s="22" customFormat="1" ht="12.75" customHeight="1">
      <c r="B5" s="14"/>
      <c r="C5" s="7"/>
    </row>
    <row r="6" spans="1:11" s="22" customFormat="1" ht="13.5" customHeight="1">
      <c r="B6" s="14"/>
      <c r="C6" s="10"/>
      <c r="D6" s="28"/>
      <c r="E6" s="28"/>
    </row>
    <row r="7" spans="1:11" ht="12.75" customHeight="1">
      <c r="A7" s="22"/>
      <c r="B7" s="14"/>
      <c r="C7" s="1004" t="s">
        <v>396</v>
      </c>
      <c r="D7" s="28"/>
      <c r="E7" s="124">
        <v>7864</v>
      </c>
      <c r="F7" s="124"/>
      <c r="G7" s="121"/>
      <c r="H7" s="121">
        <v>2016</v>
      </c>
      <c r="I7" s="121"/>
      <c r="J7" s="104" t="s">
        <v>235</v>
      </c>
      <c r="K7" s="121"/>
    </row>
    <row r="8" spans="1:11" ht="12.75" customHeight="1">
      <c r="A8" s="22"/>
      <c r="B8" s="14"/>
      <c r="C8" s="1004"/>
      <c r="D8" s="28"/>
      <c r="E8" s="140"/>
      <c r="F8" s="140"/>
      <c r="G8" s="19" t="s">
        <v>236</v>
      </c>
      <c r="H8" s="18" t="s">
        <v>237</v>
      </c>
      <c r="I8" s="18" t="s">
        <v>238</v>
      </c>
      <c r="J8" s="18" t="s">
        <v>239</v>
      </c>
      <c r="K8" s="18" t="s">
        <v>238</v>
      </c>
    </row>
    <row r="9" spans="1:11" ht="12.75" customHeight="1">
      <c r="A9" s="22"/>
      <c r="B9" s="14"/>
      <c r="C9" s="92"/>
      <c r="D9" s="28"/>
      <c r="E9" s="771" t="s">
        <v>240</v>
      </c>
      <c r="F9" s="493" t="s">
        <v>173</v>
      </c>
      <c r="G9" s="495">
        <v>7219.3450570000005</v>
      </c>
      <c r="H9" s="772">
        <v>42507</v>
      </c>
      <c r="I9" s="773">
        <v>80.511235369630839</v>
      </c>
      <c r="J9" s="774" t="s">
        <v>241</v>
      </c>
      <c r="K9" s="773">
        <v>92</v>
      </c>
    </row>
    <row r="10" spans="1:11" ht="12.75" customHeight="1">
      <c r="A10" s="22"/>
      <c r="B10" s="14"/>
      <c r="D10" s="28"/>
      <c r="E10" s="493"/>
      <c r="F10" s="493" t="s">
        <v>174</v>
      </c>
      <c r="G10" s="495">
        <v>6489.5331459999998</v>
      </c>
      <c r="H10" s="772">
        <v>42512</v>
      </c>
      <c r="I10" s="773">
        <v>67.802768411708797</v>
      </c>
      <c r="J10" s="774" t="s">
        <v>242</v>
      </c>
      <c r="K10" s="773">
        <v>91.1</v>
      </c>
    </row>
    <row r="11" spans="1:11" ht="12.75" customHeight="1">
      <c r="A11" s="22"/>
      <c r="B11" s="14"/>
      <c r="D11" s="28"/>
      <c r="E11" s="552"/>
      <c r="F11" s="771" t="s">
        <v>175</v>
      </c>
      <c r="G11" s="775">
        <v>13704.814143</v>
      </c>
      <c r="H11" s="776">
        <v>42507</v>
      </c>
      <c r="I11" s="777">
        <v>73.927940738817966</v>
      </c>
      <c r="J11" s="778" t="s">
        <v>242</v>
      </c>
      <c r="K11" s="777">
        <v>86.6</v>
      </c>
    </row>
    <row r="12" spans="1:11" ht="7.5" customHeight="1">
      <c r="A12" s="22"/>
      <c r="B12" s="14"/>
      <c r="D12" s="28"/>
      <c r="E12" s="552"/>
      <c r="F12" s="552"/>
      <c r="G12" s="495"/>
      <c r="H12" s="555"/>
      <c r="I12" s="773"/>
      <c r="J12" s="779"/>
      <c r="K12" s="780"/>
    </row>
    <row r="13" spans="1:11" ht="12.75" customHeight="1">
      <c r="A13" s="22"/>
      <c r="B13" s="14"/>
      <c r="D13" s="28"/>
      <c r="E13" s="771" t="s">
        <v>243</v>
      </c>
      <c r="F13" s="493" t="s">
        <v>173</v>
      </c>
      <c r="G13" s="495">
        <v>2273.7358119999999</v>
      </c>
      <c r="H13" s="772">
        <v>42676</v>
      </c>
      <c r="I13" s="773">
        <v>27.97170632102382</v>
      </c>
      <c r="J13" s="774" t="s">
        <v>244</v>
      </c>
      <c r="K13" s="773">
        <v>24.9</v>
      </c>
    </row>
    <row r="14" spans="1:11" ht="12.75" customHeight="1">
      <c r="A14" s="22"/>
      <c r="B14" s="14"/>
      <c r="D14" s="28"/>
      <c r="E14" s="493"/>
      <c r="F14" s="493" t="s">
        <v>174</v>
      </c>
      <c r="G14" s="495">
        <v>3842.967768</v>
      </c>
      <c r="H14" s="772">
        <v>42735</v>
      </c>
      <c r="I14" s="773">
        <v>40.151401915247341</v>
      </c>
      <c r="J14" s="774" t="s">
        <v>245</v>
      </c>
      <c r="K14" s="773">
        <v>17.600000000000001</v>
      </c>
    </row>
    <row r="15" spans="1:11" ht="12.75" customHeight="1">
      <c r="A15" s="22"/>
      <c r="B15" s="14"/>
      <c r="D15" s="28"/>
      <c r="E15" s="781"/>
      <c r="F15" s="745" t="s">
        <v>175</v>
      </c>
      <c r="G15" s="496">
        <v>6168.2644069999997</v>
      </c>
      <c r="H15" s="782">
        <v>42676</v>
      </c>
      <c r="I15" s="783">
        <v>38.085940049199642</v>
      </c>
      <c r="J15" s="784" t="s">
        <v>246</v>
      </c>
      <c r="K15" s="783">
        <v>23.6</v>
      </c>
    </row>
    <row r="16" spans="1:11" ht="12.75" customHeight="1"/>
    <row r="17" spans="9:11" ht="12.75" customHeight="1"/>
    <row r="18" spans="9:11" ht="12.75" customHeight="1"/>
    <row r="19" spans="9:11" ht="12.75" customHeight="1"/>
    <row r="20" spans="9:11" ht="12.75" customHeight="1"/>
    <row r="23" spans="9:11">
      <c r="K23" s="34"/>
    </row>
    <row r="24" spans="9:11">
      <c r="I24" s="23" t="s">
        <v>13</v>
      </c>
    </row>
  </sheetData>
  <mergeCells count="2">
    <mergeCell ref="E3:K3"/>
    <mergeCell ref="C7:C8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4294967292" verticalDpi="4294967292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autoPageBreaks="0"/>
  </sheetPr>
  <dimension ref="A1:E29"/>
  <sheetViews>
    <sheetView showGridLines="0" showOutlineSymbols="0" zoomScaleNormal="100" workbookViewId="0">
      <selection activeCell="B1" sqref="B1:B2"/>
    </sheetView>
  </sheetViews>
  <sheetFormatPr baseColWidth="10" defaultColWidth="11.42578125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105.7109375" style="1" customWidth="1"/>
    <col min="6" max="16384" width="11.42578125" style="141"/>
  </cols>
  <sheetData>
    <row r="1" spans="1:5" s="1" customFormat="1" ht="0.75" customHeight="1"/>
    <row r="2" spans="1:5" s="1" customFormat="1" ht="21" customHeight="1">
      <c r="E2" s="66" t="s">
        <v>36</v>
      </c>
    </row>
    <row r="3" spans="1:5" s="1" customFormat="1" ht="15" customHeight="1">
      <c r="E3" s="222" t="s">
        <v>545</v>
      </c>
    </row>
    <row r="4" spans="1:5" s="4" customFormat="1" ht="20.25" customHeight="1">
      <c r="B4" s="5"/>
      <c r="C4" s="6" t="str">
        <f>Indice!C4</f>
        <v>Producción de energía eléctrica eléctrica</v>
      </c>
    </row>
    <row r="5" spans="1:5" s="4" customFormat="1" ht="12.75" customHeight="1">
      <c r="B5" s="5"/>
      <c r="C5" s="15"/>
    </row>
    <row r="6" spans="1:5" s="4" customFormat="1" ht="13.5" customHeight="1">
      <c r="B6" s="5"/>
      <c r="C6" s="10"/>
      <c r="D6" s="21"/>
      <c r="E6" s="21"/>
    </row>
    <row r="7" spans="1:5" s="4" customFormat="1" ht="12.75" customHeight="1">
      <c r="B7" s="5"/>
      <c r="C7" s="995" t="s">
        <v>433</v>
      </c>
      <c r="D7" s="21"/>
      <c r="E7" s="636"/>
    </row>
    <row r="8" spans="1:5" s="1" customFormat="1" ht="12.75" customHeight="1">
      <c r="A8" s="4"/>
      <c r="B8" s="5"/>
      <c r="C8" s="995"/>
      <c r="D8" s="21"/>
      <c r="E8" s="636"/>
    </row>
    <row r="9" spans="1:5" s="1" customFormat="1" ht="12.75" customHeight="1">
      <c r="A9" s="4"/>
      <c r="B9" s="5"/>
      <c r="C9" s="995"/>
      <c r="D9" s="21"/>
      <c r="E9" s="636"/>
    </row>
    <row r="10" spans="1:5" s="1" customFormat="1" ht="12.75" customHeight="1">
      <c r="A10" s="4"/>
      <c r="B10" s="5"/>
      <c r="C10" s="372" t="s">
        <v>425</v>
      </c>
      <c r="D10" s="21"/>
      <c r="E10" s="636"/>
    </row>
    <row r="11" spans="1:5" s="1" customFormat="1" ht="12.75" customHeight="1">
      <c r="A11" s="4"/>
      <c r="B11" s="5"/>
      <c r="D11" s="21"/>
      <c r="E11" s="444"/>
    </row>
    <row r="12" spans="1:5" s="1" customFormat="1" ht="12.75" customHeight="1">
      <c r="A12" s="4"/>
      <c r="B12" s="5"/>
      <c r="D12" s="21"/>
      <c r="E12" s="444"/>
    </row>
    <row r="13" spans="1:5" s="1" customFormat="1" ht="12.75" customHeight="1">
      <c r="A13" s="4"/>
      <c r="B13" s="5"/>
      <c r="C13" s="10"/>
      <c r="D13" s="21"/>
      <c r="E13" s="444"/>
    </row>
    <row r="14" spans="1:5" s="1" customFormat="1" ht="12.75" customHeight="1">
      <c r="A14" s="4"/>
      <c r="B14" s="5"/>
      <c r="C14" s="10"/>
      <c r="D14" s="21"/>
      <c r="E14" s="444"/>
    </row>
    <row r="15" spans="1:5" s="1" customFormat="1" ht="12.75" customHeight="1">
      <c r="A15" s="4"/>
      <c r="B15" s="5"/>
      <c r="C15" s="10"/>
      <c r="D15" s="21"/>
      <c r="E15" s="444"/>
    </row>
    <row r="16" spans="1:5" s="1" customFormat="1" ht="12.75" customHeight="1">
      <c r="A16" s="4"/>
      <c r="B16" s="5"/>
      <c r="C16" s="10"/>
      <c r="D16" s="21"/>
      <c r="E16" s="444"/>
    </row>
    <row r="17" spans="1:5" s="1" customFormat="1" ht="12.75" customHeight="1">
      <c r="A17" s="4"/>
      <c r="B17" s="5"/>
      <c r="C17" s="10"/>
      <c r="D17" s="21"/>
      <c r="E17" s="444"/>
    </row>
    <row r="18" spans="1:5" s="1" customFormat="1" ht="12.75" customHeight="1">
      <c r="A18" s="4"/>
      <c r="B18" s="5"/>
      <c r="C18" s="10"/>
      <c r="D18" s="21"/>
      <c r="E18" s="444"/>
    </row>
    <row r="19" spans="1:5" s="1" customFormat="1" ht="12.75" customHeight="1">
      <c r="A19" s="4"/>
      <c r="B19" s="5"/>
      <c r="C19" s="10"/>
      <c r="D19" s="21"/>
      <c r="E19" s="444"/>
    </row>
    <row r="20" spans="1:5" s="1" customFormat="1" ht="12.75" customHeight="1">
      <c r="A20" s="4"/>
      <c r="B20" s="5"/>
      <c r="C20" s="10"/>
      <c r="D20" s="21"/>
      <c r="E20" s="444"/>
    </row>
    <row r="21" spans="1:5" s="1" customFormat="1" ht="12.75" customHeight="1">
      <c r="A21" s="4"/>
      <c r="B21" s="5"/>
      <c r="C21" s="10"/>
      <c r="D21" s="21"/>
      <c r="E21" s="444"/>
    </row>
    <row r="22" spans="1:5">
      <c r="E22" s="638"/>
    </row>
    <row r="23" spans="1:5">
      <c r="E23" s="638"/>
    </row>
    <row r="24" spans="1:5">
      <c r="E24" s="638"/>
    </row>
    <row r="29" spans="1:5" ht="8.25" customHeight="1"/>
  </sheetData>
  <mergeCells count="1">
    <mergeCell ref="C7:C9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4294967292" verticalDpi="4294967292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autoPageBreaks="0"/>
  </sheetPr>
  <dimension ref="A1:Q20"/>
  <sheetViews>
    <sheetView showGridLines="0" showRowColHeaders="0" showOutlineSymbols="0" zoomScaleNormal="100" workbookViewId="0">
      <selection activeCell="B2" sqref="B2"/>
    </sheetView>
  </sheetViews>
  <sheetFormatPr baseColWidth="10" defaultColWidth="11.42578125" defaultRowHeight="11.25"/>
  <cols>
    <col min="1" max="1" width="0.140625" style="27" customWidth="1"/>
    <col min="2" max="2" width="2.7109375" style="27" customWidth="1"/>
    <col min="3" max="3" width="23.7109375" style="27" customWidth="1"/>
    <col min="4" max="4" width="1.28515625" style="27" customWidth="1"/>
    <col min="5" max="7" width="11.7109375" style="143" customWidth="1"/>
    <col min="8" max="8" width="14.140625" style="143" bestFit="1" customWidth="1"/>
    <col min="9" max="9" width="12.7109375" style="143" customWidth="1"/>
    <col min="10" max="16384" width="11.42578125" style="143"/>
  </cols>
  <sheetData>
    <row r="1" spans="1:17" s="27" customFormat="1" ht="0.75" customHeight="1"/>
    <row r="2" spans="1:17" s="27" customFormat="1" ht="21" customHeight="1">
      <c r="E2" s="13"/>
      <c r="I2" s="66" t="s">
        <v>36</v>
      </c>
      <c r="Q2" s="13"/>
    </row>
    <row r="3" spans="1:17" s="27" customFormat="1" ht="15" customHeight="1">
      <c r="E3" s="13"/>
      <c r="I3" s="222" t="s">
        <v>545</v>
      </c>
      <c r="Q3" s="13"/>
    </row>
    <row r="4" spans="1:17" s="22" customFormat="1" ht="20.25" customHeight="1">
      <c r="B4" s="14"/>
      <c r="C4" s="6" t="str">
        <f>Indice!C4</f>
        <v>Producción de energía eléctrica eléctrica</v>
      </c>
    </row>
    <row r="5" spans="1:17" s="22" customFormat="1" ht="12.75" customHeight="1">
      <c r="B5" s="14"/>
      <c r="C5" s="15"/>
    </row>
    <row r="6" spans="1:17" s="22" customFormat="1" ht="13.5" customHeight="1">
      <c r="B6" s="14"/>
      <c r="C6" s="10"/>
      <c r="D6" s="28"/>
      <c r="E6" s="28"/>
    </row>
    <row r="7" spans="1:17" ht="12.75" customHeight="1">
      <c r="A7" s="22"/>
      <c r="B7" s="14"/>
      <c r="C7" s="995" t="s">
        <v>570</v>
      </c>
      <c r="D7" s="28"/>
      <c r="E7" s="142"/>
      <c r="F7" s="142"/>
      <c r="G7" s="142"/>
      <c r="H7" s="142" t="s">
        <v>248</v>
      </c>
    </row>
    <row r="8" spans="1:17" ht="12.75" customHeight="1">
      <c r="A8" s="22"/>
      <c r="B8" s="14"/>
      <c r="C8" s="995"/>
      <c r="D8" s="28"/>
      <c r="E8" s="144" t="s">
        <v>249</v>
      </c>
      <c r="F8" s="144" t="s">
        <v>8</v>
      </c>
      <c r="G8" s="144" t="s">
        <v>158</v>
      </c>
      <c r="H8" s="144" t="s">
        <v>250</v>
      </c>
      <c r="I8" s="145"/>
    </row>
    <row r="9" spans="1:17" ht="12.75" customHeight="1">
      <c r="A9" s="22"/>
      <c r="B9" s="14"/>
      <c r="C9" s="995"/>
      <c r="D9" s="28"/>
      <c r="E9" s="763">
        <v>2012</v>
      </c>
      <c r="F9" s="764">
        <v>17697.304705400002</v>
      </c>
      <c r="G9" s="765">
        <v>0.6034665795871107</v>
      </c>
      <c r="H9" s="766">
        <v>0.97270105540534368</v>
      </c>
      <c r="I9" s="32"/>
    </row>
    <row r="10" spans="1:17" ht="12.75" customHeight="1">
      <c r="A10" s="22"/>
      <c r="B10" s="14"/>
      <c r="C10" s="101"/>
      <c r="D10" s="28"/>
      <c r="E10" s="763">
        <v>2013</v>
      </c>
      <c r="F10" s="764">
        <v>40093.426237999978</v>
      </c>
      <c r="G10" s="765">
        <v>1.3789805686041277</v>
      </c>
      <c r="H10" s="766">
        <v>0.10045090491334975</v>
      </c>
      <c r="I10" s="32"/>
    </row>
    <row r="11" spans="1:17" ht="12.75" customHeight="1">
      <c r="A11" s="22"/>
      <c r="B11" s="14"/>
      <c r="C11" s="101"/>
      <c r="D11" s="28"/>
      <c r="E11" s="763">
        <v>2014</v>
      </c>
      <c r="F11" s="764">
        <v>39956.354968299995</v>
      </c>
      <c r="G11" s="765">
        <v>1.3373764841812028</v>
      </c>
      <c r="H11" s="766">
        <v>0.14910460378980894</v>
      </c>
      <c r="I11" s="32"/>
    </row>
    <row r="12" spans="1:17" ht="12.75" customHeight="1">
      <c r="A12" s="22"/>
      <c r="B12" s="14"/>
      <c r="D12" s="28"/>
      <c r="E12" s="763">
        <v>2015</v>
      </c>
      <c r="F12" s="764">
        <v>24872.195125699996</v>
      </c>
      <c r="G12" s="765">
        <v>0.81396786597902604</v>
      </c>
      <c r="H12" s="766">
        <v>0.79572626601070551</v>
      </c>
      <c r="I12" s="146"/>
    </row>
    <row r="13" spans="1:17" ht="12.75" customHeight="1">
      <c r="A13" s="22"/>
      <c r="B13" s="14"/>
      <c r="D13" s="28"/>
      <c r="E13" s="767">
        <v>2016</v>
      </c>
      <c r="F13" s="768">
        <v>34422.087163499978</v>
      </c>
      <c r="G13" s="769">
        <v>1.1627423428877441</v>
      </c>
      <c r="H13" s="770">
        <v>0.30515447633153558</v>
      </c>
      <c r="I13" s="146"/>
    </row>
    <row r="14" spans="1:17" ht="12.75" customHeight="1">
      <c r="A14" s="22"/>
      <c r="B14" s="14"/>
      <c r="C14" s="30"/>
      <c r="D14" s="28"/>
      <c r="F14" s="147"/>
      <c r="G14" s="316"/>
      <c r="H14" s="317"/>
    </row>
    <row r="15" spans="1:17" ht="12.75" customHeight="1">
      <c r="A15" s="22"/>
      <c r="B15" s="14"/>
      <c r="C15" s="30"/>
      <c r="D15" s="28"/>
      <c r="F15" s="870"/>
      <c r="G15" s="316"/>
      <c r="H15" s="317"/>
    </row>
    <row r="16" spans="1:17" ht="12.75" customHeight="1">
      <c r="F16" s="147"/>
      <c r="G16" s="316"/>
      <c r="H16" s="317"/>
    </row>
    <row r="17" spans="6:8" ht="12" customHeight="1">
      <c r="F17" s="147"/>
      <c r="G17" s="316"/>
      <c r="H17" s="317"/>
    </row>
    <row r="18" spans="6:8">
      <c r="F18" s="147"/>
      <c r="G18" s="316"/>
      <c r="H18" s="317"/>
    </row>
    <row r="19" spans="6:8">
      <c r="F19" s="147"/>
      <c r="G19" s="316"/>
      <c r="H19" s="317"/>
    </row>
    <row r="20" spans="6:8" ht="12.75">
      <c r="H20" s="72"/>
    </row>
  </sheetData>
  <mergeCells count="1">
    <mergeCell ref="C7:C9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4294967292" verticalDpi="4294967292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1">
    <pageSetUpPr autoPageBreaks="0"/>
  </sheetPr>
  <dimension ref="A1:Q42"/>
  <sheetViews>
    <sheetView showGridLines="0" showRowColHeaders="0" showOutlineSymbols="0" zoomScaleNormal="100" workbookViewId="0">
      <selection activeCell="B2" sqref="B2"/>
    </sheetView>
  </sheetViews>
  <sheetFormatPr baseColWidth="10" defaultColWidth="11.42578125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59.85546875" style="1" customWidth="1"/>
    <col min="6" max="16384" width="11.42578125" style="157"/>
  </cols>
  <sheetData>
    <row r="1" spans="2:17" s="1" customFormat="1" ht="0.75" customHeight="1"/>
    <row r="2" spans="2:17" s="1" customFormat="1" ht="21" customHeight="1">
      <c r="E2" s="66" t="s">
        <v>36</v>
      </c>
    </row>
    <row r="3" spans="2:17" s="1" customFormat="1" ht="15" customHeight="1">
      <c r="E3" s="222" t="s">
        <v>545</v>
      </c>
    </row>
    <row r="4" spans="2:17" s="4" customFormat="1" ht="20.25" customHeight="1">
      <c r="B4" s="5"/>
      <c r="C4" s="6" t="str">
        <f>Indice!C4</f>
        <v>Producción de energía eléctrica eléctrica</v>
      </c>
    </row>
    <row r="5" spans="2:17" s="4" customFormat="1" ht="12.75" customHeight="1">
      <c r="B5" s="5"/>
      <c r="C5" s="7"/>
    </row>
    <row r="6" spans="2:17" s="4" customFormat="1" ht="13.5" customHeight="1">
      <c r="B6" s="5"/>
      <c r="C6" s="10"/>
      <c r="D6" s="21"/>
      <c r="E6" s="21"/>
    </row>
    <row r="7" spans="2:17" s="4" customFormat="1" ht="12.75" customHeight="1">
      <c r="B7" s="5"/>
      <c r="C7" s="995" t="s">
        <v>670</v>
      </c>
      <c r="D7" s="21"/>
      <c r="E7" s="636"/>
      <c r="G7" s="148"/>
      <c r="H7" s="151"/>
      <c r="I7" s="148"/>
      <c r="J7" s="148"/>
      <c r="K7" s="148"/>
      <c r="L7" s="1011"/>
      <c r="M7" s="1011"/>
      <c r="N7" s="1011"/>
      <c r="O7" s="149"/>
      <c r="P7" s="149"/>
      <c r="Q7" s="149"/>
    </row>
    <row r="8" spans="2:17" s="4" customFormat="1" ht="12.75" customHeight="1">
      <c r="B8" s="5"/>
      <c r="C8" s="995"/>
      <c r="D8" s="21"/>
      <c r="E8" s="636"/>
      <c r="G8" s="148"/>
      <c r="H8" s="151"/>
      <c r="I8" s="150"/>
      <c r="J8" s="150"/>
      <c r="K8" s="150"/>
      <c r="L8" s="150"/>
      <c r="M8" s="150"/>
      <c r="N8" s="150"/>
      <c r="O8" s="150"/>
      <c r="P8" s="150"/>
      <c r="Q8" s="150"/>
    </row>
    <row r="9" spans="2:17" s="4" customFormat="1" ht="12.75" customHeight="1">
      <c r="B9" s="5"/>
      <c r="C9" s="995"/>
      <c r="D9" s="21"/>
      <c r="E9" s="636"/>
      <c r="G9" s="148"/>
      <c r="H9" s="151"/>
      <c r="I9" s="151"/>
      <c r="J9" s="151"/>
      <c r="K9" s="151"/>
      <c r="L9" s="151"/>
      <c r="M9" s="151"/>
      <c r="N9" s="151"/>
      <c r="O9" s="152"/>
      <c r="P9" s="152"/>
      <c r="Q9" s="152"/>
    </row>
    <row r="10" spans="2:17" s="4" customFormat="1" ht="12.75" customHeight="1">
      <c r="B10" s="5"/>
      <c r="C10" s="995"/>
      <c r="D10" s="21"/>
      <c r="E10" s="636"/>
      <c r="G10" s="148"/>
      <c r="H10" s="151"/>
      <c r="I10" s="151"/>
      <c r="J10" s="151"/>
      <c r="K10" s="151"/>
      <c r="L10" s="151"/>
      <c r="M10" s="151"/>
      <c r="N10" s="151"/>
      <c r="O10" s="152"/>
      <c r="P10" s="152"/>
      <c r="Q10" s="152"/>
    </row>
    <row r="11" spans="2:17" s="4" customFormat="1" ht="12.75" customHeight="1">
      <c r="B11" s="5"/>
      <c r="C11" s="101"/>
      <c r="D11" s="21"/>
      <c r="E11" s="444"/>
      <c r="G11" s="148"/>
      <c r="H11" s="151"/>
      <c r="I11" s="151"/>
      <c r="J11" s="151"/>
      <c r="K11" s="151"/>
      <c r="L11" s="151"/>
      <c r="M11" s="151"/>
      <c r="N11" s="151"/>
      <c r="O11" s="152"/>
      <c r="P11" s="152"/>
      <c r="Q11" s="152"/>
    </row>
    <row r="12" spans="2:17" s="4" customFormat="1" ht="12.75" customHeight="1">
      <c r="B12" s="5"/>
      <c r="C12" s="101"/>
      <c r="D12" s="21"/>
      <c r="E12" s="444"/>
      <c r="G12" s="148"/>
      <c r="H12" s="151"/>
      <c r="I12" s="148"/>
      <c r="J12" s="153"/>
      <c r="K12" s="151"/>
      <c r="L12" s="148"/>
      <c r="M12" s="151"/>
      <c r="N12" s="151"/>
      <c r="O12" s="152"/>
      <c r="P12" s="152"/>
      <c r="Q12" s="152"/>
    </row>
    <row r="13" spans="2:17" s="4" customFormat="1" ht="12.75" customHeight="1">
      <c r="B13" s="5"/>
      <c r="C13" s="101"/>
      <c r="D13" s="21"/>
      <c r="E13" s="444"/>
      <c r="G13" s="148"/>
      <c r="H13" s="151"/>
      <c r="I13" s="154"/>
      <c r="J13" s="154"/>
      <c r="K13" s="151"/>
      <c r="L13" s="154"/>
      <c r="M13" s="154"/>
      <c r="N13" s="151"/>
      <c r="O13" s="152"/>
      <c r="P13" s="152"/>
      <c r="Q13" s="152"/>
    </row>
    <row r="14" spans="2:17" s="4" customFormat="1" ht="12.75" customHeight="1">
      <c r="B14" s="5"/>
      <c r="C14" s="10"/>
      <c r="D14" s="21"/>
      <c r="E14" s="444"/>
      <c r="G14" s="148"/>
      <c r="H14" s="148"/>
      <c r="I14" s="151"/>
      <c r="J14" s="151"/>
      <c r="K14" s="151"/>
      <c r="L14" s="151"/>
      <c r="M14" s="151"/>
      <c r="N14" s="151"/>
      <c r="O14" s="152"/>
      <c r="P14" s="152"/>
      <c r="Q14" s="152"/>
    </row>
    <row r="15" spans="2:17" s="4" customFormat="1" ht="12.75" customHeight="1">
      <c r="B15" s="5"/>
      <c r="C15" s="10"/>
      <c r="D15" s="21"/>
      <c r="E15" s="444"/>
      <c r="G15" s="148"/>
      <c r="H15" s="148"/>
      <c r="I15" s="151"/>
      <c r="J15" s="151"/>
      <c r="K15" s="151"/>
      <c r="L15" s="151"/>
      <c r="M15" s="151"/>
      <c r="N15" s="151"/>
      <c r="O15" s="152"/>
      <c r="P15" s="152"/>
      <c r="Q15" s="152"/>
    </row>
    <row r="16" spans="2:17" s="4" customFormat="1" ht="12.75" customHeight="1">
      <c r="B16" s="5"/>
      <c r="C16" s="10"/>
      <c r="D16" s="21"/>
      <c r="E16" s="444"/>
      <c r="G16" s="148"/>
      <c r="H16" s="156"/>
      <c r="I16" s="148"/>
      <c r="J16" s="148"/>
      <c r="K16" s="148"/>
      <c r="L16" s="151"/>
      <c r="M16" s="151"/>
      <c r="N16" s="151"/>
      <c r="O16" s="152"/>
      <c r="P16" s="152"/>
      <c r="Q16" s="152"/>
    </row>
    <row r="17" spans="2:8" s="4" customFormat="1" ht="12.75" customHeight="1">
      <c r="B17" s="5"/>
      <c r="C17" s="10"/>
      <c r="D17" s="21"/>
      <c r="E17" s="444"/>
      <c r="G17" s="155"/>
      <c r="H17" s="156"/>
    </row>
    <row r="18" spans="2:8" s="4" customFormat="1" ht="12.75" customHeight="1">
      <c r="B18" s="5"/>
      <c r="C18" s="10"/>
      <c r="D18" s="21"/>
      <c r="E18" s="444"/>
      <c r="G18" s="155"/>
      <c r="H18" s="156"/>
    </row>
    <row r="19" spans="2:8" s="4" customFormat="1" ht="12.75" customHeight="1">
      <c r="B19" s="5"/>
      <c r="C19" s="10"/>
      <c r="D19" s="21"/>
      <c r="E19" s="444"/>
      <c r="G19" s="155"/>
      <c r="H19" s="156"/>
    </row>
    <row r="20" spans="2:8" s="4" customFormat="1" ht="12.75" customHeight="1">
      <c r="B20" s="5"/>
      <c r="C20" s="10"/>
      <c r="D20" s="21"/>
      <c r="E20" s="444"/>
      <c r="G20" s="155"/>
      <c r="H20" s="156"/>
    </row>
    <row r="21" spans="2:8" s="4" customFormat="1" ht="12.75" customHeight="1">
      <c r="B21" s="5"/>
      <c r="C21" s="10"/>
      <c r="D21" s="21"/>
      <c r="E21" s="444"/>
      <c r="G21" s="155"/>
      <c r="H21" s="156"/>
    </row>
    <row r="22" spans="2:8">
      <c r="E22" s="638"/>
    </row>
    <row r="23" spans="2:8">
      <c r="E23" s="638"/>
    </row>
    <row r="24" spans="2:8" ht="9" customHeight="1">
      <c r="E24" s="638"/>
    </row>
    <row r="25" spans="2:8">
      <c r="E25" s="638"/>
    </row>
    <row r="26" spans="2:8">
      <c r="E26" s="638"/>
    </row>
    <row r="27" spans="2:8">
      <c r="E27" s="638"/>
    </row>
    <row r="29" spans="2:8">
      <c r="F29" s="158"/>
    </row>
    <row r="30" spans="2:8">
      <c r="F30" s="158"/>
    </row>
    <row r="31" spans="2:8">
      <c r="F31" s="158"/>
    </row>
    <row r="32" spans="2:8">
      <c r="F32" s="158"/>
    </row>
    <row r="33" spans="6:13">
      <c r="F33" s="158"/>
    </row>
    <row r="34" spans="6:13">
      <c r="F34" s="158"/>
    </row>
    <row r="39" spans="6:13">
      <c r="F39" s="1"/>
      <c r="G39" s="1"/>
      <c r="H39" s="1"/>
      <c r="I39" s="1"/>
      <c r="J39" s="1"/>
      <c r="K39" s="1"/>
      <c r="M39" s="1"/>
    </row>
    <row r="40" spans="6:13">
      <c r="F40" s="1"/>
      <c r="G40" s="1"/>
      <c r="H40" s="1"/>
      <c r="I40" s="1"/>
      <c r="J40" s="1"/>
      <c r="K40" s="1"/>
      <c r="M40" s="1"/>
    </row>
    <row r="41" spans="6:13">
      <c r="F41" s="1"/>
      <c r="G41" s="1"/>
      <c r="H41" s="1"/>
      <c r="I41" s="1"/>
      <c r="J41" s="1"/>
      <c r="K41" s="1"/>
      <c r="M41" s="1"/>
    </row>
    <row r="42" spans="6:13">
      <c r="F42" s="1"/>
      <c r="G42" s="1"/>
      <c r="H42" s="1"/>
      <c r="I42" s="1"/>
      <c r="J42" s="1"/>
      <c r="K42" s="1"/>
      <c r="M42" s="1"/>
    </row>
  </sheetData>
  <mergeCells count="2">
    <mergeCell ref="L7:N7"/>
    <mergeCell ref="C7:C10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autoPageBreaks="0"/>
  </sheetPr>
  <dimension ref="A1:S48"/>
  <sheetViews>
    <sheetView showGridLines="0" showRowColHeaders="0" showOutlineSymbols="0" zoomScaleNormal="100" workbookViewId="0">
      <selection activeCell="C4" sqref="C4"/>
    </sheetView>
  </sheetViews>
  <sheetFormatPr baseColWidth="10" defaultRowHeight="12.75"/>
  <cols>
    <col min="1" max="1" width="0.140625" style="162" customWidth="1"/>
    <col min="2" max="2" width="2.7109375" style="162" customWidth="1"/>
    <col min="3" max="3" width="23.7109375" style="162" customWidth="1"/>
    <col min="4" max="4" width="1.28515625" style="162" customWidth="1"/>
    <col min="5" max="5" width="31.42578125" style="198" customWidth="1"/>
    <col min="6" max="6" width="10.7109375" style="176" customWidth="1"/>
    <col min="7" max="7" width="10.7109375" style="198" customWidth="1"/>
    <col min="8" max="8" width="10.7109375" style="176" customWidth="1"/>
    <col min="9" max="9" width="10.7109375" style="198" customWidth="1"/>
    <col min="10" max="10" width="10.7109375" style="176" customWidth="1"/>
    <col min="11" max="11" width="10.7109375" style="198" customWidth="1"/>
    <col min="12" max="246" width="11.42578125" style="198"/>
    <col min="247" max="247" width="0.140625" style="198" customWidth="1"/>
    <col min="248" max="248" width="2.7109375" style="198" customWidth="1"/>
    <col min="249" max="249" width="15.42578125" style="198" customWidth="1"/>
    <col min="250" max="250" width="1.28515625" style="198" customWidth="1"/>
    <col min="251" max="251" width="27.7109375" style="198" customWidth="1"/>
    <col min="252" max="252" width="6.7109375" style="198" customWidth="1"/>
    <col min="253" max="253" width="1.5703125" style="198" customWidth="1"/>
    <col min="254" max="254" width="10.5703125" style="198" customWidth="1"/>
    <col min="255" max="255" width="5.85546875" style="198" customWidth="1"/>
    <col min="256" max="256" width="1.5703125" style="198" customWidth="1"/>
    <col min="257" max="257" width="10.5703125" style="198" customWidth="1"/>
    <col min="258" max="258" width="6.7109375" style="198" customWidth="1"/>
    <col min="259" max="259" width="1.5703125" style="198" customWidth="1"/>
    <col min="260" max="260" width="10.5703125" style="198" customWidth="1"/>
    <col min="261" max="261" width="9.7109375" style="198" customWidth="1"/>
    <col min="262" max="262" width="13.28515625" style="198" bestFit="1" customWidth="1"/>
    <col min="263" max="263" width="7.7109375" style="198" customWidth="1"/>
    <col min="264" max="264" width="11.42578125" style="198"/>
    <col min="265" max="265" width="13.28515625" style="198" bestFit="1" customWidth="1"/>
    <col min="266" max="502" width="11.42578125" style="198"/>
    <col min="503" max="503" width="0.140625" style="198" customWidth="1"/>
    <col min="504" max="504" width="2.7109375" style="198" customWidth="1"/>
    <col min="505" max="505" width="15.42578125" style="198" customWidth="1"/>
    <col min="506" max="506" width="1.28515625" style="198" customWidth="1"/>
    <col min="507" max="507" width="27.7109375" style="198" customWidth="1"/>
    <col min="508" max="508" width="6.7109375" style="198" customWidth="1"/>
    <col min="509" max="509" width="1.5703125" style="198" customWidth="1"/>
    <col min="510" max="510" width="10.5703125" style="198" customWidth="1"/>
    <col min="511" max="511" width="5.85546875" style="198" customWidth="1"/>
    <col min="512" max="512" width="1.5703125" style="198" customWidth="1"/>
    <col min="513" max="513" width="10.5703125" style="198" customWidth="1"/>
    <col min="514" max="514" width="6.7109375" style="198" customWidth="1"/>
    <col min="515" max="515" width="1.5703125" style="198" customWidth="1"/>
    <col min="516" max="516" width="10.5703125" style="198" customWidth="1"/>
    <col min="517" max="517" width="9.7109375" style="198" customWidth="1"/>
    <col min="518" max="518" width="13.28515625" style="198" bestFit="1" customWidth="1"/>
    <col min="519" max="519" width="7.7109375" style="198" customWidth="1"/>
    <col min="520" max="520" width="11.42578125" style="198"/>
    <col min="521" max="521" width="13.28515625" style="198" bestFit="1" customWidth="1"/>
    <col min="522" max="758" width="11.42578125" style="198"/>
    <col min="759" max="759" width="0.140625" style="198" customWidth="1"/>
    <col min="760" max="760" width="2.7109375" style="198" customWidth="1"/>
    <col min="761" max="761" width="15.42578125" style="198" customWidth="1"/>
    <col min="762" max="762" width="1.28515625" style="198" customWidth="1"/>
    <col min="763" max="763" width="27.7109375" style="198" customWidth="1"/>
    <col min="764" max="764" width="6.7109375" style="198" customWidth="1"/>
    <col min="765" max="765" width="1.5703125" style="198" customWidth="1"/>
    <col min="766" max="766" width="10.5703125" style="198" customWidth="1"/>
    <col min="767" max="767" width="5.85546875" style="198" customWidth="1"/>
    <col min="768" max="768" width="1.5703125" style="198" customWidth="1"/>
    <col min="769" max="769" width="10.5703125" style="198" customWidth="1"/>
    <col min="770" max="770" width="6.7109375" style="198" customWidth="1"/>
    <col min="771" max="771" width="1.5703125" style="198" customWidth="1"/>
    <col min="772" max="772" width="10.5703125" style="198" customWidth="1"/>
    <col min="773" max="773" width="9.7109375" style="198" customWidth="1"/>
    <col min="774" max="774" width="13.28515625" style="198" bestFit="1" customWidth="1"/>
    <col min="775" max="775" width="7.7109375" style="198" customWidth="1"/>
    <col min="776" max="776" width="11.42578125" style="198"/>
    <col min="777" max="777" width="13.28515625" style="198" bestFit="1" customWidth="1"/>
    <col min="778" max="1014" width="11.42578125" style="198"/>
    <col min="1015" max="1015" width="0.140625" style="198" customWidth="1"/>
    <col min="1016" max="1016" width="2.7109375" style="198" customWidth="1"/>
    <col min="1017" max="1017" width="15.42578125" style="198" customWidth="1"/>
    <col min="1018" max="1018" width="1.28515625" style="198" customWidth="1"/>
    <col min="1019" max="1019" width="27.7109375" style="198" customWidth="1"/>
    <col min="1020" max="1020" width="6.7109375" style="198" customWidth="1"/>
    <col min="1021" max="1021" width="1.5703125" style="198" customWidth="1"/>
    <col min="1022" max="1022" width="10.5703125" style="198" customWidth="1"/>
    <col min="1023" max="1023" width="5.85546875" style="198" customWidth="1"/>
    <col min="1024" max="1024" width="1.5703125" style="198" customWidth="1"/>
    <col min="1025" max="1025" width="10.5703125" style="198" customWidth="1"/>
    <col min="1026" max="1026" width="6.7109375" style="198" customWidth="1"/>
    <col min="1027" max="1027" width="1.5703125" style="198" customWidth="1"/>
    <col min="1028" max="1028" width="10.5703125" style="198" customWidth="1"/>
    <col min="1029" max="1029" width="9.7109375" style="198" customWidth="1"/>
    <col min="1030" max="1030" width="13.28515625" style="198" bestFit="1" customWidth="1"/>
    <col min="1031" max="1031" width="7.7109375" style="198" customWidth="1"/>
    <col min="1032" max="1032" width="11.42578125" style="198"/>
    <col min="1033" max="1033" width="13.28515625" style="198" bestFit="1" customWidth="1"/>
    <col min="1034" max="1270" width="11.42578125" style="198"/>
    <col min="1271" max="1271" width="0.140625" style="198" customWidth="1"/>
    <col min="1272" max="1272" width="2.7109375" style="198" customWidth="1"/>
    <col min="1273" max="1273" width="15.42578125" style="198" customWidth="1"/>
    <col min="1274" max="1274" width="1.28515625" style="198" customWidth="1"/>
    <col min="1275" max="1275" width="27.7109375" style="198" customWidth="1"/>
    <col min="1276" max="1276" width="6.7109375" style="198" customWidth="1"/>
    <col min="1277" max="1277" width="1.5703125" style="198" customWidth="1"/>
    <col min="1278" max="1278" width="10.5703125" style="198" customWidth="1"/>
    <col min="1279" max="1279" width="5.85546875" style="198" customWidth="1"/>
    <col min="1280" max="1280" width="1.5703125" style="198" customWidth="1"/>
    <col min="1281" max="1281" width="10.5703125" style="198" customWidth="1"/>
    <col min="1282" max="1282" width="6.7109375" style="198" customWidth="1"/>
    <col min="1283" max="1283" width="1.5703125" style="198" customWidth="1"/>
    <col min="1284" max="1284" width="10.5703125" style="198" customWidth="1"/>
    <col min="1285" max="1285" width="9.7109375" style="198" customWidth="1"/>
    <col min="1286" max="1286" width="13.28515625" style="198" bestFit="1" customWidth="1"/>
    <col min="1287" max="1287" width="7.7109375" style="198" customWidth="1"/>
    <col min="1288" max="1288" width="11.42578125" style="198"/>
    <col min="1289" max="1289" width="13.28515625" style="198" bestFit="1" customWidth="1"/>
    <col min="1290" max="1526" width="11.42578125" style="198"/>
    <col min="1527" max="1527" width="0.140625" style="198" customWidth="1"/>
    <col min="1528" max="1528" width="2.7109375" style="198" customWidth="1"/>
    <col min="1529" max="1529" width="15.42578125" style="198" customWidth="1"/>
    <col min="1530" max="1530" width="1.28515625" style="198" customWidth="1"/>
    <col min="1531" max="1531" width="27.7109375" style="198" customWidth="1"/>
    <col min="1532" max="1532" width="6.7109375" style="198" customWidth="1"/>
    <col min="1533" max="1533" width="1.5703125" style="198" customWidth="1"/>
    <col min="1534" max="1534" width="10.5703125" style="198" customWidth="1"/>
    <col min="1535" max="1535" width="5.85546875" style="198" customWidth="1"/>
    <col min="1536" max="1536" width="1.5703125" style="198" customWidth="1"/>
    <col min="1537" max="1537" width="10.5703125" style="198" customWidth="1"/>
    <col min="1538" max="1538" width="6.7109375" style="198" customWidth="1"/>
    <col min="1539" max="1539" width="1.5703125" style="198" customWidth="1"/>
    <col min="1540" max="1540" width="10.5703125" style="198" customWidth="1"/>
    <col min="1541" max="1541" width="9.7109375" style="198" customWidth="1"/>
    <col min="1542" max="1542" width="13.28515625" style="198" bestFit="1" customWidth="1"/>
    <col min="1543" max="1543" width="7.7109375" style="198" customWidth="1"/>
    <col min="1544" max="1544" width="11.42578125" style="198"/>
    <col min="1545" max="1545" width="13.28515625" style="198" bestFit="1" customWidth="1"/>
    <col min="1546" max="1782" width="11.42578125" style="198"/>
    <col min="1783" max="1783" width="0.140625" style="198" customWidth="1"/>
    <col min="1784" max="1784" width="2.7109375" style="198" customWidth="1"/>
    <col min="1785" max="1785" width="15.42578125" style="198" customWidth="1"/>
    <col min="1786" max="1786" width="1.28515625" style="198" customWidth="1"/>
    <col min="1787" max="1787" width="27.7109375" style="198" customWidth="1"/>
    <col min="1788" max="1788" width="6.7109375" style="198" customWidth="1"/>
    <col min="1789" max="1789" width="1.5703125" style="198" customWidth="1"/>
    <col min="1790" max="1790" width="10.5703125" style="198" customWidth="1"/>
    <col min="1791" max="1791" width="5.85546875" style="198" customWidth="1"/>
    <col min="1792" max="1792" width="1.5703125" style="198" customWidth="1"/>
    <col min="1793" max="1793" width="10.5703125" style="198" customWidth="1"/>
    <col min="1794" max="1794" width="6.7109375" style="198" customWidth="1"/>
    <col min="1795" max="1795" width="1.5703125" style="198" customWidth="1"/>
    <col min="1796" max="1796" width="10.5703125" style="198" customWidth="1"/>
    <col min="1797" max="1797" width="9.7109375" style="198" customWidth="1"/>
    <col min="1798" max="1798" width="13.28515625" style="198" bestFit="1" customWidth="1"/>
    <col min="1799" max="1799" width="7.7109375" style="198" customWidth="1"/>
    <col min="1800" max="1800" width="11.42578125" style="198"/>
    <col min="1801" max="1801" width="13.28515625" style="198" bestFit="1" customWidth="1"/>
    <col min="1802" max="2038" width="11.42578125" style="198"/>
    <col min="2039" max="2039" width="0.140625" style="198" customWidth="1"/>
    <col min="2040" max="2040" width="2.7109375" style="198" customWidth="1"/>
    <col min="2041" max="2041" width="15.42578125" style="198" customWidth="1"/>
    <col min="2042" max="2042" width="1.28515625" style="198" customWidth="1"/>
    <col min="2043" max="2043" width="27.7109375" style="198" customWidth="1"/>
    <col min="2044" max="2044" width="6.7109375" style="198" customWidth="1"/>
    <col min="2045" max="2045" width="1.5703125" style="198" customWidth="1"/>
    <col min="2046" max="2046" width="10.5703125" style="198" customWidth="1"/>
    <col min="2047" max="2047" width="5.85546875" style="198" customWidth="1"/>
    <col min="2048" max="2048" width="1.5703125" style="198" customWidth="1"/>
    <col min="2049" max="2049" width="10.5703125" style="198" customWidth="1"/>
    <col min="2050" max="2050" width="6.7109375" style="198" customWidth="1"/>
    <col min="2051" max="2051" width="1.5703125" style="198" customWidth="1"/>
    <col min="2052" max="2052" width="10.5703125" style="198" customWidth="1"/>
    <col min="2053" max="2053" width="9.7109375" style="198" customWidth="1"/>
    <col min="2054" max="2054" width="13.28515625" style="198" bestFit="1" customWidth="1"/>
    <col min="2055" max="2055" width="7.7109375" style="198" customWidth="1"/>
    <col min="2056" max="2056" width="11.42578125" style="198"/>
    <col min="2057" max="2057" width="13.28515625" style="198" bestFit="1" customWidth="1"/>
    <col min="2058" max="2294" width="11.42578125" style="198"/>
    <col min="2295" max="2295" width="0.140625" style="198" customWidth="1"/>
    <col min="2296" max="2296" width="2.7109375" style="198" customWidth="1"/>
    <col min="2297" max="2297" width="15.42578125" style="198" customWidth="1"/>
    <col min="2298" max="2298" width="1.28515625" style="198" customWidth="1"/>
    <col min="2299" max="2299" width="27.7109375" style="198" customWidth="1"/>
    <col min="2300" max="2300" width="6.7109375" style="198" customWidth="1"/>
    <col min="2301" max="2301" width="1.5703125" style="198" customWidth="1"/>
    <col min="2302" max="2302" width="10.5703125" style="198" customWidth="1"/>
    <col min="2303" max="2303" width="5.85546875" style="198" customWidth="1"/>
    <col min="2304" max="2304" width="1.5703125" style="198" customWidth="1"/>
    <col min="2305" max="2305" width="10.5703125" style="198" customWidth="1"/>
    <col min="2306" max="2306" width="6.7109375" style="198" customWidth="1"/>
    <col min="2307" max="2307" width="1.5703125" style="198" customWidth="1"/>
    <col min="2308" max="2308" width="10.5703125" style="198" customWidth="1"/>
    <col min="2309" max="2309" width="9.7109375" style="198" customWidth="1"/>
    <col min="2310" max="2310" width="13.28515625" style="198" bestFit="1" customWidth="1"/>
    <col min="2311" max="2311" width="7.7109375" style="198" customWidth="1"/>
    <col min="2312" max="2312" width="11.42578125" style="198"/>
    <col min="2313" max="2313" width="13.28515625" style="198" bestFit="1" customWidth="1"/>
    <col min="2314" max="2550" width="11.42578125" style="198"/>
    <col min="2551" max="2551" width="0.140625" style="198" customWidth="1"/>
    <col min="2552" max="2552" width="2.7109375" style="198" customWidth="1"/>
    <col min="2553" max="2553" width="15.42578125" style="198" customWidth="1"/>
    <col min="2554" max="2554" width="1.28515625" style="198" customWidth="1"/>
    <col min="2555" max="2555" width="27.7109375" style="198" customWidth="1"/>
    <col min="2556" max="2556" width="6.7109375" style="198" customWidth="1"/>
    <col min="2557" max="2557" width="1.5703125" style="198" customWidth="1"/>
    <col min="2558" max="2558" width="10.5703125" style="198" customWidth="1"/>
    <col min="2559" max="2559" width="5.85546875" style="198" customWidth="1"/>
    <col min="2560" max="2560" width="1.5703125" style="198" customWidth="1"/>
    <col min="2561" max="2561" width="10.5703125" style="198" customWidth="1"/>
    <col min="2562" max="2562" width="6.7109375" style="198" customWidth="1"/>
    <col min="2563" max="2563" width="1.5703125" style="198" customWidth="1"/>
    <col min="2564" max="2564" width="10.5703125" style="198" customWidth="1"/>
    <col min="2565" max="2565" width="9.7109375" style="198" customWidth="1"/>
    <col min="2566" max="2566" width="13.28515625" style="198" bestFit="1" customWidth="1"/>
    <col min="2567" max="2567" width="7.7109375" style="198" customWidth="1"/>
    <col min="2568" max="2568" width="11.42578125" style="198"/>
    <col min="2569" max="2569" width="13.28515625" style="198" bestFit="1" customWidth="1"/>
    <col min="2570" max="2806" width="11.42578125" style="198"/>
    <col min="2807" max="2807" width="0.140625" style="198" customWidth="1"/>
    <col min="2808" max="2808" width="2.7109375" style="198" customWidth="1"/>
    <col min="2809" max="2809" width="15.42578125" style="198" customWidth="1"/>
    <col min="2810" max="2810" width="1.28515625" style="198" customWidth="1"/>
    <col min="2811" max="2811" width="27.7109375" style="198" customWidth="1"/>
    <col min="2812" max="2812" width="6.7109375" style="198" customWidth="1"/>
    <col min="2813" max="2813" width="1.5703125" style="198" customWidth="1"/>
    <col min="2814" max="2814" width="10.5703125" style="198" customWidth="1"/>
    <col min="2815" max="2815" width="5.85546875" style="198" customWidth="1"/>
    <col min="2816" max="2816" width="1.5703125" style="198" customWidth="1"/>
    <col min="2817" max="2817" width="10.5703125" style="198" customWidth="1"/>
    <col min="2818" max="2818" width="6.7109375" style="198" customWidth="1"/>
    <col min="2819" max="2819" width="1.5703125" style="198" customWidth="1"/>
    <col min="2820" max="2820" width="10.5703125" style="198" customWidth="1"/>
    <col min="2821" max="2821" width="9.7109375" style="198" customWidth="1"/>
    <col min="2822" max="2822" width="13.28515625" style="198" bestFit="1" customWidth="1"/>
    <col min="2823" max="2823" width="7.7109375" style="198" customWidth="1"/>
    <col min="2824" max="2824" width="11.42578125" style="198"/>
    <col min="2825" max="2825" width="13.28515625" style="198" bestFit="1" customWidth="1"/>
    <col min="2826" max="3062" width="11.42578125" style="198"/>
    <col min="3063" max="3063" width="0.140625" style="198" customWidth="1"/>
    <col min="3064" max="3064" width="2.7109375" style="198" customWidth="1"/>
    <col min="3065" max="3065" width="15.42578125" style="198" customWidth="1"/>
    <col min="3066" max="3066" width="1.28515625" style="198" customWidth="1"/>
    <col min="3067" max="3067" width="27.7109375" style="198" customWidth="1"/>
    <col min="3068" max="3068" width="6.7109375" style="198" customWidth="1"/>
    <col min="3069" max="3069" width="1.5703125" style="198" customWidth="1"/>
    <col min="3070" max="3070" width="10.5703125" style="198" customWidth="1"/>
    <col min="3071" max="3071" width="5.85546875" style="198" customWidth="1"/>
    <col min="3072" max="3072" width="1.5703125" style="198" customWidth="1"/>
    <col min="3073" max="3073" width="10.5703125" style="198" customWidth="1"/>
    <col min="3074" max="3074" width="6.7109375" style="198" customWidth="1"/>
    <col min="3075" max="3075" width="1.5703125" style="198" customWidth="1"/>
    <col min="3076" max="3076" width="10.5703125" style="198" customWidth="1"/>
    <col min="3077" max="3077" width="9.7109375" style="198" customWidth="1"/>
    <col min="3078" max="3078" width="13.28515625" style="198" bestFit="1" customWidth="1"/>
    <col min="3079" max="3079" width="7.7109375" style="198" customWidth="1"/>
    <col min="3080" max="3080" width="11.42578125" style="198"/>
    <col min="3081" max="3081" width="13.28515625" style="198" bestFit="1" customWidth="1"/>
    <col min="3082" max="3318" width="11.42578125" style="198"/>
    <col min="3319" max="3319" width="0.140625" style="198" customWidth="1"/>
    <col min="3320" max="3320" width="2.7109375" style="198" customWidth="1"/>
    <col min="3321" max="3321" width="15.42578125" style="198" customWidth="1"/>
    <col min="3322" max="3322" width="1.28515625" style="198" customWidth="1"/>
    <col min="3323" max="3323" width="27.7109375" style="198" customWidth="1"/>
    <col min="3324" max="3324" width="6.7109375" style="198" customWidth="1"/>
    <col min="3325" max="3325" width="1.5703125" style="198" customWidth="1"/>
    <col min="3326" max="3326" width="10.5703125" style="198" customWidth="1"/>
    <col min="3327" max="3327" width="5.85546875" style="198" customWidth="1"/>
    <col min="3328" max="3328" width="1.5703125" style="198" customWidth="1"/>
    <col min="3329" max="3329" width="10.5703125" style="198" customWidth="1"/>
    <col min="3330" max="3330" width="6.7109375" style="198" customWidth="1"/>
    <col min="3331" max="3331" width="1.5703125" style="198" customWidth="1"/>
    <col min="3332" max="3332" width="10.5703125" style="198" customWidth="1"/>
    <col min="3333" max="3333" width="9.7109375" style="198" customWidth="1"/>
    <col min="3334" max="3334" width="13.28515625" style="198" bestFit="1" customWidth="1"/>
    <col min="3335" max="3335" width="7.7109375" style="198" customWidth="1"/>
    <col min="3336" max="3336" width="11.42578125" style="198"/>
    <col min="3337" max="3337" width="13.28515625" style="198" bestFit="1" customWidth="1"/>
    <col min="3338" max="3574" width="11.42578125" style="198"/>
    <col min="3575" max="3575" width="0.140625" style="198" customWidth="1"/>
    <col min="3576" max="3576" width="2.7109375" style="198" customWidth="1"/>
    <col min="3577" max="3577" width="15.42578125" style="198" customWidth="1"/>
    <col min="3578" max="3578" width="1.28515625" style="198" customWidth="1"/>
    <col min="3579" max="3579" width="27.7109375" style="198" customWidth="1"/>
    <col min="3580" max="3580" width="6.7109375" style="198" customWidth="1"/>
    <col min="3581" max="3581" width="1.5703125" style="198" customWidth="1"/>
    <col min="3582" max="3582" width="10.5703125" style="198" customWidth="1"/>
    <col min="3583" max="3583" width="5.85546875" style="198" customWidth="1"/>
    <col min="3584" max="3584" width="1.5703125" style="198" customWidth="1"/>
    <col min="3585" max="3585" width="10.5703125" style="198" customWidth="1"/>
    <col min="3586" max="3586" width="6.7109375" style="198" customWidth="1"/>
    <col min="3587" max="3587" width="1.5703125" style="198" customWidth="1"/>
    <col min="3588" max="3588" width="10.5703125" style="198" customWidth="1"/>
    <col min="3589" max="3589" width="9.7109375" style="198" customWidth="1"/>
    <col min="3590" max="3590" width="13.28515625" style="198" bestFit="1" customWidth="1"/>
    <col min="3591" max="3591" width="7.7109375" style="198" customWidth="1"/>
    <col min="3592" max="3592" width="11.42578125" style="198"/>
    <col min="3593" max="3593" width="13.28515625" style="198" bestFit="1" customWidth="1"/>
    <col min="3594" max="3830" width="11.42578125" style="198"/>
    <col min="3831" max="3831" width="0.140625" style="198" customWidth="1"/>
    <col min="3832" max="3832" width="2.7109375" style="198" customWidth="1"/>
    <col min="3833" max="3833" width="15.42578125" style="198" customWidth="1"/>
    <col min="3834" max="3834" width="1.28515625" style="198" customWidth="1"/>
    <col min="3835" max="3835" width="27.7109375" style="198" customWidth="1"/>
    <col min="3836" max="3836" width="6.7109375" style="198" customWidth="1"/>
    <col min="3837" max="3837" width="1.5703125" style="198" customWidth="1"/>
    <col min="3838" max="3838" width="10.5703125" style="198" customWidth="1"/>
    <col min="3839" max="3839" width="5.85546875" style="198" customWidth="1"/>
    <col min="3840" max="3840" width="1.5703125" style="198" customWidth="1"/>
    <col min="3841" max="3841" width="10.5703125" style="198" customWidth="1"/>
    <col min="3842" max="3842" width="6.7109375" style="198" customWidth="1"/>
    <col min="3843" max="3843" width="1.5703125" style="198" customWidth="1"/>
    <col min="3844" max="3844" width="10.5703125" style="198" customWidth="1"/>
    <col min="3845" max="3845" width="9.7109375" style="198" customWidth="1"/>
    <col min="3846" max="3846" width="13.28515625" style="198" bestFit="1" customWidth="1"/>
    <col min="3847" max="3847" width="7.7109375" style="198" customWidth="1"/>
    <col min="3848" max="3848" width="11.42578125" style="198"/>
    <col min="3849" max="3849" width="13.28515625" style="198" bestFit="1" customWidth="1"/>
    <col min="3850" max="4086" width="11.42578125" style="198"/>
    <col min="4087" max="4087" width="0.140625" style="198" customWidth="1"/>
    <col min="4088" max="4088" width="2.7109375" style="198" customWidth="1"/>
    <col min="4089" max="4089" width="15.42578125" style="198" customWidth="1"/>
    <col min="4090" max="4090" width="1.28515625" style="198" customWidth="1"/>
    <col min="4091" max="4091" width="27.7109375" style="198" customWidth="1"/>
    <col min="4092" max="4092" width="6.7109375" style="198" customWidth="1"/>
    <col min="4093" max="4093" width="1.5703125" style="198" customWidth="1"/>
    <col min="4094" max="4094" width="10.5703125" style="198" customWidth="1"/>
    <col min="4095" max="4095" width="5.85546875" style="198" customWidth="1"/>
    <col min="4096" max="4096" width="1.5703125" style="198" customWidth="1"/>
    <col min="4097" max="4097" width="10.5703125" style="198" customWidth="1"/>
    <col min="4098" max="4098" width="6.7109375" style="198" customWidth="1"/>
    <col min="4099" max="4099" width="1.5703125" style="198" customWidth="1"/>
    <col min="4100" max="4100" width="10.5703125" style="198" customWidth="1"/>
    <col min="4101" max="4101" width="9.7109375" style="198" customWidth="1"/>
    <col min="4102" max="4102" width="13.28515625" style="198" bestFit="1" customWidth="1"/>
    <col min="4103" max="4103" width="7.7109375" style="198" customWidth="1"/>
    <col min="4104" max="4104" width="11.42578125" style="198"/>
    <col min="4105" max="4105" width="13.28515625" style="198" bestFit="1" customWidth="1"/>
    <col min="4106" max="4342" width="11.42578125" style="198"/>
    <col min="4343" max="4343" width="0.140625" style="198" customWidth="1"/>
    <col min="4344" max="4344" width="2.7109375" style="198" customWidth="1"/>
    <col min="4345" max="4345" width="15.42578125" style="198" customWidth="1"/>
    <col min="4346" max="4346" width="1.28515625" style="198" customWidth="1"/>
    <col min="4347" max="4347" width="27.7109375" style="198" customWidth="1"/>
    <col min="4348" max="4348" width="6.7109375" style="198" customWidth="1"/>
    <col min="4349" max="4349" width="1.5703125" style="198" customWidth="1"/>
    <col min="4350" max="4350" width="10.5703125" style="198" customWidth="1"/>
    <col min="4351" max="4351" width="5.85546875" style="198" customWidth="1"/>
    <col min="4352" max="4352" width="1.5703125" style="198" customWidth="1"/>
    <col min="4353" max="4353" width="10.5703125" style="198" customWidth="1"/>
    <col min="4354" max="4354" width="6.7109375" style="198" customWidth="1"/>
    <col min="4355" max="4355" width="1.5703125" style="198" customWidth="1"/>
    <col min="4356" max="4356" width="10.5703125" style="198" customWidth="1"/>
    <col min="4357" max="4357" width="9.7109375" style="198" customWidth="1"/>
    <col min="4358" max="4358" width="13.28515625" style="198" bestFit="1" customWidth="1"/>
    <col min="4359" max="4359" width="7.7109375" style="198" customWidth="1"/>
    <col min="4360" max="4360" width="11.42578125" style="198"/>
    <col min="4361" max="4361" width="13.28515625" style="198" bestFit="1" customWidth="1"/>
    <col min="4362" max="4598" width="11.42578125" style="198"/>
    <col min="4599" max="4599" width="0.140625" style="198" customWidth="1"/>
    <col min="4600" max="4600" width="2.7109375" style="198" customWidth="1"/>
    <col min="4601" max="4601" width="15.42578125" style="198" customWidth="1"/>
    <col min="4602" max="4602" width="1.28515625" style="198" customWidth="1"/>
    <col min="4603" max="4603" width="27.7109375" style="198" customWidth="1"/>
    <col min="4604" max="4604" width="6.7109375" style="198" customWidth="1"/>
    <col min="4605" max="4605" width="1.5703125" style="198" customWidth="1"/>
    <col min="4606" max="4606" width="10.5703125" style="198" customWidth="1"/>
    <col min="4607" max="4607" width="5.85546875" style="198" customWidth="1"/>
    <col min="4608" max="4608" width="1.5703125" style="198" customWidth="1"/>
    <col min="4609" max="4609" width="10.5703125" style="198" customWidth="1"/>
    <col min="4610" max="4610" width="6.7109375" style="198" customWidth="1"/>
    <col min="4611" max="4611" width="1.5703125" style="198" customWidth="1"/>
    <col min="4612" max="4612" width="10.5703125" style="198" customWidth="1"/>
    <col min="4613" max="4613" width="9.7109375" style="198" customWidth="1"/>
    <col min="4614" max="4614" width="13.28515625" style="198" bestFit="1" customWidth="1"/>
    <col min="4615" max="4615" width="7.7109375" style="198" customWidth="1"/>
    <col min="4616" max="4616" width="11.42578125" style="198"/>
    <col min="4617" max="4617" width="13.28515625" style="198" bestFit="1" customWidth="1"/>
    <col min="4618" max="4854" width="11.42578125" style="198"/>
    <col min="4855" max="4855" width="0.140625" style="198" customWidth="1"/>
    <col min="4856" max="4856" width="2.7109375" style="198" customWidth="1"/>
    <col min="4857" max="4857" width="15.42578125" style="198" customWidth="1"/>
    <col min="4858" max="4858" width="1.28515625" style="198" customWidth="1"/>
    <col min="4859" max="4859" width="27.7109375" style="198" customWidth="1"/>
    <col min="4860" max="4860" width="6.7109375" style="198" customWidth="1"/>
    <col min="4861" max="4861" width="1.5703125" style="198" customWidth="1"/>
    <col min="4862" max="4862" width="10.5703125" style="198" customWidth="1"/>
    <col min="4863" max="4863" width="5.85546875" style="198" customWidth="1"/>
    <col min="4864" max="4864" width="1.5703125" style="198" customWidth="1"/>
    <col min="4865" max="4865" width="10.5703125" style="198" customWidth="1"/>
    <col min="4866" max="4866" width="6.7109375" style="198" customWidth="1"/>
    <col min="4867" max="4867" width="1.5703125" style="198" customWidth="1"/>
    <col min="4868" max="4868" width="10.5703125" style="198" customWidth="1"/>
    <col min="4869" max="4869" width="9.7109375" style="198" customWidth="1"/>
    <col min="4870" max="4870" width="13.28515625" style="198" bestFit="1" customWidth="1"/>
    <col min="4871" max="4871" width="7.7109375" style="198" customWidth="1"/>
    <col min="4872" max="4872" width="11.42578125" style="198"/>
    <col min="4873" max="4873" width="13.28515625" style="198" bestFit="1" customWidth="1"/>
    <col min="4874" max="5110" width="11.42578125" style="198"/>
    <col min="5111" max="5111" width="0.140625" style="198" customWidth="1"/>
    <col min="5112" max="5112" width="2.7109375" style="198" customWidth="1"/>
    <col min="5113" max="5113" width="15.42578125" style="198" customWidth="1"/>
    <col min="5114" max="5114" width="1.28515625" style="198" customWidth="1"/>
    <col min="5115" max="5115" width="27.7109375" style="198" customWidth="1"/>
    <col min="5116" max="5116" width="6.7109375" style="198" customWidth="1"/>
    <col min="5117" max="5117" width="1.5703125" style="198" customWidth="1"/>
    <col min="5118" max="5118" width="10.5703125" style="198" customWidth="1"/>
    <col min="5119" max="5119" width="5.85546875" style="198" customWidth="1"/>
    <col min="5120" max="5120" width="1.5703125" style="198" customWidth="1"/>
    <col min="5121" max="5121" width="10.5703125" style="198" customWidth="1"/>
    <col min="5122" max="5122" width="6.7109375" style="198" customWidth="1"/>
    <col min="5123" max="5123" width="1.5703125" style="198" customWidth="1"/>
    <col min="5124" max="5124" width="10.5703125" style="198" customWidth="1"/>
    <col min="5125" max="5125" width="9.7109375" style="198" customWidth="1"/>
    <col min="5126" max="5126" width="13.28515625" style="198" bestFit="1" customWidth="1"/>
    <col min="5127" max="5127" width="7.7109375" style="198" customWidth="1"/>
    <col min="5128" max="5128" width="11.42578125" style="198"/>
    <col min="5129" max="5129" width="13.28515625" style="198" bestFit="1" customWidth="1"/>
    <col min="5130" max="5366" width="11.42578125" style="198"/>
    <col min="5367" max="5367" width="0.140625" style="198" customWidth="1"/>
    <col min="5368" max="5368" width="2.7109375" style="198" customWidth="1"/>
    <col min="5369" max="5369" width="15.42578125" style="198" customWidth="1"/>
    <col min="5370" max="5370" width="1.28515625" style="198" customWidth="1"/>
    <col min="5371" max="5371" width="27.7109375" style="198" customWidth="1"/>
    <col min="5372" max="5372" width="6.7109375" style="198" customWidth="1"/>
    <col min="5373" max="5373" width="1.5703125" style="198" customWidth="1"/>
    <col min="5374" max="5374" width="10.5703125" style="198" customWidth="1"/>
    <col min="5375" max="5375" width="5.85546875" style="198" customWidth="1"/>
    <col min="5376" max="5376" width="1.5703125" style="198" customWidth="1"/>
    <col min="5377" max="5377" width="10.5703125" style="198" customWidth="1"/>
    <col min="5378" max="5378" width="6.7109375" style="198" customWidth="1"/>
    <col min="5379" max="5379" width="1.5703125" style="198" customWidth="1"/>
    <col min="5380" max="5380" width="10.5703125" style="198" customWidth="1"/>
    <col min="5381" max="5381" width="9.7109375" style="198" customWidth="1"/>
    <col min="5382" max="5382" width="13.28515625" style="198" bestFit="1" customWidth="1"/>
    <col min="5383" max="5383" width="7.7109375" style="198" customWidth="1"/>
    <col min="5384" max="5384" width="11.42578125" style="198"/>
    <col min="5385" max="5385" width="13.28515625" style="198" bestFit="1" customWidth="1"/>
    <col min="5386" max="5622" width="11.42578125" style="198"/>
    <col min="5623" max="5623" width="0.140625" style="198" customWidth="1"/>
    <col min="5624" max="5624" width="2.7109375" style="198" customWidth="1"/>
    <col min="5625" max="5625" width="15.42578125" style="198" customWidth="1"/>
    <col min="5626" max="5626" width="1.28515625" style="198" customWidth="1"/>
    <col min="5627" max="5627" width="27.7109375" style="198" customWidth="1"/>
    <col min="5628" max="5628" width="6.7109375" style="198" customWidth="1"/>
    <col min="5629" max="5629" width="1.5703125" style="198" customWidth="1"/>
    <col min="5630" max="5630" width="10.5703125" style="198" customWidth="1"/>
    <col min="5631" max="5631" width="5.85546875" style="198" customWidth="1"/>
    <col min="5632" max="5632" width="1.5703125" style="198" customWidth="1"/>
    <col min="5633" max="5633" width="10.5703125" style="198" customWidth="1"/>
    <col min="5634" max="5634" width="6.7109375" style="198" customWidth="1"/>
    <col min="5635" max="5635" width="1.5703125" style="198" customWidth="1"/>
    <col min="5636" max="5636" width="10.5703125" style="198" customWidth="1"/>
    <col min="5637" max="5637" width="9.7109375" style="198" customWidth="1"/>
    <col min="5638" max="5638" width="13.28515625" style="198" bestFit="1" customWidth="1"/>
    <col min="5639" max="5639" width="7.7109375" style="198" customWidth="1"/>
    <col min="5640" max="5640" width="11.42578125" style="198"/>
    <col min="5641" max="5641" width="13.28515625" style="198" bestFit="1" customWidth="1"/>
    <col min="5642" max="5878" width="11.42578125" style="198"/>
    <col min="5879" max="5879" width="0.140625" style="198" customWidth="1"/>
    <col min="5880" max="5880" width="2.7109375" style="198" customWidth="1"/>
    <col min="5881" max="5881" width="15.42578125" style="198" customWidth="1"/>
    <col min="5882" max="5882" width="1.28515625" style="198" customWidth="1"/>
    <col min="5883" max="5883" width="27.7109375" style="198" customWidth="1"/>
    <col min="5884" max="5884" width="6.7109375" style="198" customWidth="1"/>
    <col min="5885" max="5885" width="1.5703125" style="198" customWidth="1"/>
    <col min="5886" max="5886" width="10.5703125" style="198" customWidth="1"/>
    <col min="5887" max="5887" width="5.85546875" style="198" customWidth="1"/>
    <col min="5888" max="5888" width="1.5703125" style="198" customWidth="1"/>
    <col min="5889" max="5889" width="10.5703125" style="198" customWidth="1"/>
    <col min="5890" max="5890" width="6.7109375" style="198" customWidth="1"/>
    <col min="5891" max="5891" width="1.5703125" style="198" customWidth="1"/>
    <col min="5892" max="5892" width="10.5703125" style="198" customWidth="1"/>
    <col min="5893" max="5893" width="9.7109375" style="198" customWidth="1"/>
    <col min="5894" max="5894" width="13.28515625" style="198" bestFit="1" customWidth="1"/>
    <col min="5895" max="5895" width="7.7109375" style="198" customWidth="1"/>
    <col min="5896" max="5896" width="11.42578125" style="198"/>
    <col min="5897" max="5897" width="13.28515625" style="198" bestFit="1" customWidth="1"/>
    <col min="5898" max="6134" width="11.42578125" style="198"/>
    <col min="6135" max="6135" width="0.140625" style="198" customWidth="1"/>
    <col min="6136" max="6136" width="2.7109375" style="198" customWidth="1"/>
    <col min="6137" max="6137" width="15.42578125" style="198" customWidth="1"/>
    <col min="6138" max="6138" width="1.28515625" style="198" customWidth="1"/>
    <col min="6139" max="6139" width="27.7109375" style="198" customWidth="1"/>
    <col min="6140" max="6140" width="6.7109375" style="198" customWidth="1"/>
    <col min="6141" max="6141" width="1.5703125" style="198" customWidth="1"/>
    <col min="6142" max="6142" width="10.5703125" style="198" customWidth="1"/>
    <col min="6143" max="6143" width="5.85546875" style="198" customWidth="1"/>
    <col min="6144" max="6144" width="1.5703125" style="198" customWidth="1"/>
    <col min="6145" max="6145" width="10.5703125" style="198" customWidth="1"/>
    <col min="6146" max="6146" width="6.7109375" style="198" customWidth="1"/>
    <col min="6147" max="6147" width="1.5703125" style="198" customWidth="1"/>
    <col min="6148" max="6148" width="10.5703125" style="198" customWidth="1"/>
    <col min="6149" max="6149" width="9.7109375" style="198" customWidth="1"/>
    <col min="6150" max="6150" width="13.28515625" style="198" bestFit="1" customWidth="1"/>
    <col min="6151" max="6151" width="7.7109375" style="198" customWidth="1"/>
    <col min="6152" max="6152" width="11.42578125" style="198"/>
    <col min="6153" max="6153" width="13.28515625" style="198" bestFit="1" customWidth="1"/>
    <col min="6154" max="6390" width="11.42578125" style="198"/>
    <col min="6391" max="6391" width="0.140625" style="198" customWidth="1"/>
    <col min="6392" max="6392" width="2.7109375" style="198" customWidth="1"/>
    <col min="6393" max="6393" width="15.42578125" style="198" customWidth="1"/>
    <col min="6394" max="6394" width="1.28515625" style="198" customWidth="1"/>
    <col min="6395" max="6395" width="27.7109375" style="198" customWidth="1"/>
    <col min="6396" max="6396" width="6.7109375" style="198" customWidth="1"/>
    <col min="6397" max="6397" width="1.5703125" style="198" customWidth="1"/>
    <col min="6398" max="6398" width="10.5703125" style="198" customWidth="1"/>
    <col min="6399" max="6399" width="5.85546875" style="198" customWidth="1"/>
    <col min="6400" max="6400" width="1.5703125" style="198" customWidth="1"/>
    <col min="6401" max="6401" width="10.5703125" style="198" customWidth="1"/>
    <col min="6402" max="6402" width="6.7109375" style="198" customWidth="1"/>
    <col min="6403" max="6403" width="1.5703125" style="198" customWidth="1"/>
    <col min="6404" max="6404" width="10.5703125" style="198" customWidth="1"/>
    <col min="6405" max="6405" width="9.7109375" style="198" customWidth="1"/>
    <col min="6406" max="6406" width="13.28515625" style="198" bestFit="1" customWidth="1"/>
    <col min="6407" max="6407" width="7.7109375" style="198" customWidth="1"/>
    <col min="6408" max="6408" width="11.42578125" style="198"/>
    <col min="6409" max="6409" width="13.28515625" style="198" bestFit="1" customWidth="1"/>
    <col min="6410" max="6646" width="11.42578125" style="198"/>
    <col min="6647" max="6647" width="0.140625" style="198" customWidth="1"/>
    <col min="6648" max="6648" width="2.7109375" style="198" customWidth="1"/>
    <col min="6649" max="6649" width="15.42578125" style="198" customWidth="1"/>
    <col min="6650" max="6650" width="1.28515625" style="198" customWidth="1"/>
    <col min="6651" max="6651" width="27.7109375" style="198" customWidth="1"/>
    <col min="6652" max="6652" width="6.7109375" style="198" customWidth="1"/>
    <col min="6653" max="6653" width="1.5703125" style="198" customWidth="1"/>
    <col min="6654" max="6654" width="10.5703125" style="198" customWidth="1"/>
    <col min="6655" max="6655" width="5.85546875" style="198" customWidth="1"/>
    <col min="6656" max="6656" width="1.5703125" style="198" customWidth="1"/>
    <col min="6657" max="6657" width="10.5703125" style="198" customWidth="1"/>
    <col min="6658" max="6658" width="6.7109375" style="198" customWidth="1"/>
    <col min="6659" max="6659" width="1.5703125" style="198" customWidth="1"/>
    <col min="6660" max="6660" width="10.5703125" style="198" customWidth="1"/>
    <col min="6661" max="6661" width="9.7109375" style="198" customWidth="1"/>
    <col min="6662" max="6662" width="13.28515625" style="198" bestFit="1" customWidth="1"/>
    <col min="6663" max="6663" width="7.7109375" style="198" customWidth="1"/>
    <col min="6664" max="6664" width="11.42578125" style="198"/>
    <col min="6665" max="6665" width="13.28515625" style="198" bestFit="1" customWidth="1"/>
    <col min="6666" max="6902" width="11.42578125" style="198"/>
    <col min="6903" max="6903" width="0.140625" style="198" customWidth="1"/>
    <col min="6904" max="6904" width="2.7109375" style="198" customWidth="1"/>
    <col min="6905" max="6905" width="15.42578125" style="198" customWidth="1"/>
    <col min="6906" max="6906" width="1.28515625" style="198" customWidth="1"/>
    <col min="6907" max="6907" width="27.7109375" style="198" customWidth="1"/>
    <col min="6908" max="6908" width="6.7109375" style="198" customWidth="1"/>
    <col min="6909" max="6909" width="1.5703125" style="198" customWidth="1"/>
    <col min="6910" max="6910" width="10.5703125" style="198" customWidth="1"/>
    <col min="6911" max="6911" width="5.85546875" style="198" customWidth="1"/>
    <col min="6912" max="6912" width="1.5703125" style="198" customWidth="1"/>
    <col min="6913" max="6913" width="10.5703125" style="198" customWidth="1"/>
    <col min="6914" max="6914" width="6.7109375" style="198" customWidth="1"/>
    <col min="6915" max="6915" width="1.5703125" style="198" customWidth="1"/>
    <col min="6916" max="6916" width="10.5703125" style="198" customWidth="1"/>
    <col min="6917" max="6917" width="9.7109375" style="198" customWidth="1"/>
    <col min="6918" max="6918" width="13.28515625" style="198" bestFit="1" customWidth="1"/>
    <col min="6919" max="6919" width="7.7109375" style="198" customWidth="1"/>
    <col min="6920" max="6920" width="11.42578125" style="198"/>
    <col min="6921" max="6921" width="13.28515625" style="198" bestFit="1" customWidth="1"/>
    <col min="6922" max="7158" width="11.42578125" style="198"/>
    <col min="7159" max="7159" width="0.140625" style="198" customWidth="1"/>
    <col min="7160" max="7160" width="2.7109375" style="198" customWidth="1"/>
    <col min="7161" max="7161" width="15.42578125" style="198" customWidth="1"/>
    <col min="7162" max="7162" width="1.28515625" style="198" customWidth="1"/>
    <col min="7163" max="7163" width="27.7109375" style="198" customWidth="1"/>
    <col min="7164" max="7164" width="6.7109375" style="198" customWidth="1"/>
    <col min="7165" max="7165" width="1.5703125" style="198" customWidth="1"/>
    <col min="7166" max="7166" width="10.5703125" style="198" customWidth="1"/>
    <col min="7167" max="7167" width="5.85546875" style="198" customWidth="1"/>
    <col min="7168" max="7168" width="1.5703125" style="198" customWidth="1"/>
    <col min="7169" max="7169" width="10.5703125" style="198" customWidth="1"/>
    <col min="7170" max="7170" width="6.7109375" style="198" customWidth="1"/>
    <col min="7171" max="7171" width="1.5703125" style="198" customWidth="1"/>
    <col min="7172" max="7172" width="10.5703125" style="198" customWidth="1"/>
    <col min="7173" max="7173" width="9.7109375" style="198" customWidth="1"/>
    <col min="7174" max="7174" width="13.28515625" style="198" bestFit="1" customWidth="1"/>
    <col min="7175" max="7175" width="7.7109375" style="198" customWidth="1"/>
    <col min="7176" max="7176" width="11.42578125" style="198"/>
    <col min="7177" max="7177" width="13.28515625" style="198" bestFit="1" customWidth="1"/>
    <col min="7178" max="7414" width="11.42578125" style="198"/>
    <col min="7415" max="7415" width="0.140625" style="198" customWidth="1"/>
    <col min="7416" max="7416" width="2.7109375" style="198" customWidth="1"/>
    <col min="7417" max="7417" width="15.42578125" style="198" customWidth="1"/>
    <col min="7418" max="7418" width="1.28515625" style="198" customWidth="1"/>
    <col min="7419" max="7419" width="27.7109375" style="198" customWidth="1"/>
    <col min="7420" max="7420" width="6.7109375" style="198" customWidth="1"/>
    <col min="7421" max="7421" width="1.5703125" style="198" customWidth="1"/>
    <col min="7422" max="7422" width="10.5703125" style="198" customWidth="1"/>
    <col min="7423" max="7423" width="5.85546875" style="198" customWidth="1"/>
    <col min="7424" max="7424" width="1.5703125" style="198" customWidth="1"/>
    <col min="7425" max="7425" width="10.5703125" style="198" customWidth="1"/>
    <col min="7426" max="7426" width="6.7109375" style="198" customWidth="1"/>
    <col min="7427" max="7427" width="1.5703125" style="198" customWidth="1"/>
    <col min="7428" max="7428" width="10.5703125" style="198" customWidth="1"/>
    <col min="7429" max="7429" width="9.7109375" style="198" customWidth="1"/>
    <col min="7430" max="7430" width="13.28515625" style="198" bestFit="1" customWidth="1"/>
    <col min="7431" max="7431" width="7.7109375" style="198" customWidth="1"/>
    <col min="7432" max="7432" width="11.42578125" style="198"/>
    <col min="7433" max="7433" width="13.28515625" style="198" bestFit="1" customWidth="1"/>
    <col min="7434" max="7670" width="11.42578125" style="198"/>
    <col min="7671" max="7671" width="0.140625" style="198" customWidth="1"/>
    <col min="7672" max="7672" width="2.7109375" style="198" customWidth="1"/>
    <col min="7673" max="7673" width="15.42578125" style="198" customWidth="1"/>
    <col min="7674" max="7674" width="1.28515625" style="198" customWidth="1"/>
    <col min="7675" max="7675" width="27.7109375" style="198" customWidth="1"/>
    <col min="7676" max="7676" width="6.7109375" style="198" customWidth="1"/>
    <col min="7677" max="7677" width="1.5703125" style="198" customWidth="1"/>
    <col min="7678" max="7678" width="10.5703125" style="198" customWidth="1"/>
    <col min="7679" max="7679" width="5.85546875" style="198" customWidth="1"/>
    <col min="7680" max="7680" width="1.5703125" style="198" customWidth="1"/>
    <col min="7681" max="7681" width="10.5703125" style="198" customWidth="1"/>
    <col min="7682" max="7682" width="6.7109375" style="198" customWidth="1"/>
    <col min="7683" max="7683" width="1.5703125" style="198" customWidth="1"/>
    <col min="7684" max="7684" width="10.5703125" style="198" customWidth="1"/>
    <col min="7685" max="7685" width="9.7109375" style="198" customWidth="1"/>
    <col min="7686" max="7686" width="13.28515625" style="198" bestFit="1" customWidth="1"/>
    <col min="7687" max="7687" width="7.7109375" style="198" customWidth="1"/>
    <col min="7688" max="7688" width="11.42578125" style="198"/>
    <col min="7689" max="7689" width="13.28515625" style="198" bestFit="1" customWidth="1"/>
    <col min="7690" max="7926" width="11.42578125" style="198"/>
    <col min="7927" max="7927" width="0.140625" style="198" customWidth="1"/>
    <col min="7928" max="7928" width="2.7109375" style="198" customWidth="1"/>
    <col min="7929" max="7929" width="15.42578125" style="198" customWidth="1"/>
    <col min="7930" max="7930" width="1.28515625" style="198" customWidth="1"/>
    <col min="7931" max="7931" width="27.7109375" style="198" customWidth="1"/>
    <col min="7932" max="7932" width="6.7109375" style="198" customWidth="1"/>
    <col min="7933" max="7933" width="1.5703125" style="198" customWidth="1"/>
    <col min="7934" max="7934" width="10.5703125" style="198" customWidth="1"/>
    <col min="7935" max="7935" width="5.85546875" style="198" customWidth="1"/>
    <col min="7936" max="7936" width="1.5703125" style="198" customWidth="1"/>
    <col min="7937" max="7937" width="10.5703125" style="198" customWidth="1"/>
    <col min="7938" max="7938" width="6.7109375" style="198" customWidth="1"/>
    <col min="7939" max="7939" width="1.5703125" style="198" customWidth="1"/>
    <col min="7940" max="7940" width="10.5703125" style="198" customWidth="1"/>
    <col min="7941" max="7941" width="9.7109375" style="198" customWidth="1"/>
    <col min="7942" max="7942" width="13.28515625" style="198" bestFit="1" customWidth="1"/>
    <col min="7943" max="7943" width="7.7109375" style="198" customWidth="1"/>
    <col min="7944" max="7944" width="11.42578125" style="198"/>
    <col min="7945" max="7945" width="13.28515625" style="198" bestFit="1" customWidth="1"/>
    <col min="7946" max="8182" width="11.42578125" style="198"/>
    <col min="8183" max="8183" width="0.140625" style="198" customWidth="1"/>
    <col min="8184" max="8184" width="2.7109375" style="198" customWidth="1"/>
    <col min="8185" max="8185" width="15.42578125" style="198" customWidth="1"/>
    <col min="8186" max="8186" width="1.28515625" style="198" customWidth="1"/>
    <col min="8187" max="8187" width="27.7109375" style="198" customWidth="1"/>
    <col min="8188" max="8188" width="6.7109375" style="198" customWidth="1"/>
    <col min="8189" max="8189" width="1.5703125" style="198" customWidth="1"/>
    <col min="8190" max="8190" width="10.5703125" style="198" customWidth="1"/>
    <col min="8191" max="8191" width="5.85546875" style="198" customWidth="1"/>
    <col min="8192" max="8192" width="1.5703125" style="198" customWidth="1"/>
    <col min="8193" max="8193" width="10.5703125" style="198" customWidth="1"/>
    <col min="8194" max="8194" width="6.7109375" style="198" customWidth="1"/>
    <col min="8195" max="8195" width="1.5703125" style="198" customWidth="1"/>
    <col min="8196" max="8196" width="10.5703125" style="198" customWidth="1"/>
    <col min="8197" max="8197" width="9.7109375" style="198" customWidth="1"/>
    <col min="8198" max="8198" width="13.28515625" style="198" bestFit="1" customWidth="1"/>
    <col min="8199" max="8199" width="7.7109375" style="198" customWidth="1"/>
    <col min="8200" max="8200" width="11.42578125" style="198"/>
    <col min="8201" max="8201" width="13.28515625" style="198" bestFit="1" customWidth="1"/>
    <col min="8202" max="8438" width="11.42578125" style="198"/>
    <col min="8439" max="8439" width="0.140625" style="198" customWidth="1"/>
    <col min="8440" max="8440" width="2.7109375" style="198" customWidth="1"/>
    <col min="8441" max="8441" width="15.42578125" style="198" customWidth="1"/>
    <col min="8442" max="8442" width="1.28515625" style="198" customWidth="1"/>
    <col min="8443" max="8443" width="27.7109375" style="198" customWidth="1"/>
    <col min="8444" max="8444" width="6.7109375" style="198" customWidth="1"/>
    <col min="8445" max="8445" width="1.5703125" style="198" customWidth="1"/>
    <col min="8446" max="8446" width="10.5703125" style="198" customWidth="1"/>
    <col min="8447" max="8447" width="5.85546875" style="198" customWidth="1"/>
    <col min="8448" max="8448" width="1.5703125" style="198" customWidth="1"/>
    <col min="8449" max="8449" width="10.5703125" style="198" customWidth="1"/>
    <col min="8450" max="8450" width="6.7109375" style="198" customWidth="1"/>
    <col min="8451" max="8451" width="1.5703125" style="198" customWidth="1"/>
    <col min="8452" max="8452" width="10.5703125" style="198" customWidth="1"/>
    <col min="8453" max="8453" width="9.7109375" style="198" customWidth="1"/>
    <col min="8454" max="8454" width="13.28515625" style="198" bestFit="1" customWidth="1"/>
    <col min="8455" max="8455" width="7.7109375" style="198" customWidth="1"/>
    <col min="8456" max="8456" width="11.42578125" style="198"/>
    <col min="8457" max="8457" width="13.28515625" style="198" bestFit="1" customWidth="1"/>
    <col min="8458" max="8694" width="11.42578125" style="198"/>
    <col min="8695" max="8695" width="0.140625" style="198" customWidth="1"/>
    <col min="8696" max="8696" width="2.7109375" style="198" customWidth="1"/>
    <col min="8697" max="8697" width="15.42578125" style="198" customWidth="1"/>
    <col min="8698" max="8698" width="1.28515625" style="198" customWidth="1"/>
    <col min="8699" max="8699" width="27.7109375" style="198" customWidth="1"/>
    <col min="8700" max="8700" width="6.7109375" style="198" customWidth="1"/>
    <col min="8701" max="8701" width="1.5703125" style="198" customWidth="1"/>
    <col min="8702" max="8702" width="10.5703125" style="198" customWidth="1"/>
    <col min="8703" max="8703" width="5.85546875" style="198" customWidth="1"/>
    <col min="8704" max="8704" width="1.5703125" style="198" customWidth="1"/>
    <col min="8705" max="8705" width="10.5703125" style="198" customWidth="1"/>
    <col min="8706" max="8706" width="6.7109375" style="198" customWidth="1"/>
    <col min="8707" max="8707" width="1.5703125" style="198" customWidth="1"/>
    <col min="8708" max="8708" width="10.5703125" style="198" customWidth="1"/>
    <col min="8709" max="8709" width="9.7109375" style="198" customWidth="1"/>
    <col min="8710" max="8710" width="13.28515625" style="198" bestFit="1" customWidth="1"/>
    <col min="8711" max="8711" width="7.7109375" style="198" customWidth="1"/>
    <col min="8712" max="8712" width="11.42578125" style="198"/>
    <col min="8713" max="8713" width="13.28515625" style="198" bestFit="1" customWidth="1"/>
    <col min="8714" max="8950" width="11.42578125" style="198"/>
    <col min="8951" max="8951" width="0.140625" style="198" customWidth="1"/>
    <col min="8952" max="8952" width="2.7109375" style="198" customWidth="1"/>
    <col min="8953" max="8953" width="15.42578125" style="198" customWidth="1"/>
    <col min="8954" max="8954" width="1.28515625" style="198" customWidth="1"/>
    <col min="8955" max="8955" width="27.7109375" style="198" customWidth="1"/>
    <col min="8956" max="8956" width="6.7109375" style="198" customWidth="1"/>
    <col min="8957" max="8957" width="1.5703125" style="198" customWidth="1"/>
    <col min="8958" max="8958" width="10.5703125" style="198" customWidth="1"/>
    <col min="8959" max="8959" width="5.85546875" style="198" customWidth="1"/>
    <col min="8960" max="8960" width="1.5703125" style="198" customWidth="1"/>
    <col min="8961" max="8961" width="10.5703125" style="198" customWidth="1"/>
    <col min="8962" max="8962" width="6.7109375" style="198" customWidth="1"/>
    <col min="8963" max="8963" width="1.5703125" style="198" customWidth="1"/>
    <col min="8964" max="8964" width="10.5703125" style="198" customWidth="1"/>
    <col min="8965" max="8965" width="9.7109375" style="198" customWidth="1"/>
    <col min="8966" max="8966" width="13.28515625" style="198" bestFit="1" customWidth="1"/>
    <col min="8967" max="8967" width="7.7109375" style="198" customWidth="1"/>
    <col min="8968" max="8968" width="11.42578125" style="198"/>
    <col min="8969" max="8969" width="13.28515625" style="198" bestFit="1" customWidth="1"/>
    <col min="8970" max="9206" width="11.42578125" style="198"/>
    <col min="9207" max="9207" width="0.140625" style="198" customWidth="1"/>
    <col min="9208" max="9208" width="2.7109375" style="198" customWidth="1"/>
    <col min="9209" max="9209" width="15.42578125" style="198" customWidth="1"/>
    <col min="9210" max="9210" width="1.28515625" style="198" customWidth="1"/>
    <col min="9211" max="9211" width="27.7109375" style="198" customWidth="1"/>
    <col min="9212" max="9212" width="6.7109375" style="198" customWidth="1"/>
    <col min="9213" max="9213" width="1.5703125" style="198" customWidth="1"/>
    <col min="9214" max="9214" width="10.5703125" style="198" customWidth="1"/>
    <col min="9215" max="9215" width="5.85546875" style="198" customWidth="1"/>
    <col min="9216" max="9216" width="1.5703125" style="198" customWidth="1"/>
    <col min="9217" max="9217" width="10.5703125" style="198" customWidth="1"/>
    <col min="9218" max="9218" width="6.7109375" style="198" customWidth="1"/>
    <col min="9219" max="9219" width="1.5703125" style="198" customWidth="1"/>
    <col min="9220" max="9220" width="10.5703125" style="198" customWidth="1"/>
    <col min="9221" max="9221" width="9.7109375" style="198" customWidth="1"/>
    <col min="9222" max="9222" width="13.28515625" style="198" bestFit="1" customWidth="1"/>
    <col min="9223" max="9223" width="7.7109375" style="198" customWidth="1"/>
    <col min="9224" max="9224" width="11.42578125" style="198"/>
    <col min="9225" max="9225" width="13.28515625" style="198" bestFit="1" customWidth="1"/>
    <col min="9226" max="9462" width="11.42578125" style="198"/>
    <col min="9463" max="9463" width="0.140625" style="198" customWidth="1"/>
    <col min="9464" max="9464" width="2.7109375" style="198" customWidth="1"/>
    <col min="9465" max="9465" width="15.42578125" style="198" customWidth="1"/>
    <col min="9466" max="9466" width="1.28515625" style="198" customWidth="1"/>
    <col min="9467" max="9467" width="27.7109375" style="198" customWidth="1"/>
    <col min="9468" max="9468" width="6.7109375" style="198" customWidth="1"/>
    <col min="9469" max="9469" width="1.5703125" style="198" customWidth="1"/>
    <col min="9470" max="9470" width="10.5703125" style="198" customWidth="1"/>
    <col min="9471" max="9471" width="5.85546875" style="198" customWidth="1"/>
    <col min="9472" max="9472" width="1.5703125" style="198" customWidth="1"/>
    <col min="9473" max="9473" width="10.5703125" style="198" customWidth="1"/>
    <col min="9474" max="9474" width="6.7109375" style="198" customWidth="1"/>
    <col min="9475" max="9475" width="1.5703125" style="198" customWidth="1"/>
    <col min="9476" max="9476" width="10.5703125" style="198" customWidth="1"/>
    <col min="9477" max="9477" width="9.7109375" style="198" customWidth="1"/>
    <col min="9478" max="9478" width="13.28515625" style="198" bestFit="1" customWidth="1"/>
    <col min="9479" max="9479" width="7.7109375" style="198" customWidth="1"/>
    <col min="9480" max="9480" width="11.42578125" style="198"/>
    <col min="9481" max="9481" width="13.28515625" style="198" bestFit="1" customWidth="1"/>
    <col min="9482" max="9718" width="11.42578125" style="198"/>
    <col min="9719" max="9719" width="0.140625" style="198" customWidth="1"/>
    <col min="9720" max="9720" width="2.7109375" style="198" customWidth="1"/>
    <col min="9721" max="9721" width="15.42578125" style="198" customWidth="1"/>
    <col min="9722" max="9722" width="1.28515625" style="198" customWidth="1"/>
    <col min="9723" max="9723" width="27.7109375" style="198" customWidth="1"/>
    <col min="9724" max="9724" width="6.7109375" style="198" customWidth="1"/>
    <col min="9725" max="9725" width="1.5703125" style="198" customWidth="1"/>
    <col min="9726" max="9726" width="10.5703125" style="198" customWidth="1"/>
    <col min="9727" max="9727" width="5.85546875" style="198" customWidth="1"/>
    <col min="9728" max="9728" width="1.5703125" style="198" customWidth="1"/>
    <col min="9729" max="9729" width="10.5703125" style="198" customWidth="1"/>
    <col min="9730" max="9730" width="6.7109375" style="198" customWidth="1"/>
    <col min="9731" max="9731" width="1.5703125" style="198" customWidth="1"/>
    <col min="9732" max="9732" width="10.5703125" style="198" customWidth="1"/>
    <col min="9733" max="9733" width="9.7109375" style="198" customWidth="1"/>
    <col min="9734" max="9734" width="13.28515625" style="198" bestFit="1" customWidth="1"/>
    <col min="9735" max="9735" width="7.7109375" style="198" customWidth="1"/>
    <col min="9736" max="9736" width="11.42578125" style="198"/>
    <col min="9737" max="9737" width="13.28515625" style="198" bestFit="1" customWidth="1"/>
    <col min="9738" max="9974" width="11.42578125" style="198"/>
    <col min="9975" max="9975" width="0.140625" style="198" customWidth="1"/>
    <col min="9976" max="9976" width="2.7109375" style="198" customWidth="1"/>
    <col min="9977" max="9977" width="15.42578125" style="198" customWidth="1"/>
    <col min="9978" max="9978" width="1.28515625" style="198" customWidth="1"/>
    <col min="9979" max="9979" width="27.7109375" style="198" customWidth="1"/>
    <col min="9980" max="9980" width="6.7109375" style="198" customWidth="1"/>
    <col min="9981" max="9981" width="1.5703125" style="198" customWidth="1"/>
    <col min="9982" max="9982" width="10.5703125" style="198" customWidth="1"/>
    <col min="9983" max="9983" width="5.85546875" style="198" customWidth="1"/>
    <col min="9984" max="9984" width="1.5703125" style="198" customWidth="1"/>
    <col min="9985" max="9985" width="10.5703125" style="198" customWidth="1"/>
    <col min="9986" max="9986" width="6.7109375" style="198" customWidth="1"/>
    <col min="9987" max="9987" width="1.5703125" style="198" customWidth="1"/>
    <col min="9988" max="9988" width="10.5703125" style="198" customWidth="1"/>
    <col min="9989" max="9989" width="9.7109375" style="198" customWidth="1"/>
    <col min="9990" max="9990" width="13.28515625" style="198" bestFit="1" customWidth="1"/>
    <col min="9991" max="9991" width="7.7109375" style="198" customWidth="1"/>
    <col min="9992" max="9992" width="11.42578125" style="198"/>
    <col min="9993" max="9993" width="13.28515625" style="198" bestFit="1" customWidth="1"/>
    <col min="9994" max="10230" width="11.42578125" style="198"/>
    <col min="10231" max="10231" width="0.140625" style="198" customWidth="1"/>
    <col min="10232" max="10232" width="2.7109375" style="198" customWidth="1"/>
    <col min="10233" max="10233" width="15.42578125" style="198" customWidth="1"/>
    <col min="10234" max="10234" width="1.28515625" style="198" customWidth="1"/>
    <col min="10235" max="10235" width="27.7109375" style="198" customWidth="1"/>
    <col min="10236" max="10236" width="6.7109375" style="198" customWidth="1"/>
    <col min="10237" max="10237" width="1.5703125" style="198" customWidth="1"/>
    <col min="10238" max="10238" width="10.5703125" style="198" customWidth="1"/>
    <col min="10239" max="10239" width="5.85546875" style="198" customWidth="1"/>
    <col min="10240" max="10240" width="1.5703125" style="198" customWidth="1"/>
    <col min="10241" max="10241" width="10.5703125" style="198" customWidth="1"/>
    <col min="10242" max="10242" width="6.7109375" style="198" customWidth="1"/>
    <col min="10243" max="10243" width="1.5703125" style="198" customWidth="1"/>
    <col min="10244" max="10244" width="10.5703125" style="198" customWidth="1"/>
    <col min="10245" max="10245" width="9.7109375" style="198" customWidth="1"/>
    <col min="10246" max="10246" width="13.28515625" style="198" bestFit="1" customWidth="1"/>
    <col min="10247" max="10247" width="7.7109375" style="198" customWidth="1"/>
    <col min="10248" max="10248" width="11.42578125" style="198"/>
    <col min="10249" max="10249" width="13.28515625" style="198" bestFit="1" customWidth="1"/>
    <col min="10250" max="10486" width="11.42578125" style="198"/>
    <col min="10487" max="10487" width="0.140625" style="198" customWidth="1"/>
    <col min="10488" max="10488" width="2.7109375" style="198" customWidth="1"/>
    <col min="10489" max="10489" width="15.42578125" style="198" customWidth="1"/>
    <col min="10490" max="10490" width="1.28515625" style="198" customWidth="1"/>
    <col min="10491" max="10491" width="27.7109375" style="198" customWidth="1"/>
    <col min="10492" max="10492" width="6.7109375" style="198" customWidth="1"/>
    <col min="10493" max="10493" width="1.5703125" style="198" customWidth="1"/>
    <col min="10494" max="10494" width="10.5703125" style="198" customWidth="1"/>
    <col min="10495" max="10495" width="5.85546875" style="198" customWidth="1"/>
    <col min="10496" max="10496" width="1.5703125" style="198" customWidth="1"/>
    <col min="10497" max="10497" width="10.5703125" style="198" customWidth="1"/>
    <col min="10498" max="10498" width="6.7109375" style="198" customWidth="1"/>
    <col min="10499" max="10499" width="1.5703125" style="198" customWidth="1"/>
    <col min="10500" max="10500" width="10.5703125" style="198" customWidth="1"/>
    <col min="10501" max="10501" width="9.7109375" style="198" customWidth="1"/>
    <col min="10502" max="10502" width="13.28515625" style="198" bestFit="1" customWidth="1"/>
    <col min="10503" max="10503" width="7.7109375" style="198" customWidth="1"/>
    <col min="10504" max="10504" width="11.42578125" style="198"/>
    <col min="10505" max="10505" width="13.28515625" style="198" bestFit="1" customWidth="1"/>
    <col min="10506" max="10742" width="11.42578125" style="198"/>
    <col min="10743" max="10743" width="0.140625" style="198" customWidth="1"/>
    <col min="10744" max="10744" width="2.7109375" style="198" customWidth="1"/>
    <col min="10745" max="10745" width="15.42578125" style="198" customWidth="1"/>
    <col min="10746" max="10746" width="1.28515625" style="198" customWidth="1"/>
    <col min="10747" max="10747" width="27.7109375" style="198" customWidth="1"/>
    <col min="10748" max="10748" width="6.7109375" style="198" customWidth="1"/>
    <col min="10749" max="10749" width="1.5703125" style="198" customWidth="1"/>
    <col min="10750" max="10750" width="10.5703125" style="198" customWidth="1"/>
    <col min="10751" max="10751" width="5.85546875" style="198" customWidth="1"/>
    <col min="10752" max="10752" width="1.5703125" style="198" customWidth="1"/>
    <col min="10753" max="10753" width="10.5703125" style="198" customWidth="1"/>
    <col min="10754" max="10754" width="6.7109375" style="198" customWidth="1"/>
    <col min="10755" max="10755" width="1.5703125" style="198" customWidth="1"/>
    <col min="10756" max="10756" width="10.5703125" style="198" customWidth="1"/>
    <col min="10757" max="10757" width="9.7109375" style="198" customWidth="1"/>
    <col min="10758" max="10758" width="13.28515625" style="198" bestFit="1" customWidth="1"/>
    <col min="10759" max="10759" width="7.7109375" style="198" customWidth="1"/>
    <col min="10760" max="10760" width="11.42578125" style="198"/>
    <col min="10761" max="10761" width="13.28515625" style="198" bestFit="1" customWidth="1"/>
    <col min="10762" max="10998" width="11.42578125" style="198"/>
    <col min="10999" max="10999" width="0.140625" style="198" customWidth="1"/>
    <col min="11000" max="11000" width="2.7109375" style="198" customWidth="1"/>
    <col min="11001" max="11001" width="15.42578125" style="198" customWidth="1"/>
    <col min="11002" max="11002" width="1.28515625" style="198" customWidth="1"/>
    <col min="11003" max="11003" width="27.7109375" style="198" customWidth="1"/>
    <col min="11004" max="11004" width="6.7109375" style="198" customWidth="1"/>
    <col min="11005" max="11005" width="1.5703125" style="198" customWidth="1"/>
    <col min="11006" max="11006" width="10.5703125" style="198" customWidth="1"/>
    <col min="11007" max="11007" width="5.85546875" style="198" customWidth="1"/>
    <col min="11008" max="11008" width="1.5703125" style="198" customWidth="1"/>
    <col min="11009" max="11009" width="10.5703125" style="198" customWidth="1"/>
    <col min="11010" max="11010" width="6.7109375" style="198" customWidth="1"/>
    <col min="11011" max="11011" width="1.5703125" style="198" customWidth="1"/>
    <col min="11012" max="11012" width="10.5703125" style="198" customWidth="1"/>
    <col min="11013" max="11013" width="9.7109375" style="198" customWidth="1"/>
    <col min="11014" max="11014" width="13.28515625" style="198" bestFit="1" customWidth="1"/>
    <col min="11015" max="11015" width="7.7109375" style="198" customWidth="1"/>
    <col min="11016" max="11016" width="11.42578125" style="198"/>
    <col min="11017" max="11017" width="13.28515625" style="198" bestFit="1" customWidth="1"/>
    <col min="11018" max="11254" width="11.42578125" style="198"/>
    <col min="11255" max="11255" width="0.140625" style="198" customWidth="1"/>
    <col min="11256" max="11256" width="2.7109375" style="198" customWidth="1"/>
    <col min="11257" max="11257" width="15.42578125" style="198" customWidth="1"/>
    <col min="11258" max="11258" width="1.28515625" style="198" customWidth="1"/>
    <col min="11259" max="11259" width="27.7109375" style="198" customWidth="1"/>
    <col min="11260" max="11260" width="6.7109375" style="198" customWidth="1"/>
    <col min="11261" max="11261" width="1.5703125" style="198" customWidth="1"/>
    <col min="11262" max="11262" width="10.5703125" style="198" customWidth="1"/>
    <col min="11263" max="11263" width="5.85546875" style="198" customWidth="1"/>
    <col min="11264" max="11264" width="1.5703125" style="198" customWidth="1"/>
    <col min="11265" max="11265" width="10.5703125" style="198" customWidth="1"/>
    <col min="11266" max="11266" width="6.7109375" style="198" customWidth="1"/>
    <col min="11267" max="11267" width="1.5703125" style="198" customWidth="1"/>
    <col min="11268" max="11268" width="10.5703125" style="198" customWidth="1"/>
    <col min="11269" max="11269" width="9.7109375" style="198" customWidth="1"/>
    <col min="11270" max="11270" width="13.28515625" style="198" bestFit="1" customWidth="1"/>
    <col min="11271" max="11271" width="7.7109375" style="198" customWidth="1"/>
    <col min="11272" max="11272" width="11.42578125" style="198"/>
    <col min="11273" max="11273" width="13.28515625" style="198" bestFit="1" customWidth="1"/>
    <col min="11274" max="11510" width="11.42578125" style="198"/>
    <col min="11511" max="11511" width="0.140625" style="198" customWidth="1"/>
    <col min="11512" max="11512" width="2.7109375" style="198" customWidth="1"/>
    <col min="11513" max="11513" width="15.42578125" style="198" customWidth="1"/>
    <col min="11514" max="11514" width="1.28515625" style="198" customWidth="1"/>
    <col min="11515" max="11515" width="27.7109375" style="198" customWidth="1"/>
    <col min="11516" max="11516" width="6.7109375" style="198" customWidth="1"/>
    <col min="11517" max="11517" width="1.5703125" style="198" customWidth="1"/>
    <col min="11518" max="11518" width="10.5703125" style="198" customWidth="1"/>
    <col min="11519" max="11519" width="5.85546875" style="198" customWidth="1"/>
    <col min="11520" max="11520" width="1.5703125" style="198" customWidth="1"/>
    <col min="11521" max="11521" width="10.5703125" style="198" customWidth="1"/>
    <col min="11522" max="11522" width="6.7109375" style="198" customWidth="1"/>
    <col min="11523" max="11523" width="1.5703125" style="198" customWidth="1"/>
    <col min="11524" max="11524" width="10.5703125" style="198" customWidth="1"/>
    <col min="11525" max="11525" width="9.7109375" style="198" customWidth="1"/>
    <col min="11526" max="11526" width="13.28515625" style="198" bestFit="1" customWidth="1"/>
    <col min="11527" max="11527" width="7.7109375" style="198" customWidth="1"/>
    <col min="11528" max="11528" width="11.42578125" style="198"/>
    <col min="11529" max="11529" width="13.28515625" style="198" bestFit="1" customWidth="1"/>
    <col min="11530" max="11766" width="11.42578125" style="198"/>
    <col min="11767" max="11767" width="0.140625" style="198" customWidth="1"/>
    <col min="11768" max="11768" width="2.7109375" style="198" customWidth="1"/>
    <col min="11769" max="11769" width="15.42578125" style="198" customWidth="1"/>
    <col min="11770" max="11770" width="1.28515625" style="198" customWidth="1"/>
    <col min="11771" max="11771" width="27.7109375" style="198" customWidth="1"/>
    <col min="11772" max="11772" width="6.7109375" style="198" customWidth="1"/>
    <col min="11773" max="11773" width="1.5703125" style="198" customWidth="1"/>
    <col min="11774" max="11774" width="10.5703125" style="198" customWidth="1"/>
    <col min="11775" max="11775" width="5.85546875" style="198" customWidth="1"/>
    <col min="11776" max="11776" width="1.5703125" style="198" customWidth="1"/>
    <col min="11777" max="11777" width="10.5703125" style="198" customWidth="1"/>
    <col min="11778" max="11778" width="6.7109375" style="198" customWidth="1"/>
    <col min="11779" max="11779" width="1.5703125" style="198" customWidth="1"/>
    <col min="11780" max="11780" width="10.5703125" style="198" customWidth="1"/>
    <col min="11781" max="11781" width="9.7109375" style="198" customWidth="1"/>
    <col min="11782" max="11782" width="13.28515625" style="198" bestFit="1" customWidth="1"/>
    <col min="11783" max="11783" width="7.7109375" style="198" customWidth="1"/>
    <col min="11784" max="11784" width="11.42578125" style="198"/>
    <col min="11785" max="11785" width="13.28515625" style="198" bestFit="1" customWidth="1"/>
    <col min="11786" max="12022" width="11.42578125" style="198"/>
    <col min="12023" max="12023" width="0.140625" style="198" customWidth="1"/>
    <col min="12024" max="12024" width="2.7109375" style="198" customWidth="1"/>
    <col min="12025" max="12025" width="15.42578125" style="198" customWidth="1"/>
    <col min="12026" max="12026" width="1.28515625" style="198" customWidth="1"/>
    <col min="12027" max="12027" width="27.7109375" style="198" customWidth="1"/>
    <col min="12028" max="12028" width="6.7109375" style="198" customWidth="1"/>
    <col min="12029" max="12029" width="1.5703125" style="198" customWidth="1"/>
    <col min="12030" max="12030" width="10.5703125" style="198" customWidth="1"/>
    <col min="12031" max="12031" width="5.85546875" style="198" customWidth="1"/>
    <col min="12032" max="12032" width="1.5703125" style="198" customWidth="1"/>
    <col min="12033" max="12033" width="10.5703125" style="198" customWidth="1"/>
    <col min="12034" max="12034" width="6.7109375" style="198" customWidth="1"/>
    <col min="12035" max="12035" width="1.5703125" style="198" customWidth="1"/>
    <col min="12036" max="12036" width="10.5703125" style="198" customWidth="1"/>
    <col min="12037" max="12037" width="9.7109375" style="198" customWidth="1"/>
    <col min="12038" max="12038" width="13.28515625" style="198" bestFit="1" customWidth="1"/>
    <col min="12039" max="12039" width="7.7109375" style="198" customWidth="1"/>
    <col min="12040" max="12040" width="11.42578125" style="198"/>
    <col min="12041" max="12041" width="13.28515625" style="198" bestFit="1" customWidth="1"/>
    <col min="12042" max="12278" width="11.42578125" style="198"/>
    <col min="12279" max="12279" width="0.140625" style="198" customWidth="1"/>
    <col min="12280" max="12280" width="2.7109375" style="198" customWidth="1"/>
    <col min="12281" max="12281" width="15.42578125" style="198" customWidth="1"/>
    <col min="12282" max="12282" width="1.28515625" style="198" customWidth="1"/>
    <col min="12283" max="12283" width="27.7109375" style="198" customWidth="1"/>
    <col min="12284" max="12284" width="6.7109375" style="198" customWidth="1"/>
    <col min="12285" max="12285" width="1.5703125" style="198" customWidth="1"/>
    <col min="12286" max="12286" width="10.5703125" style="198" customWidth="1"/>
    <col min="12287" max="12287" width="5.85546875" style="198" customWidth="1"/>
    <col min="12288" max="12288" width="1.5703125" style="198" customWidth="1"/>
    <col min="12289" max="12289" width="10.5703125" style="198" customWidth="1"/>
    <col min="12290" max="12290" width="6.7109375" style="198" customWidth="1"/>
    <col min="12291" max="12291" width="1.5703125" style="198" customWidth="1"/>
    <col min="12292" max="12292" width="10.5703125" style="198" customWidth="1"/>
    <col min="12293" max="12293" width="9.7109375" style="198" customWidth="1"/>
    <col min="12294" max="12294" width="13.28515625" style="198" bestFit="1" customWidth="1"/>
    <col min="12295" max="12295" width="7.7109375" style="198" customWidth="1"/>
    <col min="12296" max="12296" width="11.42578125" style="198"/>
    <col min="12297" max="12297" width="13.28515625" style="198" bestFit="1" customWidth="1"/>
    <col min="12298" max="12534" width="11.42578125" style="198"/>
    <col min="12535" max="12535" width="0.140625" style="198" customWidth="1"/>
    <col min="12536" max="12536" width="2.7109375" style="198" customWidth="1"/>
    <col min="12537" max="12537" width="15.42578125" style="198" customWidth="1"/>
    <col min="12538" max="12538" width="1.28515625" style="198" customWidth="1"/>
    <col min="12539" max="12539" width="27.7109375" style="198" customWidth="1"/>
    <col min="12540" max="12540" width="6.7109375" style="198" customWidth="1"/>
    <col min="12541" max="12541" width="1.5703125" style="198" customWidth="1"/>
    <col min="12542" max="12542" width="10.5703125" style="198" customWidth="1"/>
    <col min="12543" max="12543" width="5.85546875" style="198" customWidth="1"/>
    <col min="12544" max="12544" width="1.5703125" style="198" customWidth="1"/>
    <col min="12545" max="12545" width="10.5703125" style="198" customWidth="1"/>
    <col min="12546" max="12546" width="6.7109375" style="198" customWidth="1"/>
    <col min="12547" max="12547" width="1.5703125" style="198" customWidth="1"/>
    <col min="12548" max="12548" width="10.5703125" style="198" customWidth="1"/>
    <col min="12549" max="12549" width="9.7109375" style="198" customWidth="1"/>
    <col min="12550" max="12550" width="13.28515625" style="198" bestFit="1" customWidth="1"/>
    <col min="12551" max="12551" width="7.7109375" style="198" customWidth="1"/>
    <col min="12552" max="12552" width="11.42578125" style="198"/>
    <col min="12553" max="12553" width="13.28515625" style="198" bestFit="1" customWidth="1"/>
    <col min="12554" max="12790" width="11.42578125" style="198"/>
    <col min="12791" max="12791" width="0.140625" style="198" customWidth="1"/>
    <col min="12792" max="12792" width="2.7109375" style="198" customWidth="1"/>
    <col min="12793" max="12793" width="15.42578125" style="198" customWidth="1"/>
    <col min="12794" max="12794" width="1.28515625" style="198" customWidth="1"/>
    <col min="12795" max="12795" width="27.7109375" style="198" customWidth="1"/>
    <col min="12796" max="12796" width="6.7109375" style="198" customWidth="1"/>
    <col min="12797" max="12797" width="1.5703125" style="198" customWidth="1"/>
    <col min="12798" max="12798" width="10.5703125" style="198" customWidth="1"/>
    <col min="12799" max="12799" width="5.85546875" style="198" customWidth="1"/>
    <col min="12800" max="12800" width="1.5703125" style="198" customWidth="1"/>
    <col min="12801" max="12801" width="10.5703125" style="198" customWidth="1"/>
    <col min="12802" max="12802" width="6.7109375" style="198" customWidth="1"/>
    <col min="12803" max="12803" width="1.5703125" style="198" customWidth="1"/>
    <col min="12804" max="12804" width="10.5703125" style="198" customWidth="1"/>
    <col min="12805" max="12805" width="9.7109375" style="198" customWidth="1"/>
    <col min="12806" max="12806" width="13.28515625" style="198" bestFit="1" customWidth="1"/>
    <col min="12807" max="12807" width="7.7109375" style="198" customWidth="1"/>
    <col min="12808" max="12808" width="11.42578125" style="198"/>
    <col min="12809" max="12809" width="13.28515625" style="198" bestFit="1" customWidth="1"/>
    <col min="12810" max="13046" width="11.42578125" style="198"/>
    <col min="13047" max="13047" width="0.140625" style="198" customWidth="1"/>
    <col min="13048" max="13048" width="2.7109375" style="198" customWidth="1"/>
    <col min="13049" max="13049" width="15.42578125" style="198" customWidth="1"/>
    <col min="13050" max="13050" width="1.28515625" style="198" customWidth="1"/>
    <col min="13051" max="13051" width="27.7109375" style="198" customWidth="1"/>
    <col min="13052" max="13052" width="6.7109375" style="198" customWidth="1"/>
    <col min="13053" max="13053" width="1.5703125" style="198" customWidth="1"/>
    <col min="13054" max="13054" width="10.5703125" style="198" customWidth="1"/>
    <col min="13055" max="13055" width="5.85546875" style="198" customWidth="1"/>
    <col min="13056" max="13056" width="1.5703125" style="198" customWidth="1"/>
    <col min="13057" max="13057" width="10.5703125" style="198" customWidth="1"/>
    <col min="13058" max="13058" width="6.7109375" style="198" customWidth="1"/>
    <col min="13059" max="13059" width="1.5703125" style="198" customWidth="1"/>
    <col min="13060" max="13060" width="10.5703125" style="198" customWidth="1"/>
    <col min="13061" max="13061" width="9.7109375" style="198" customWidth="1"/>
    <col min="13062" max="13062" width="13.28515625" style="198" bestFit="1" customWidth="1"/>
    <col min="13063" max="13063" width="7.7109375" style="198" customWidth="1"/>
    <col min="13064" max="13064" width="11.42578125" style="198"/>
    <col min="13065" max="13065" width="13.28515625" style="198" bestFit="1" customWidth="1"/>
    <col min="13066" max="13302" width="11.42578125" style="198"/>
    <col min="13303" max="13303" width="0.140625" style="198" customWidth="1"/>
    <col min="13304" max="13304" width="2.7109375" style="198" customWidth="1"/>
    <col min="13305" max="13305" width="15.42578125" style="198" customWidth="1"/>
    <col min="13306" max="13306" width="1.28515625" style="198" customWidth="1"/>
    <col min="13307" max="13307" width="27.7109375" style="198" customWidth="1"/>
    <col min="13308" max="13308" width="6.7109375" style="198" customWidth="1"/>
    <col min="13309" max="13309" width="1.5703125" style="198" customWidth="1"/>
    <col min="13310" max="13310" width="10.5703125" style="198" customWidth="1"/>
    <col min="13311" max="13311" width="5.85546875" style="198" customWidth="1"/>
    <col min="13312" max="13312" width="1.5703125" style="198" customWidth="1"/>
    <col min="13313" max="13313" width="10.5703125" style="198" customWidth="1"/>
    <col min="13314" max="13314" width="6.7109375" style="198" customWidth="1"/>
    <col min="13315" max="13315" width="1.5703125" style="198" customWidth="1"/>
    <col min="13316" max="13316" width="10.5703125" style="198" customWidth="1"/>
    <col min="13317" max="13317" width="9.7109375" style="198" customWidth="1"/>
    <col min="13318" max="13318" width="13.28515625" style="198" bestFit="1" customWidth="1"/>
    <col min="13319" max="13319" width="7.7109375" style="198" customWidth="1"/>
    <col min="13320" max="13320" width="11.42578125" style="198"/>
    <col min="13321" max="13321" width="13.28515625" style="198" bestFit="1" customWidth="1"/>
    <col min="13322" max="13558" width="11.42578125" style="198"/>
    <col min="13559" max="13559" width="0.140625" style="198" customWidth="1"/>
    <col min="13560" max="13560" width="2.7109375" style="198" customWidth="1"/>
    <col min="13561" max="13561" width="15.42578125" style="198" customWidth="1"/>
    <col min="13562" max="13562" width="1.28515625" style="198" customWidth="1"/>
    <col min="13563" max="13563" width="27.7109375" style="198" customWidth="1"/>
    <col min="13564" max="13564" width="6.7109375" style="198" customWidth="1"/>
    <col min="13565" max="13565" width="1.5703125" style="198" customWidth="1"/>
    <col min="13566" max="13566" width="10.5703125" style="198" customWidth="1"/>
    <col min="13567" max="13567" width="5.85546875" style="198" customWidth="1"/>
    <col min="13568" max="13568" width="1.5703125" style="198" customWidth="1"/>
    <col min="13569" max="13569" width="10.5703125" style="198" customWidth="1"/>
    <col min="13570" max="13570" width="6.7109375" style="198" customWidth="1"/>
    <col min="13571" max="13571" width="1.5703125" style="198" customWidth="1"/>
    <col min="13572" max="13572" width="10.5703125" style="198" customWidth="1"/>
    <col min="13573" max="13573" width="9.7109375" style="198" customWidth="1"/>
    <col min="13574" max="13574" width="13.28515625" style="198" bestFit="1" customWidth="1"/>
    <col min="13575" max="13575" width="7.7109375" style="198" customWidth="1"/>
    <col min="13576" max="13576" width="11.42578125" style="198"/>
    <col min="13577" max="13577" width="13.28515625" style="198" bestFit="1" customWidth="1"/>
    <col min="13578" max="13814" width="11.42578125" style="198"/>
    <col min="13815" max="13815" width="0.140625" style="198" customWidth="1"/>
    <col min="13816" max="13816" width="2.7109375" style="198" customWidth="1"/>
    <col min="13817" max="13817" width="15.42578125" style="198" customWidth="1"/>
    <col min="13818" max="13818" width="1.28515625" style="198" customWidth="1"/>
    <col min="13819" max="13819" width="27.7109375" style="198" customWidth="1"/>
    <col min="13820" max="13820" width="6.7109375" style="198" customWidth="1"/>
    <col min="13821" max="13821" width="1.5703125" style="198" customWidth="1"/>
    <col min="13822" max="13822" width="10.5703125" style="198" customWidth="1"/>
    <col min="13823" max="13823" width="5.85546875" style="198" customWidth="1"/>
    <col min="13824" max="13824" width="1.5703125" style="198" customWidth="1"/>
    <col min="13825" max="13825" width="10.5703125" style="198" customWidth="1"/>
    <col min="13826" max="13826" width="6.7109375" style="198" customWidth="1"/>
    <col min="13827" max="13827" width="1.5703125" style="198" customWidth="1"/>
    <col min="13828" max="13828" width="10.5703125" style="198" customWidth="1"/>
    <col min="13829" max="13829" width="9.7109375" style="198" customWidth="1"/>
    <col min="13830" max="13830" width="13.28515625" style="198" bestFit="1" customWidth="1"/>
    <col min="13831" max="13831" width="7.7109375" style="198" customWidth="1"/>
    <col min="13832" max="13832" width="11.42578125" style="198"/>
    <col min="13833" max="13833" width="13.28515625" style="198" bestFit="1" customWidth="1"/>
    <col min="13834" max="14070" width="11.42578125" style="198"/>
    <col min="14071" max="14071" width="0.140625" style="198" customWidth="1"/>
    <col min="14072" max="14072" width="2.7109375" style="198" customWidth="1"/>
    <col min="14073" max="14073" width="15.42578125" style="198" customWidth="1"/>
    <col min="14074" max="14074" width="1.28515625" style="198" customWidth="1"/>
    <col min="14075" max="14075" width="27.7109375" style="198" customWidth="1"/>
    <col min="14076" max="14076" width="6.7109375" style="198" customWidth="1"/>
    <col min="14077" max="14077" width="1.5703125" style="198" customWidth="1"/>
    <col min="14078" max="14078" width="10.5703125" style="198" customWidth="1"/>
    <col min="14079" max="14079" width="5.85546875" style="198" customWidth="1"/>
    <col min="14080" max="14080" width="1.5703125" style="198" customWidth="1"/>
    <col min="14081" max="14081" width="10.5703125" style="198" customWidth="1"/>
    <col min="14082" max="14082" width="6.7109375" style="198" customWidth="1"/>
    <col min="14083" max="14083" width="1.5703125" style="198" customWidth="1"/>
    <col min="14084" max="14084" width="10.5703125" style="198" customWidth="1"/>
    <col min="14085" max="14085" width="9.7109375" style="198" customWidth="1"/>
    <col min="14086" max="14086" width="13.28515625" style="198" bestFit="1" customWidth="1"/>
    <col min="14087" max="14087" width="7.7109375" style="198" customWidth="1"/>
    <col min="14088" max="14088" width="11.42578125" style="198"/>
    <col min="14089" max="14089" width="13.28515625" style="198" bestFit="1" customWidth="1"/>
    <col min="14090" max="14326" width="11.42578125" style="198"/>
    <col min="14327" max="14327" width="0.140625" style="198" customWidth="1"/>
    <col min="14328" max="14328" width="2.7109375" style="198" customWidth="1"/>
    <col min="14329" max="14329" width="15.42578125" style="198" customWidth="1"/>
    <col min="14330" max="14330" width="1.28515625" style="198" customWidth="1"/>
    <col min="14331" max="14331" width="27.7109375" style="198" customWidth="1"/>
    <col min="14332" max="14332" width="6.7109375" style="198" customWidth="1"/>
    <col min="14333" max="14333" width="1.5703125" style="198" customWidth="1"/>
    <col min="14334" max="14334" width="10.5703125" style="198" customWidth="1"/>
    <col min="14335" max="14335" width="5.85546875" style="198" customWidth="1"/>
    <col min="14336" max="14336" width="1.5703125" style="198" customWidth="1"/>
    <col min="14337" max="14337" width="10.5703125" style="198" customWidth="1"/>
    <col min="14338" max="14338" width="6.7109375" style="198" customWidth="1"/>
    <col min="14339" max="14339" width="1.5703125" style="198" customWidth="1"/>
    <col min="14340" max="14340" width="10.5703125" style="198" customWidth="1"/>
    <col min="14341" max="14341" width="9.7109375" style="198" customWidth="1"/>
    <col min="14342" max="14342" width="13.28515625" style="198" bestFit="1" customWidth="1"/>
    <col min="14343" max="14343" width="7.7109375" style="198" customWidth="1"/>
    <col min="14344" max="14344" width="11.42578125" style="198"/>
    <col min="14345" max="14345" width="13.28515625" style="198" bestFit="1" customWidth="1"/>
    <col min="14346" max="14582" width="11.42578125" style="198"/>
    <col min="14583" max="14583" width="0.140625" style="198" customWidth="1"/>
    <col min="14584" max="14584" width="2.7109375" style="198" customWidth="1"/>
    <col min="14585" max="14585" width="15.42578125" style="198" customWidth="1"/>
    <col min="14586" max="14586" width="1.28515625" style="198" customWidth="1"/>
    <col min="14587" max="14587" width="27.7109375" style="198" customWidth="1"/>
    <col min="14588" max="14588" width="6.7109375" style="198" customWidth="1"/>
    <col min="14589" max="14589" width="1.5703125" style="198" customWidth="1"/>
    <col min="14590" max="14590" width="10.5703125" style="198" customWidth="1"/>
    <col min="14591" max="14591" width="5.85546875" style="198" customWidth="1"/>
    <col min="14592" max="14592" width="1.5703125" style="198" customWidth="1"/>
    <col min="14593" max="14593" width="10.5703125" style="198" customWidth="1"/>
    <col min="14594" max="14594" width="6.7109375" style="198" customWidth="1"/>
    <col min="14595" max="14595" width="1.5703125" style="198" customWidth="1"/>
    <col min="14596" max="14596" width="10.5703125" style="198" customWidth="1"/>
    <col min="14597" max="14597" width="9.7109375" style="198" customWidth="1"/>
    <col min="14598" max="14598" width="13.28515625" style="198" bestFit="1" customWidth="1"/>
    <col min="14599" max="14599" width="7.7109375" style="198" customWidth="1"/>
    <col min="14600" max="14600" width="11.42578125" style="198"/>
    <col min="14601" max="14601" width="13.28515625" style="198" bestFit="1" customWidth="1"/>
    <col min="14602" max="14838" width="11.42578125" style="198"/>
    <col min="14839" max="14839" width="0.140625" style="198" customWidth="1"/>
    <col min="14840" max="14840" width="2.7109375" style="198" customWidth="1"/>
    <col min="14841" max="14841" width="15.42578125" style="198" customWidth="1"/>
    <col min="14842" max="14842" width="1.28515625" style="198" customWidth="1"/>
    <col min="14843" max="14843" width="27.7109375" style="198" customWidth="1"/>
    <col min="14844" max="14844" width="6.7109375" style="198" customWidth="1"/>
    <col min="14845" max="14845" width="1.5703125" style="198" customWidth="1"/>
    <col min="14846" max="14846" width="10.5703125" style="198" customWidth="1"/>
    <col min="14847" max="14847" width="5.85546875" style="198" customWidth="1"/>
    <col min="14848" max="14848" width="1.5703125" style="198" customWidth="1"/>
    <col min="14849" max="14849" width="10.5703125" style="198" customWidth="1"/>
    <col min="14850" max="14850" width="6.7109375" style="198" customWidth="1"/>
    <col min="14851" max="14851" width="1.5703125" style="198" customWidth="1"/>
    <col min="14852" max="14852" width="10.5703125" style="198" customWidth="1"/>
    <col min="14853" max="14853" width="9.7109375" style="198" customWidth="1"/>
    <col min="14854" max="14854" width="13.28515625" style="198" bestFit="1" customWidth="1"/>
    <col min="14855" max="14855" width="7.7109375" style="198" customWidth="1"/>
    <col min="14856" max="14856" width="11.42578125" style="198"/>
    <col min="14857" max="14857" width="13.28515625" style="198" bestFit="1" customWidth="1"/>
    <col min="14858" max="15094" width="11.42578125" style="198"/>
    <col min="15095" max="15095" width="0.140625" style="198" customWidth="1"/>
    <col min="15096" max="15096" width="2.7109375" style="198" customWidth="1"/>
    <col min="15097" max="15097" width="15.42578125" style="198" customWidth="1"/>
    <col min="15098" max="15098" width="1.28515625" style="198" customWidth="1"/>
    <col min="15099" max="15099" width="27.7109375" style="198" customWidth="1"/>
    <col min="15100" max="15100" width="6.7109375" style="198" customWidth="1"/>
    <col min="15101" max="15101" width="1.5703125" style="198" customWidth="1"/>
    <col min="15102" max="15102" width="10.5703125" style="198" customWidth="1"/>
    <col min="15103" max="15103" width="5.85546875" style="198" customWidth="1"/>
    <col min="15104" max="15104" width="1.5703125" style="198" customWidth="1"/>
    <col min="15105" max="15105" width="10.5703125" style="198" customWidth="1"/>
    <col min="15106" max="15106" width="6.7109375" style="198" customWidth="1"/>
    <col min="15107" max="15107" width="1.5703125" style="198" customWidth="1"/>
    <col min="15108" max="15108" width="10.5703125" style="198" customWidth="1"/>
    <col min="15109" max="15109" width="9.7109375" style="198" customWidth="1"/>
    <col min="15110" max="15110" width="13.28515625" style="198" bestFit="1" customWidth="1"/>
    <col min="15111" max="15111" width="7.7109375" style="198" customWidth="1"/>
    <col min="15112" max="15112" width="11.42578125" style="198"/>
    <col min="15113" max="15113" width="13.28515625" style="198" bestFit="1" customWidth="1"/>
    <col min="15114" max="15350" width="11.42578125" style="198"/>
    <col min="15351" max="15351" width="0.140625" style="198" customWidth="1"/>
    <col min="15352" max="15352" width="2.7109375" style="198" customWidth="1"/>
    <col min="15353" max="15353" width="15.42578125" style="198" customWidth="1"/>
    <col min="15354" max="15354" width="1.28515625" style="198" customWidth="1"/>
    <col min="15355" max="15355" width="27.7109375" style="198" customWidth="1"/>
    <col min="15356" max="15356" width="6.7109375" style="198" customWidth="1"/>
    <col min="15357" max="15357" width="1.5703125" style="198" customWidth="1"/>
    <col min="15358" max="15358" width="10.5703125" style="198" customWidth="1"/>
    <col min="15359" max="15359" width="5.85546875" style="198" customWidth="1"/>
    <col min="15360" max="15360" width="1.5703125" style="198" customWidth="1"/>
    <col min="15361" max="15361" width="10.5703125" style="198" customWidth="1"/>
    <col min="15362" max="15362" width="6.7109375" style="198" customWidth="1"/>
    <col min="15363" max="15363" width="1.5703125" style="198" customWidth="1"/>
    <col min="15364" max="15364" width="10.5703125" style="198" customWidth="1"/>
    <col min="15365" max="15365" width="9.7109375" style="198" customWidth="1"/>
    <col min="15366" max="15366" width="13.28515625" style="198" bestFit="1" customWidth="1"/>
    <col min="15367" max="15367" width="7.7109375" style="198" customWidth="1"/>
    <col min="15368" max="15368" width="11.42578125" style="198"/>
    <col min="15369" max="15369" width="13.28515625" style="198" bestFit="1" customWidth="1"/>
    <col min="15370" max="15606" width="11.42578125" style="198"/>
    <col min="15607" max="15607" width="0.140625" style="198" customWidth="1"/>
    <col min="15608" max="15608" width="2.7109375" style="198" customWidth="1"/>
    <col min="15609" max="15609" width="15.42578125" style="198" customWidth="1"/>
    <col min="15610" max="15610" width="1.28515625" style="198" customWidth="1"/>
    <col min="15611" max="15611" width="27.7109375" style="198" customWidth="1"/>
    <col min="15612" max="15612" width="6.7109375" style="198" customWidth="1"/>
    <col min="15613" max="15613" width="1.5703125" style="198" customWidth="1"/>
    <col min="15614" max="15614" width="10.5703125" style="198" customWidth="1"/>
    <col min="15615" max="15615" width="5.85546875" style="198" customWidth="1"/>
    <col min="15616" max="15616" width="1.5703125" style="198" customWidth="1"/>
    <col min="15617" max="15617" width="10.5703125" style="198" customWidth="1"/>
    <col min="15618" max="15618" width="6.7109375" style="198" customWidth="1"/>
    <col min="15619" max="15619" width="1.5703125" style="198" customWidth="1"/>
    <col min="15620" max="15620" width="10.5703125" style="198" customWidth="1"/>
    <col min="15621" max="15621" width="9.7109375" style="198" customWidth="1"/>
    <col min="15622" max="15622" width="13.28515625" style="198" bestFit="1" customWidth="1"/>
    <col min="15623" max="15623" width="7.7109375" style="198" customWidth="1"/>
    <col min="15624" max="15624" width="11.42578125" style="198"/>
    <col min="15625" max="15625" width="13.28515625" style="198" bestFit="1" customWidth="1"/>
    <col min="15626" max="15862" width="11.42578125" style="198"/>
    <col min="15863" max="15863" width="0.140625" style="198" customWidth="1"/>
    <col min="15864" max="15864" width="2.7109375" style="198" customWidth="1"/>
    <col min="15865" max="15865" width="15.42578125" style="198" customWidth="1"/>
    <col min="15866" max="15866" width="1.28515625" style="198" customWidth="1"/>
    <col min="15867" max="15867" width="27.7109375" style="198" customWidth="1"/>
    <col min="15868" max="15868" width="6.7109375" style="198" customWidth="1"/>
    <col min="15869" max="15869" width="1.5703125" style="198" customWidth="1"/>
    <col min="15870" max="15870" width="10.5703125" style="198" customWidth="1"/>
    <col min="15871" max="15871" width="5.85546875" style="198" customWidth="1"/>
    <col min="15872" max="15872" width="1.5703125" style="198" customWidth="1"/>
    <col min="15873" max="15873" width="10.5703125" style="198" customWidth="1"/>
    <col min="15874" max="15874" width="6.7109375" style="198" customWidth="1"/>
    <col min="15875" max="15875" width="1.5703125" style="198" customWidth="1"/>
    <col min="15876" max="15876" width="10.5703125" style="198" customWidth="1"/>
    <col min="15877" max="15877" width="9.7109375" style="198" customWidth="1"/>
    <col min="15878" max="15878" width="13.28515625" style="198" bestFit="1" customWidth="1"/>
    <col min="15879" max="15879" width="7.7109375" style="198" customWidth="1"/>
    <col min="15880" max="15880" width="11.42578125" style="198"/>
    <col min="15881" max="15881" width="13.28515625" style="198" bestFit="1" customWidth="1"/>
    <col min="15882" max="16118" width="11.42578125" style="198"/>
    <col min="16119" max="16119" width="0.140625" style="198" customWidth="1"/>
    <col min="16120" max="16120" width="2.7109375" style="198" customWidth="1"/>
    <col min="16121" max="16121" width="15.42578125" style="198" customWidth="1"/>
    <col min="16122" max="16122" width="1.28515625" style="198" customWidth="1"/>
    <col min="16123" max="16123" width="27.7109375" style="198" customWidth="1"/>
    <col min="16124" max="16124" width="6.7109375" style="198" customWidth="1"/>
    <col min="16125" max="16125" width="1.5703125" style="198" customWidth="1"/>
    <col min="16126" max="16126" width="10.5703125" style="198" customWidth="1"/>
    <col min="16127" max="16127" width="5.85546875" style="198" customWidth="1"/>
    <col min="16128" max="16128" width="1.5703125" style="198" customWidth="1"/>
    <col min="16129" max="16129" width="10.5703125" style="198" customWidth="1"/>
    <col min="16130" max="16130" width="6.7109375" style="198" customWidth="1"/>
    <col min="16131" max="16131" width="1.5703125" style="198" customWidth="1"/>
    <col min="16132" max="16132" width="10.5703125" style="198" customWidth="1"/>
    <col min="16133" max="16133" width="9.7109375" style="198" customWidth="1"/>
    <col min="16134" max="16134" width="13.28515625" style="198" bestFit="1" customWidth="1"/>
    <col min="16135" max="16135" width="7.7109375" style="198" customWidth="1"/>
    <col min="16136" max="16136" width="11.42578125" style="198"/>
    <col min="16137" max="16137" width="13.28515625" style="198" bestFit="1" customWidth="1"/>
    <col min="16138" max="16384" width="11.42578125" style="198"/>
  </cols>
  <sheetData>
    <row r="1" spans="1:12" s="162" customFormat="1" ht="0.75" customHeight="1"/>
    <row r="2" spans="1:12" s="162" customFormat="1" ht="21" customHeight="1">
      <c r="E2" s="186"/>
      <c r="K2" s="66" t="s">
        <v>36</v>
      </c>
    </row>
    <row r="3" spans="1:12" s="162" customFormat="1" ht="15" customHeight="1">
      <c r="E3" s="980" t="s">
        <v>545</v>
      </c>
      <c r="F3" s="980"/>
      <c r="G3" s="980"/>
      <c r="H3" s="980"/>
      <c r="I3" s="980"/>
      <c r="J3" s="980"/>
      <c r="K3" s="980"/>
    </row>
    <row r="4" spans="1:12" s="165" customFormat="1" ht="20.25" customHeight="1">
      <c r="B4" s="164"/>
      <c r="C4" s="6" t="str">
        <f>Indice!C4</f>
        <v>Producción de energía eléctrica eléctrica</v>
      </c>
      <c r="L4" s="196"/>
    </row>
    <row r="5" spans="1:12" s="165" customFormat="1" ht="12.75" customHeight="1">
      <c r="B5" s="164"/>
      <c r="C5" s="166"/>
      <c r="L5" s="196"/>
    </row>
    <row r="6" spans="1:12" s="165" customFormat="1" ht="13.5" customHeight="1">
      <c r="B6" s="164"/>
      <c r="C6" s="167"/>
      <c r="D6" s="168"/>
      <c r="E6" s="168"/>
      <c r="L6" s="196"/>
    </row>
    <row r="7" spans="1:12" s="165" customFormat="1" ht="12.75" customHeight="1">
      <c r="B7" s="164"/>
      <c r="C7" s="984" t="s">
        <v>296</v>
      </c>
      <c r="D7" s="168"/>
      <c r="E7" s="265"/>
      <c r="F7" s="981" t="s">
        <v>259</v>
      </c>
      <c r="G7" s="981"/>
      <c r="H7" s="981" t="s">
        <v>260</v>
      </c>
      <c r="I7" s="981"/>
      <c r="J7" s="981" t="s">
        <v>26</v>
      </c>
      <c r="K7" s="982"/>
      <c r="L7" s="196"/>
    </row>
    <row r="8" spans="1:12" s="165" customFormat="1" ht="12.75" customHeight="1">
      <c r="B8" s="164"/>
      <c r="C8" s="984"/>
      <c r="D8" s="168"/>
      <c r="E8" s="265"/>
      <c r="F8" s="983" t="s">
        <v>339</v>
      </c>
      <c r="G8" s="983"/>
      <c r="H8" s="983" t="s">
        <v>263</v>
      </c>
      <c r="I8" s="983"/>
      <c r="J8" s="983" t="s">
        <v>264</v>
      </c>
      <c r="K8" s="983"/>
      <c r="L8" s="196"/>
    </row>
    <row r="9" spans="1:12" ht="12.75" customHeight="1">
      <c r="A9" s="165"/>
      <c r="B9" s="164"/>
      <c r="C9" s="841"/>
      <c r="D9" s="168"/>
      <c r="E9" s="266"/>
      <c r="F9" s="267" t="s">
        <v>8</v>
      </c>
      <c r="G9" s="267" t="s">
        <v>547</v>
      </c>
      <c r="H9" s="267" t="s">
        <v>8</v>
      </c>
      <c r="I9" s="267" t="s">
        <v>547</v>
      </c>
      <c r="J9" s="267" t="s">
        <v>8</v>
      </c>
      <c r="K9" s="267" t="s">
        <v>547</v>
      </c>
      <c r="L9" s="197"/>
    </row>
    <row r="10" spans="1:12">
      <c r="A10" s="165"/>
      <c r="B10" s="164"/>
      <c r="C10" s="305"/>
      <c r="D10" s="168"/>
      <c r="E10" s="477" t="s">
        <v>265</v>
      </c>
      <c r="F10" s="478">
        <f>'Data 1'!E53</f>
        <v>39167.946627999961</v>
      </c>
      <c r="G10" s="470">
        <f>'Data 1'!F53</f>
        <v>25.46675000507479</v>
      </c>
      <c r="H10" s="478">
        <f>'Data 1'!H53</f>
        <v>3.472</v>
      </c>
      <c r="I10" s="470">
        <f>'Data 1'!I53</f>
        <v>-3.1574249693183121</v>
      </c>
      <c r="J10" s="478">
        <f>'Data 1'!K53</f>
        <v>39171.418627999963</v>
      </c>
      <c r="K10" s="470">
        <f>'Data 1'!L53</f>
        <v>25.46346304570093</v>
      </c>
      <c r="L10" s="311"/>
    </row>
    <row r="11" spans="1:12">
      <c r="A11" s="165"/>
      <c r="B11" s="164"/>
      <c r="C11" s="167"/>
      <c r="D11" s="168"/>
      <c r="E11" s="477" t="s">
        <v>3</v>
      </c>
      <c r="F11" s="478">
        <f>'Data 1'!E54</f>
        <v>56098.972000000002</v>
      </c>
      <c r="G11" s="470">
        <f>'Data 1'!F54</f>
        <v>2.4548203873299368</v>
      </c>
      <c r="H11" s="478" t="str">
        <f>'Data 1'!H54</f>
        <v>-</v>
      </c>
      <c r="I11" s="470" t="str">
        <f>'Data 1'!I54</f>
        <v>-</v>
      </c>
      <c r="J11" s="478">
        <f>'Data 1'!K54</f>
        <v>56098.972000000002</v>
      </c>
      <c r="K11" s="470">
        <f>'Data 1'!L54</f>
        <v>2.4548203873299368</v>
      </c>
      <c r="L11" s="311"/>
    </row>
    <row r="12" spans="1:12">
      <c r="A12" s="165"/>
      <c r="B12" s="164"/>
      <c r="C12" s="167"/>
      <c r="D12" s="168"/>
      <c r="E12" s="477" t="s">
        <v>4</v>
      </c>
      <c r="F12" s="478">
        <f>'Data 1'!E55</f>
        <v>35187.504000000001</v>
      </c>
      <c r="G12" s="470">
        <f>'Data 1'!F55</f>
        <v>-30.90161556294586</v>
      </c>
      <c r="H12" s="478">
        <f>'Data 1'!H55</f>
        <v>2303.7683019999999</v>
      </c>
      <c r="I12" s="470">
        <f>'Data 1'!I55</f>
        <v>23.508682676120184</v>
      </c>
      <c r="J12" s="478">
        <f>'Data 1'!K55</f>
        <v>37491.272301999998</v>
      </c>
      <c r="K12" s="470">
        <f>'Data 1'!L55</f>
        <v>-28.979061126285</v>
      </c>
      <c r="L12" s="311"/>
    </row>
    <row r="13" spans="1:12" ht="12.75" customHeight="1">
      <c r="A13" s="165"/>
      <c r="B13" s="164"/>
      <c r="C13" s="171"/>
      <c r="D13" s="168"/>
      <c r="E13" s="477" t="s">
        <v>294</v>
      </c>
      <c r="F13" s="478" t="str">
        <f>'Data 1'!E56</f>
        <v>-</v>
      </c>
      <c r="G13" s="470" t="str">
        <f>'Data 1'!F56</f>
        <v>-</v>
      </c>
      <c r="H13" s="478">
        <f>'Data 1'!H56</f>
        <v>6764.5486830000018</v>
      </c>
      <c r="I13" s="470">
        <f>'Data 1'!I56</f>
        <v>4.1236278037474206</v>
      </c>
      <c r="J13" s="478">
        <f>'Data 1'!K56</f>
        <v>6764.5486830000018</v>
      </c>
      <c r="K13" s="470">
        <f>'Data 1'!L56</f>
        <v>4.1236278037474206</v>
      </c>
      <c r="L13" s="311"/>
    </row>
    <row r="14" spans="1:12">
      <c r="A14" s="165"/>
      <c r="B14" s="164"/>
      <c r="C14" s="171"/>
      <c r="D14" s="168"/>
      <c r="E14" s="477" t="s">
        <v>293</v>
      </c>
      <c r="F14" s="478">
        <f>'Data 1'!E57</f>
        <v>25686.148787999999</v>
      </c>
      <c r="G14" s="470">
        <f>'Data 1'!F57</f>
        <v>1.6529723367753713</v>
      </c>
      <c r="H14" s="478">
        <f>'Data 1'!H57</f>
        <v>3574.2521190000007</v>
      </c>
      <c r="I14" s="470">
        <f>'Data 1'!I57</f>
        <v>-11.138686486910176</v>
      </c>
      <c r="J14" s="478">
        <f>'Data 1'!K57</f>
        <v>29260.400906999999</v>
      </c>
      <c r="K14" s="470">
        <f>'Data 1'!L57</f>
        <v>-0.10361132296110576</v>
      </c>
      <c r="L14" s="311"/>
    </row>
    <row r="15" spans="1:12" ht="12.75" customHeight="1">
      <c r="A15" s="165"/>
      <c r="B15" s="164"/>
      <c r="C15" s="167"/>
      <c r="D15" s="168"/>
      <c r="E15" s="477" t="s">
        <v>266</v>
      </c>
      <c r="F15" s="478" t="str">
        <f>'Data 1'!E58</f>
        <v>-</v>
      </c>
      <c r="G15" s="470" t="str">
        <f>'Data 1'!F58</f>
        <v>-</v>
      </c>
      <c r="H15" s="478">
        <f>'Data 1'!H58</f>
        <v>18.102639</v>
      </c>
      <c r="I15" s="470">
        <f>'Data 1'!I58</f>
        <v>111.55193847984806</v>
      </c>
      <c r="J15" s="478">
        <f>'Data 1'!K58</f>
        <v>18.102639</v>
      </c>
      <c r="K15" s="470">
        <f>'Data 1'!L58</f>
        <v>111.55193847984806</v>
      </c>
      <c r="L15" s="311"/>
    </row>
    <row r="16" spans="1:12" ht="12.75" customHeight="1">
      <c r="A16" s="165"/>
      <c r="B16" s="164"/>
      <c r="C16" s="167"/>
      <c r="D16" s="168"/>
      <c r="E16" s="477" t="s">
        <v>267</v>
      </c>
      <c r="F16" s="478">
        <f>'Data 1'!E59</f>
        <v>47295.684000000001</v>
      </c>
      <c r="G16" s="470">
        <f>'Data 1'!F59</f>
        <v>-0.87494956841038807</v>
      </c>
      <c r="H16" s="478">
        <f>'Data 1'!H59</f>
        <v>399.45864</v>
      </c>
      <c r="I16" s="470">
        <f>'Data 1'!I59</f>
        <v>-0.62675856607423697</v>
      </c>
      <c r="J16" s="478">
        <f>'Data 1'!K59</f>
        <v>47695.142639999998</v>
      </c>
      <c r="K16" s="470">
        <f>'Data 1'!L59</f>
        <v>-0.8728760554716386</v>
      </c>
      <c r="L16" s="311"/>
    </row>
    <row r="17" spans="1:12" ht="12.75" customHeight="1">
      <c r="A17" s="165"/>
      <c r="B17" s="164"/>
      <c r="C17" s="167"/>
      <c r="D17" s="168"/>
      <c r="E17" s="477" t="s">
        <v>268</v>
      </c>
      <c r="F17" s="478">
        <f>'Data 1'!E60</f>
        <v>7566.8130000000001</v>
      </c>
      <c r="G17" s="470">
        <f>'Data 1'!F60</f>
        <v>-3.5435584192225145</v>
      </c>
      <c r="H17" s="478">
        <f>'Data 1'!H60</f>
        <v>397.94100000000003</v>
      </c>
      <c r="I17" s="470">
        <f>'Data 1'!I60</f>
        <v>-8.4524202552460626E-2</v>
      </c>
      <c r="J17" s="478">
        <f>'Data 1'!K60</f>
        <v>7964.7539999999999</v>
      </c>
      <c r="K17" s="470">
        <f>'Data 1'!L60</f>
        <v>-3.3764295406397027</v>
      </c>
      <c r="L17" s="311"/>
    </row>
    <row r="18" spans="1:12">
      <c r="A18" s="165"/>
      <c r="B18" s="164"/>
      <c r="C18" s="167"/>
      <c r="D18" s="168"/>
      <c r="E18" s="477" t="s">
        <v>269</v>
      </c>
      <c r="F18" s="478">
        <f>'Data 1'!E61</f>
        <v>5060.1440000000002</v>
      </c>
      <c r="G18" s="470">
        <f>'Data 1'!F61</f>
        <v>-0.49340885917759092</v>
      </c>
      <c r="H18" s="478" t="str">
        <f>'Data 1'!H61</f>
        <v>-</v>
      </c>
      <c r="I18" s="470" t="str">
        <f>'Data 1'!I61</f>
        <v>-</v>
      </c>
      <c r="J18" s="478">
        <f>'Data 1'!K61</f>
        <v>5060.1440000000002</v>
      </c>
      <c r="K18" s="470">
        <f>'Data 1'!L61</f>
        <v>-0.49340885917759092</v>
      </c>
      <c r="L18" s="311"/>
    </row>
    <row r="19" spans="1:12">
      <c r="A19" s="165"/>
      <c r="B19" s="164"/>
      <c r="C19" s="167"/>
      <c r="D19" s="168"/>
      <c r="E19" s="477" t="s">
        <v>295</v>
      </c>
      <c r="F19" s="478">
        <f>'Data 1'!E62</f>
        <v>3415.788</v>
      </c>
      <c r="G19" s="470">
        <f>'Data 1'!F62</f>
        <v>7.619430797765947</v>
      </c>
      <c r="H19" s="478">
        <f>'Data 1'!H62</f>
        <v>10.646230000000001</v>
      </c>
      <c r="I19" s="470">
        <f>'Data 1'!I62</f>
        <v>6.1886942104972364</v>
      </c>
      <c r="J19" s="478">
        <f>'Data 1'!K62</f>
        <v>3426.4342299999998</v>
      </c>
      <c r="K19" s="470">
        <f>'Data 1'!L62</f>
        <v>7.6149256674569399</v>
      </c>
      <c r="L19" s="311"/>
    </row>
    <row r="20" spans="1:12">
      <c r="A20" s="165"/>
      <c r="B20" s="164"/>
      <c r="C20" s="167"/>
      <c r="D20" s="168"/>
      <c r="E20" s="477" t="s">
        <v>280</v>
      </c>
      <c r="F20" s="478">
        <f>'Data 1'!E63</f>
        <v>25782.481</v>
      </c>
      <c r="G20" s="470">
        <f>'Data 1'!F63</f>
        <v>1.4340481489969248</v>
      </c>
      <c r="H20" s="478">
        <f>'Data 1'!H63</f>
        <v>34.699120000000001</v>
      </c>
      <c r="I20" s="470">
        <f>'Data 1'!I63</f>
        <v>10.08841561302718</v>
      </c>
      <c r="J20" s="478">
        <f>'Data 1'!K63</f>
        <v>25817.180120000001</v>
      </c>
      <c r="K20" s="470">
        <f>'Data 1'!L63</f>
        <v>1.4447666243452506</v>
      </c>
      <c r="L20" s="311"/>
    </row>
    <row r="21" spans="1:12">
      <c r="A21" s="165"/>
      <c r="B21" s="164"/>
      <c r="C21" s="167"/>
      <c r="D21" s="168"/>
      <c r="E21" s="477" t="s">
        <v>281</v>
      </c>
      <c r="F21" s="478">
        <f>'Data 1'!E64</f>
        <v>3121.0509999999999</v>
      </c>
      <c r="G21" s="470">
        <f>'Data 1'!F64</f>
        <v>4.4748375745764291</v>
      </c>
      <c r="H21" s="478">
        <f>'Data 1'!H64</f>
        <v>271.31099999999998</v>
      </c>
      <c r="I21" s="470">
        <f>'Data 1'!I64</f>
        <v>-12.701946992634838</v>
      </c>
      <c r="J21" s="478">
        <f>'Data 1'!K64</f>
        <v>3392.3620000000001</v>
      </c>
      <c r="K21" s="470">
        <f>'Data 1'!L64</f>
        <v>2.8562609796134675</v>
      </c>
      <c r="L21" s="311"/>
    </row>
    <row r="22" spans="1:12">
      <c r="A22" s="165"/>
      <c r="B22" s="164"/>
      <c r="C22" s="167"/>
      <c r="D22" s="168"/>
      <c r="E22" s="831" t="s">
        <v>290</v>
      </c>
      <c r="F22" s="832">
        <f>SUM(F10:F21)</f>
        <v>248382.53241599997</v>
      </c>
      <c r="G22" s="833">
        <f>'Data 1'!F65</f>
        <v>-2.3605014502641741</v>
      </c>
      <c r="H22" s="832">
        <f>SUM(H10:H21)</f>
        <v>13778.199733000005</v>
      </c>
      <c r="I22" s="833">
        <f>'Data 1'!I65</f>
        <v>1.6921553425396141</v>
      </c>
      <c r="J22" s="832">
        <f>SUM(J10:J21)</f>
        <v>262160.73214899999</v>
      </c>
      <c r="K22" s="833">
        <f>'Data 1'!L65</f>
        <v>-2.1555677761312064</v>
      </c>
      <c r="L22" s="311"/>
    </row>
    <row r="23" spans="1:12">
      <c r="A23" s="165"/>
      <c r="B23" s="164"/>
      <c r="C23" s="167"/>
      <c r="D23" s="168"/>
      <c r="E23" s="834" t="s">
        <v>285</v>
      </c>
      <c r="F23" s="478">
        <f>'Data 1'!E66</f>
        <v>-4819.413075000004</v>
      </c>
      <c r="G23" s="470">
        <f>'Data 1'!F66</f>
        <v>6.6219614934267979</v>
      </c>
      <c r="H23" s="478" t="str">
        <f>'Data 1'!H66</f>
        <v>-</v>
      </c>
      <c r="I23" s="470" t="str">
        <f>'Data 1'!I66</f>
        <v>-</v>
      </c>
      <c r="J23" s="478">
        <f>'Data 1'!K66</f>
        <v>-4819.413075000004</v>
      </c>
      <c r="K23" s="470">
        <f>'Data 1'!L66</f>
        <v>6.6219614934267979</v>
      </c>
      <c r="L23" s="311"/>
    </row>
    <row r="24" spans="1:12">
      <c r="A24" s="165"/>
      <c r="B24" s="164"/>
      <c r="C24" s="167"/>
      <c r="D24" s="168"/>
      <c r="E24" s="835" t="s">
        <v>470</v>
      </c>
      <c r="F24" s="478">
        <f>'Data 1'!E67</f>
        <v>-1250.582501000001</v>
      </c>
      <c r="G24" s="470">
        <f>'Data 1'!F67</f>
        <v>-6.3783049813513681</v>
      </c>
      <c r="H24" s="478">
        <f>'Data 1'!H67</f>
        <v>1250.5825009999999</v>
      </c>
      <c r="I24" s="470">
        <f>'Data 1'!I67</f>
        <v>-6.3789357647218159</v>
      </c>
      <c r="J24" s="478">
        <f>'Data 1'!K67</f>
        <v>0</v>
      </c>
      <c r="K24" s="470" t="str">
        <f>'Data 1'!L67</f>
        <v>-</v>
      </c>
      <c r="L24" s="311"/>
    </row>
    <row r="25" spans="1:12">
      <c r="A25" s="165"/>
      <c r="B25" s="164"/>
      <c r="C25" s="167"/>
      <c r="D25" s="168"/>
      <c r="E25" s="835" t="s">
        <v>628</v>
      </c>
      <c r="F25" s="502">
        <f>'Data 1'!E68</f>
        <v>7667.3135530000072</v>
      </c>
      <c r="G25" s="472" t="str">
        <f>'Data 1'!F68</f>
        <v>-</v>
      </c>
      <c r="H25" s="502" t="str">
        <f>'Data 1'!H68</f>
        <v>-</v>
      </c>
      <c r="I25" s="472" t="str">
        <f>'Data 1'!I68</f>
        <v>-</v>
      </c>
      <c r="J25" s="502">
        <f>'Data 1'!K68</f>
        <v>7667.3135530000072</v>
      </c>
      <c r="K25" s="472" t="str">
        <f>'Data 1'!L68</f>
        <v>-</v>
      </c>
      <c r="L25" s="311"/>
    </row>
    <row r="26" spans="1:12" ht="16.149999999999999" customHeight="1">
      <c r="E26" s="836" t="s">
        <v>35</v>
      </c>
      <c r="F26" s="837">
        <f>SUM(F22:F25)</f>
        <v>249979.850393</v>
      </c>
      <c r="G26" s="838">
        <f>'Data 1'!F69</f>
        <v>0.63669560133430281</v>
      </c>
      <c r="H26" s="837">
        <f>SUM(H22:H25)</f>
        <v>15028.782234000006</v>
      </c>
      <c r="I26" s="838">
        <f>'Data 1'!I69</f>
        <v>0.96783567335845255</v>
      </c>
      <c r="J26" s="837">
        <f>SUM(J22:J25)</f>
        <v>265008.63262699998</v>
      </c>
      <c r="K26" s="838">
        <f>'Data 1'!L69</f>
        <v>0.65541662589858607</v>
      </c>
      <c r="L26" s="311"/>
    </row>
    <row r="27" spans="1:12" ht="16.899999999999999" customHeight="1">
      <c r="E27" s="986" t="s">
        <v>297</v>
      </c>
      <c r="F27" s="986"/>
      <c r="G27" s="986"/>
      <c r="H27" s="986"/>
      <c r="I27" s="986"/>
      <c r="J27" s="986"/>
      <c r="K27" s="986"/>
      <c r="L27" s="197"/>
    </row>
    <row r="28" spans="1:12" ht="12.75" customHeight="1">
      <c r="E28" s="987" t="s">
        <v>298</v>
      </c>
      <c r="F28" s="987"/>
      <c r="G28" s="987"/>
      <c r="H28" s="987"/>
      <c r="I28" s="987"/>
      <c r="J28" s="987"/>
      <c r="K28" s="987"/>
      <c r="L28" s="197"/>
    </row>
    <row r="29" spans="1:12" ht="12.75" customHeight="1">
      <c r="E29" s="987" t="s">
        <v>449</v>
      </c>
      <c r="F29" s="987"/>
      <c r="G29" s="987"/>
      <c r="H29" s="987"/>
      <c r="I29" s="987"/>
      <c r="J29" s="987"/>
      <c r="K29" s="987"/>
      <c r="L29" s="197"/>
    </row>
    <row r="30" spans="1:12" ht="12.75" customHeight="1">
      <c r="E30" s="987" t="s">
        <v>391</v>
      </c>
      <c r="F30" s="987"/>
      <c r="G30" s="987"/>
      <c r="H30" s="987"/>
      <c r="I30" s="987"/>
      <c r="J30" s="987"/>
      <c r="K30" s="987"/>
      <c r="L30" s="197"/>
    </row>
    <row r="31" spans="1:12" ht="12.75" customHeight="1">
      <c r="E31" s="985" t="s">
        <v>551</v>
      </c>
      <c r="F31" s="985"/>
      <c r="G31" s="985"/>
      <c r="H31" s="985"/>
      <c r="I31" s="985"/>
      <c r="J31" s="985"/>
      <c r="K31" s="985"/>
      <c r="L31" s="197"/>
    </row>
    <row r="32" spans="1:12" ht="23.25" customHeight="1">
      <c r="E32" s="985" t="s">
        <v>552</v>
      </c>
      <c r="F32" s="985"/>
      <c r="G32" s="985"/>
      <c r="H32" s="985"/>
      <c r="I32" s="985"/>
      <c r="J32" s="985"/>
      <c r="K32" s="985"/>
    </row>
    <row r="34" spans="1:19">
      <c r="E34" s="860"/>
      <c r="F34" s="199"/>
    </row>
    <row r="35" spans="1:19">
      <c r="E35" s="199"/>
      <c r="F35" s="199"/>
    </row>
    <row r="36" spans="1:19">
      <c r="E36" s="199"/>
      <c r="F36" s="199"/>
    </row>
    <row r="37" spans="1:19">
      <c r="E37" s="199"/>
      <c r="F37" s="200"/>
    </row>
    <row r="38" spans="1:19">
      <c r="F38" s="199"/>
    </row>
    <row r="39" spans="1:19">
      <c r="E39" s="199"/>
      <c r="F39" s="200"/>
    </row>
    <row r="40" spans="1:19">
      <c r="E40" s="199"/>
      <c r="F40" s="199"/>
    </row>
    <row r="41" spans="1:19">
      <c r="E41" s="199"/>
      <c r="F41" s="199"/>
    </row>
    <row r="42" spans="1:19">
      <c r="E42" s="199"/>
      <c r="F42" s="199"/>
    </row>
    <row r="43" spans="1:19">
      <c r="E43" s="199"/>
      <c r="F43" s="199"/>
    </row>
    <row r="44" spans="1:19">
      <c r="E44" s="199"/>
      <c r="F44" s="199"/>
    </row>
    <row r="45" spans="1:19">
      <c r="E45" s="199"/>
      <c r="F45" s="199"/>
    </row>
    <row r="46" spans="1:19">
      <c r="E46" s="199"/>
      <c r="F46" s="199"/>
    </row>
    <row r="48" spans="1:19" s="176" customFormat="1">
      <c r="A48" s="162"/>
      <c r="B48" s="162"/>
      <c r="C48" s="162"/>
      <c r="D48" s="162"/>
      <c r="E48" s="198"/>
      <c r="F48" s="198"/>
      <c r="G48" s="198"/>
      <c r="I48" s="198"/>
      <c r="K48" s="198"/>
      <c r="L48" s="198"/>
      <c r="M48" s="198"/>
      <c r="N48" s="198"/>
      <c r="O48" s="198"/>
      <c r="P48" s="198"/>
      <c r="Q48" s="198"/>
      <c r="R48" s="198"/>
      <c r="S48" s="198"/>
    </row>
  </sheetData>
  <mergeCells count="14">
    <mergeCell ref="C7:C8"/>
    <mergeCell ref="E32:K32"/>
    <mergeCell ref="E31:K31"/>
    <mergeCell ref="E27:K27"/>
    <mergeCell ref="E28:K28"/>
    <mergeCell ref="E29:K29"/>
    <mergeCell ref="E30:K30"/>
    <mergeCell ref="E3:K3"/>
    <mergeCell ref="F7:G7"/>
    <mergeCell ref="H7:I7"/>
    <mergeCell ref="J7:K7"/>
    <mergeCell ref="F8:G8"/>
    <mergeCell ref="H8:I8"/>
    <mergeCell ref="J8:K8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ignoredErrors>
    <ignoredError sqref="G22 I22 G26 I26" formula="1"/>
  </ignoredError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>
    <pageSetUpPr autoPageBreaks="0"/>
  </sheetPr>
  <dimension ref="B1:E28"/>
  <sheetViews>
    <sheetView showGridLines="0" showRowColHeaders="0" showOutlineSymbols="0" zoomScaleNormal="100" workbookViewId="0">
      <selection activeCell="B2" sqref="B2"/>
    </sheetView>
  </sheetViews>
  <sheetFormatPr baseColWidth="10" defaultColWidth="11.42578125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105.7109375" style="1" customWidth="1"/>
    <col min="6" max="16384" width="11.42578125" style="1"/>
  </cols>
  <sheetData>
    <row r="1" spans="2:5" ht="0.75" customHeight="1"/>
    <row r="2" spans="2:5" ht="21" customHeight="1">
      <c r="E2" s="66" t="s">
        <v>36</v>
      </c>
    </row>
    <row r="3" spans="2:5" ht="15" customHeight="1">
      <c r="E3" s="222" t="s">
        <v>545</v>
      </c>
    </row>
    <row r="4" spans="2:5" s="4" customFormat="1" ht="20.25" customHeight="1">
      <c r="B4" s="5"/>
      <c r="C4" s="6" t="str">
        <f>Indice!C4</f>
        <v>Producción de energía eléctrica eléctrica</v>
      </c>
    </row>
    <row r="5" spans="2:5" s="4" customFormat="1" ht="12.75" customHeight="1">
      <c r="B5" s="5"/>
      <c r="C5" s="7"/>
    </row>
    <row r="6" spans="2:5" s="4" customFormat="1" ht="13.5" customHeight="1">
      <c r="B6" s="5"/>
      <c r="C6" s="10"/>
      <c r="D6" s="21"/>
      <c r="E6" s="21"/>
    </row>
    <row r="7" spans="2:5" s="4" customFormat="1" ht="12.75" customHeight="1">
      <c r="B7" s="5"/>
      <c r="C7" s="995" t="s">
        <v>434</v>
      </c>
      <c r="D7" s="21"/>
      <c r="E7" s="636"/>
    </row>
    <row r="8" spans="2:5" s="4" customFormat="1" ht="12.75" customHeight="1">
      <c r="B8" s="5"/>
      <c r="C8" s="995"/>
      <c r="D8" s="21"/>
      <c r="E8" s="636"/>
    </row>
    <row r="9" spans="2:5" s="4" customFormat="1" ht="12.75" customHeight="1">
      <c r="B9" s="5"/>
      <c r="C9" s="372" t="s">
        <v>425</v>
      </c>
      <c r="D9" s="21"/>
      <c r="E9" s="636"/>
    </row>
    <row r="10" spans="2:5" s="4" customFormat="1" ht="12.75" customHeight="1">
      <c r="B10" s="5"/>
      <c r="C10" s="101"/>
      <c r="D10" s="21"/>
      <c r="E10" s="636"/>
    </row>
    <row r="11" spans="2:5" s="4" customFormat="1" ht="12.75" customHeight="1">
      <c r="B11" s="5"/>
      <c r="D11" s="21"/>
      <c r="E11" s="444"/>
    </row>
    <row r="12" spans="2:5" s="4" customFormat="1" ht="12.75" customHeight="1">
      <c r="B12" s="5"/>
      <c r="D12" s="21"/>
      <c r="E12" s="444"/>
    </row>
    <row r="13" spans="2:5" s="4" customFormat="1" ht="12.75" customHeight="1">
      <c r="B13" s="5"/>
      <c r="C13" s="10"/>
      <c r="D13" s="21"/>
      <c r="E13" s="444"/>
    </row>
    <row r="14" spans="2:5" s="4" customFormat="1" ht="12.75" customHeight="1">
      <c r="B14" s="5"/>
      <c r="C14" s="10"/>
      <c r="D14" s="21"/>
      <c r="E14" s="444"/>
    </row>
    <row r="15" spans="2:5" s="4" customFormat="1" ht="12.75" customHeight="1">
      <c r="B15" s="5"/>
      <c r="C15" s="10"/>
      <c r="D15" s="21"/>
      <c r="E15" s="444"/>
    </row>
    <row r="16" spans="2:5" s="4" customFormat="1" ht="12.75" customHeight="1">
      <c r="B16" s="5"/>
      <c r="C16" s="10"/>
      <c r="D16" s="21"/>
      <c r="E16" s="444"/>
    </row>
    <row r="17" spans="2:5" s="4" customFormat="1" ht="12.75" customHeight="1">
      <c r="B17" s="5"/>
      <c r="C17" s="10"/>
      <c r="D17" s="21"/>
      <c r="E17" s="444"/>
    </row>
    <row r="18" spans="2:5" s="4" customFormat="1" ht="12.75" customHeight="1">
      <c r="B18" s="5"/>
      <c r="C18" s="10"/>
      <c r="D18" s="21"/>
      <c r="E18" s="444"/>
    </row>
    <row r="19" spans="2:5" s="4" customFormat="1" ht="12.75" customHeight="1">
      <c r="B19" s="5"/>
      <c r="C19" s="10"/>
      <c r="D19" s="21"/>
      <c r="E19" s="444"/>
    </row>
    <row r="20" spans="2:5" s="4" customFormat="1" ht="12.75" customHeight="1">
      <c r="B20" s="5"/>
      <c r="C20" s="10"/>
      <c r="D20" s="21"/>
      <c r="E20" s="444"/>
    </row>
    <row r="21" spans="2:5" s="4" customFormat="1" ht="12.75" customHeight="1">
      <c r="B21" s="5"/>
      <c r="C21" s="10"/>
      <c r="D21" s="21"/>
      <c r="E21" s="444"/>
    </row>
    <row r="22" spans="2:5">
      <c r="E22" s="642"/>
    </row>
    <row r="23" spans="2:5">
      <c r="E23" s="643"/>
    </row>
    <row r="24" spans="2:5">
      <c r="E24" s="638"/>
    </row>
    <row r="25" spans="2:5">
      <c r="E25" s="847" t="s">
        <v>258</v>
      </c>
    </row>
    <row r="28" spans="2:5" ht="9.75" customHeight="1"/>
  </sheetData>
  <mergeCells count="1">
    <mergeCell ref="C7:C8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4294967292" verticalDpi="4294967292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>
    <pageSetUpPr autoPageBreaks="0"/>
  </sheetPr>
  <dimension ref="B1:E28"/>
  <sheetViews>
    <sheetView showGridLines="0" showRowColHeaders="0" showOutlineSymbols="0" zoomScaleNormal="100" workbookViewId="0">
      <selection activeCell="B2" sqref="B2"/>
    </sheetView>
  </sheetViews>
  <sheetFormatPr baseColWidth="10" defaultColWidth="11.42578125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105.7109375" style="1" customWidth="1"/>
    <col min="6" max="16384" width="11.42578125" style="1"/>
  </cols>
  <sheetData>
    <row r="1" spans="2:5" ht="0.75" customHeight="1"/>
    <row r="2" spans="2:5" ht="21" customHeight="1">
      <c r="E2" s="66" t="s">
        <v>36</v>
      </c>
    </row>
    <row r="3" spans="2:5" ht="15" customHeight="1">
      <c r="E3" s="222" t="s">
        <v>545</v>
      </c>
    </row>
    <row r="4" spans="2:5" s="4" customFormat="1" ht="20.25" customHeight="1">
      <c r="B4" s="5"/>
      <c r="C4" s="6" t="str">
        <f>Indice!C4</f>
        <v>Producción de energía eléctrica eléctrica</v>
      </c>
    </row>
    <row r="5" spans="2:5" s="4" customFormat="1" ht="12.75" customHeight="1">
      <c r="B5" s="5"/>
      <c r="C5" s="7"/>
    </row>
    <row r="6" spans="2:5" s="4" customFormat="1" ht="13.5" customHeight="1">
      <c r="B6" s="5"/>
      <c r="C6" s="10"/>
      <c r="D6" s="21"/>
      <c r="E6" s="21"/>
    </row>
    <row r="7" spans="2:5" s="4" customFormat="1" ht="12.75" customHeight="1">
      <c r="B7" s="5"/>
      <c r="C7" s="995" t="s">
        <v>435</v>
      </c>
      <c r="D7" s="21"/>
      <c r="E7" s="636"/>
    </row>
    <row r="8" spans="2:5" s="4" customFormat="1" ht="12.75" customHeight="1">
      <c r="B8" s="5"/>
      <c r="C8" s="995"/>
      <c r="D8" s="21"/>
      <c r="E8" s="636"/>
    </row>
    <row r="9" spans="2:5" s="4" customFormat="1" ht="12.75" customHeight="1">
      <c r="B9" s="5"/>
      <c r="C9" s="995"/>
      <c r="D9" s="21"/>
      <c r="E9" s="636"/>
    </row>
    <row r="10" spans="2:5" s="4" customFormat="1" ht="12.75" customHeight="1">
      <c r="B10" s="5"/>
      <c r="C10" s="372" t="s">
        <v>425</v>
      </c>
      <c r="D10" s="21"/>
      <c r="E10" s="636"/>
    </row>
    <row r="11" spans="2:5" s="4" customFormat="1" ht="12.75" customHeight="1">
      <c r="B11" s="5"/>
      <c r="D11" s="21"/>
      <c r="E11" s="444"/>
    </row>
    <row r="12" spans="2:5" s="4" customFormat="1" ht="12.75" customHeight="1">
      <c r="B12" s="5"/>
      <c r="D12" s="21"/>
      <c r="E12" s="444"/>
    </row>
    <row r="13" spans="2:5" s="4" customFormat="1" ht="12.75" customHeight="1">
      <c r="B13" s="5"/>
      <c r="C13" s="10"/>
      <c r="D13" s="21"/>
      <c r="E13" s="444"/>
    </row>
    <row r="14" spans="2:5" s="4" customFormat="1" ht="12.75" customHeight="1">
      <c r="B14" s="5"/>
      <c r="C14" s="10"/>
      <c r="D14" s="21"/>
      <c r="E14" s="444"/>
    </row>
    <row r="15" spans="2:5" s="4" customFormat="1" ht="12.75" customHeight="1">
      <c r="B15" s="5"/>
      <c r="C15" s="10"/>
      <c r="D15" s="21"/>
      <c r="E15" s="444"/>
    </row>
    <row r="16" spans="2:5" s="4" customFormat="1" ht="12.75" customHeight="1">
      <c r="B16" s="5"/>
      <c r="C16" s="10"/>
      <c r="D16" s="21"/>
      <c r="E16" s="444"/>
    </row>
    <row r="17" spans="2:5" s="4" customFormat="1" ht="12.75" customHeight="1">
      <c r="B17" s="5"/>
      <c r="C17" s="10"/>
      <c r="D17" s="21"/>
      <c r="E17" s="444"/>
    </row>
    <row r="18" spans="2:5" s="4" customFormat="1" ht="12.75" customHeight="1">
      <c r="B18" s="5"/>
      <c r="C18" s="10"/>
      <c r="D18" s="21"/>
      <c r="E18" s="444"/>
    </row>
    <row r="19" spans="2:5" s="4" customFormat="1" ht="12.75" customHeight="1">
      <c r="B19" s="5"/>
      <c r="C19" s="10"/>
      <c r="D19" s="21"/>
      <c r="E19" s="444"/>
    </row>
    <row r="20" spans="2:5" s="4" customFormat="1" ht="12.75" customHeight="1">
      <c r="B20" s="5"/>
      <c r="C20" s="10"/>
      <c r="D20" s="21"/>
      <c r="E20" s="444"/>
    </row>
    <row r="21" spans="2:5" s="4" customFormat="1" ht="12.75" customHeight="1">
      <c r="B21" s="5"/>
      <c r="C21" s="10"/>
      <c r="D21" s="21"/>
      <c r="E21" s="444"/>
    </row>
    <row r="22" spans="2:5">
      <c r="E22" s="642"/>
    </row>
    <row r="23" spans="2:5">
      <c r="E23" s="643"/>
    </row>
    <row r="24" spans="2:5">
      <c r="E24" s="638"/>
    </row>
    <row r="25" spans="2:5">
      <c r="E25" s="847" t="s">
        <v>258</v>
      </c>
    </row>
    <row r="28" spans="2:5" ht="9.75" customHeight="1"/>
  </sheetData>
  <mergeCells count="1">
    <mergeCell ref="C7:C9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4294967292" verticalDpi="4294967292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pageSetUpPr autoPageBreaks="0"/>
  </sheetPr>
  <dimension ref="B1:E28"/>
  <sheetViews>
    <sheetView showGridLines="0" showRowColHeaders="0" showOutlineSymbols="0" zoomScaleNormal="100" workbookViewId="0">
      <selection activeCell="B2" sqref="B2"/>
    </sheetView>
  </sheetViews>
  <sheetFormatPr baseColWidth="10" defaultColWidth="11.42578125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105.7109375" style="1" customWidth="1"/>
    <col min="6" max="16384" width="11.42578125" style="1"/>
  </cols>
  <sheetData>
    <row r="1" spans="2:5" ht="0.75" customHeight="1"/>
    <row r="2" spans="2:5" ht="21" customHeight="1">
      <c r="E2" s="66" t="s">
        <v>36</v>
      </c>
    </row>
    <row r="3" spans="2:5" ht="15" customHeight="1">
      <c r="E3" s="222" t="s">
        <v>545</v>
      </c>
    </row>
    <row r="4" spans="2:5" s="4" customFormat="1" ht="20.25" customHeight="1">
      <c r="B4" s="5"/>
      <c r="C4" s="6" t="str">
        <f>Indice!C4</f>
        <v>Producción de energía eléctrica eléctrica</v>
      </c>
    </row>
    <row r="5" spans="2:5" s="4" customFormat="1" ht="12.75" customHeight="1">
      <c r="B5" s="5"/>
      <c r="C5" s="7"/>
    </row>
    <row r="6" spans="2:5" s="4" customFormat="1" ht="13.5" customHeight="1">
      <c r="B6" s="5"/>
      <c r="C6" s="10"/>
      <c r="D6" s="21"/>
      <c r="E6" s="21"/>
    </row>
    <row r="7" spans="2:5" s="4" customFormat="1" ht="12.75" customHeight="1">
      <c r="B7" s="5"/>
      <c r="C7" s="995" t="s">
        <v>436</v>
      </c>
      <c r="D7" s="21"/>
      <c r="E7" s="636"/>
    </row>
    <row r="8" spans="2:5" s="4" customFormat="1" ht="12.75" customHeight="1">
      <c r="B8" s="5"/>
      <c r="C8" s="995"/>
      <c r="D8" s="21"/>
      <c r="E8" s="636"/>
    </row>
    <row r="9" spans="2:5" s="4" customFormat="1" ht="12.75" customHeight="1">
      <c r="B9" s="5"/>
      <c r="C9" s="995"/>
      <c r="D9" s="21"/>
      <c r="E9" s="636"/>
    </row>
    <row r="10" spans="2:5" s="4" customFormat="1" ht="12.75" customHeight="1">
      <c r="B10" s="5"/>
      <c r="C10" s="372" t="s">
        <v>425</v>
      </c>
      <c r="D10" s="21"/>
      <c r="E10" s="636"/>
    </row>
    <row r="11" spans="2:5" s="4" customFormat="1" ht="12.75" customHeight="1">
      <c r="B11" s="5"/>
      <c r="C11" s="101"/>
      <c r="D11" s="21"/>
      <c r="E11" s="444"/>
    </row>
    <row r="12" spans="2:5" s="4" customFormat="1" ht="12.75" customHeight="1">
      <c r="B12" s="5"/>
      <c r="D12" s="21"/>
      <c r="E12" s="444"/>
    </row>
    <row r="13" spans="2:5" s="4" customFormat="1" ht="12.75" customHeight="1">
      <c r="B13" s="5"/>
      <c r="D13" s="21"/>
      <c r="E13" s="444"/>
    </row>
    <row r="14" spans="2:5" s="4" customFormat="1" ht="12.75" customHeight="1">
      <c r="B14" s="5"/>
      <c r="C14" s="10"/>
      <c r="D14" s="21"/>
      <c r="E14" s="444"/>
    </row>
    <row r="15" spans="2:5" s="4" customFormat="1" ht="12.75" customHeight="1">
      <c r="B15" s="5"/>
      <c r="C15" s="10"/>
      <c r="D15" s="21"/>
      <c r="E15" s="444"/>
    </row>
    <row r="16" spans="2:5" s="4" customFormat="1" ht="12.75" customHeight="1">
      <c r="B16" s="5"/>
      <c r="C16" s="10"/>
      <c r="D16" s="21"/>
      <c r="E16" s="444"/>
    </row>
    <row r="17" spans="2:5" s="4" customFormat="1" ht="12.75" customHeight="1">
      <c r="B17" s="5"/>
      <c r="C17" s="10"/>
      <c r="D17" s="21"/>
      <c r="E17" s="444"/>
    </row>
    <row r="18" spans="2:5" s="4" customFormat="1" ht="12.75" customHeight="1">
      <c r="B18" s="5"/>
      <c r="C18" s="10"/>
      <c r="D18" s="21"/>
      <c r="E18" s="444"/>
    </row>
    <row r="19" spans="2:5" s="4" customFormat="1" ht="12.75" customHeight="1">
      <c r="B19" s="5"/>
      <c r="C19" s="10"/>
      <c r="D19" s="21"/>
      <c r="E19" s="444"/>
    </row>
    <row r="20" spans="2:5" s="4" customFormat="1" ht="12.75" customHeight="1">
      <c r="B20" s="5"/>
      <c r="C20" s="10"/>
      <c r="D20" s="21"/>
      <c r="E20" s="444"/>
    </row>
    <row r="21" spans="2:5" s="4" customFormat="1" ht="12.75" customHeight="1">
      <c r="B21" s="5"/>
      <c r="C21" s="10"/>
      <c r="D21" s="21"/>
      <c r="E21" s="444"/>
    </row>
    <row r="22" spans="2:5">
      <c r="E22" s="642"/>
    </row>
    <row r="23" spans="2:5">
      <c r="E23" s="643"/>
    </row>
    <row r="24" spans="2:5">
      <c r="E24" s="638"/>
    </row>
    <row r="25" spans="2:5">
      <c r="E25" s="847" t="s">
        <v>258</v>
      </c>
    </row>
    <row r="28" spans="2:5" ht="9.75" customHeight="1"/>
  </sheetData>
  <mergeCells count="1">
    <mergeCell ref="C7:C9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4294967292" verticalDpi="4294967292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>
    <pageSetUpPr autoPageBreaks="0" fitToPage="1"/>
  </sheetPr>
  <dimension ref="A1:N30"/>
  <sheetViews>
    <sheetView showGridLines="0" showRowColHeaders="0" showOutlineSymbols="0" zoomScaleNormal="100" workbookViewId="0">
      <selection activeCell="B2" sqref="B2"/>
    </sheetView>
  </sheetViews>
  <sheetFormatPr baseColWidth="10" defaultColWidth="8.7109375" defaultRowHeight="11.25"/>
  <cols>
    <col min="1" max="1" width="0.140625" style="27" customWidth="1"/>
    <col min="2" max="2" width="2.7109375" style="27" customWidth="1"/>
    <col min="3" max="3" width="23.7109375" style="27" customWidth="1"/>
    <col min="4" max="4" width="1.28515625" style="27" customWidth="1"/>
    <col min="5" max="5" width="19.28515625" style="26" bestFit="1" customWidth="1"/>
    <col min="6" max="6" width="9" style="26" bestFit="1" customWidth="1"/>
    <col min="7" max="10" width="6" style="26" customWidth="1"/>
    <col min="11" max="11" width="7.7109375" style="26" customWidth="1"/>
    <col min="12" max="13" width="8.7109375" style="26" customWidth="1"/>
    <col min="14" max="16384" width="8.7109375" style="26"/>
  </cols>
  <sheetData>
    <row r="1" spans="1:14" s="27" customFormat="1" ht="0.75" customHeight="1"/>
    <row r="2" spans="1:14" s="27" customFormat="1" ht="21" customHeight="1">
      <c r="E2" s="13"/>
      <c r="H2" s="13"/>
      <c r="K2" s="66" t="s">
        <v>36</v>
      </c>
    </row>
    <row r="3" spans="1:14" s="27" customFormat="1" ht="15" customHeight="1">
      <c r="E3" s="996" t="s">
        <v>545</v>
      </c>
      <c r="F3" s="996"/>
      <c r="G3" s="996"/>
      <c r="H3" s="996"/>
      <c r="I3" s="996"/>
      <c r="J3" s="996"/>
      <c r="K3" s="996"/>
    </row>
    <row r="4" spans="1:14" s="22" customFormat="1" ht="20.25" customHeight="1">
      <c r="B4" s="14"/>
      <c r="C4" s="6" t="str">
        <f>Indice!C4</f>
        <v>Producción de energía eléctrica eléctrica</v>
      </c>
    </row>
    <row r="5" spans="1:14" s="22" customFormat="1" ht="12.75" customHeight="1">
      <c r="B5" s="14"/>
      <c r="C5" s="7"/>
    </row>
    <row r="6" spans="1:14" s="22" customFormat="1" ht="13.5" customHeight="1">
      <c r="B6" s="14"/>
      <c r="C6" s="10"/>
      <c r="D6" s="28"/>
      <c r="E6" s="28"/>
    </row>
    <row r="7" spans="1:14" ht="12.75" customHeight="1">
      <c r="A7" s="22"/>
      <c r="B7" s="14"/>
      <c r="C7" s="1004" t="s">
        <v>399</v>
      </c>
      <c r="D7" s="28"/>
      <c r="E7" s="37"/>
      <c r="F7" s="38" t="s">
        <v>17</v>
      </c>
      <c r="G7" s="1012">
        <v>2015</v>
      </c>
      <c r="H7" s="1012"/>
      <c r="I7" s="1012">
        <v>2016</v>
      </c>
      <c r="J7" s="1012"/>
      <c r="K7" s="38"/>
    </row>
    <row r="8" spans="1:14" ht="12.75" customHeight="1">
      <c r="A8" s="22"/>
      <c r="B8" s="14"/>
      <c r="C8" s="1004"/>
      <c r="D8" s="28"/>
      <c r="E8" s="39" t="s">
        <v>15</v>
      </c>
      <c r="F8" s="40" t="s">
        <v>10</v>
      </c>
      <c r="G8" s="40" t="s">
        <v>8</v>
      </c>
      <c r="H8" s="40" t="s">
        <v>9</v>
      </c>
      <c r="I8" s="40" t="s">
        <v>8</v>
      </c>
      <c r="J8" s="40" t="s">
        <v>9</v>
      </c>
      <c r="K8" s="84" t="s">
        <v>547</v>
      </c>
      <c r="L8" s="36"/>
    </row>
    <row r="9" spans="1:14" ht="12.75" customHeight="1">
      <c r="A9" s="22"/>
      <c r="B9" s="14"/>
      <c r="C9" s="92"/>
      <c r="D9" s="28"/>
      <c r="E9" s="756" t="s">
        <v>74</v>
      </c>
      <c r="F9" s="739">
        <f>SUM('C33'!F10:F11)</f>
        <v>877.66000000000008</v>
      </c>
      <c r="G9" s="757">
        <f>SUM('C33'!G52:G53)</f>
        <v>5944.1379999999999</v>
      </c>
      <c r="H9" s="758">
        <f t="shared" ref="H9:H24" si="0">+G9/G$25*100</f>
        <v>11.672619139763425</v>
      </c>
      <c r="I9" s="757">
        <f>SUM('C33'!G10:G11)</f>
        <v>4065.9319999999998</v>
      </c>
      <c r="J9" s="758">
        <f>+I9/I$25*100</f>
        <v>11.555045222872302</v>
      </c>
      <c r="K9" s="660">
        <f t="shared" ref="K9:K24" si="1">IF(G9&gt;0,IF((I9/G9-1)*100&gt;1000,"-",(I9/G9-1)*100),"-")</f>
        <v>-31.597617686534196</v>
      </c>
      <c r="L9" s="88"/>
      <c r="M9" s="88"/>
      <c r="N9" s="27"/>
    </row>
    <row r="10" spans="1:14" ht="12.75" customHeight="1">
      <c r="A10" s="22"/>
      <c r="B10" s="14"/>
      <c r="C10" s="92"/>
      <c r="D10" s="28"/>
      <c r="E10" s="756" t="s">
        <v>75</v>
      </c>
      <c r="F10" s="739">
        <f>'C33'!F12</f>
        <v>346.84</v>
      </c>
      <c r="G10" s="757">
        <f>'C33'!G54</f>
        <v>695.601</v>
      </c>
      <c r="H10" s="758">
        <f t="shared" si="0"/>
        <v>1.3659651822078456</v>
      </c>
      <c r="I10" s="757">
        <f>'C33'!G12</f>
        <v>1009.234</v>
      </c>
      <c r="J10" s="758">
        <f>+I10/I$25*100</f>
        <v>2.8681602423405761</v>
      </c>
      <c r="K10" s="660">
        <f t="shared" si="1"/>
        <v>45.088060540453512</v>
      </c>
      <c r="L10" s="88"/>
      <c r="M10" s="88"/>
      <c r="N10" s="27"/>
    </row>
    <row r="11" spans="1:14" ht="12.75" customHeight="1">
      <c r="A11" s="22"/>
      <c r="B11" s="14"/>
      <c r="C11" s="30"/>
      <c r="D11" s="28"/>
      <c r="E11" s="756" t="s">
        <v>622</v>
      </c>
      <c r="F11" s="739">
        <f>SUM('C33'!F13:F16)</f>
        <v>1005.14</v>
      </c>
      <c r="G11" s="757">
        <f>SUM('C33'!G55:G58)</f>
        <v>4282.2889999999998</v>
      </c>
      <c r="H11" s="758">
        <f t="shared" si="0"/>
        <v>8.4092140093985659</v>
      </c>
      <c r="I11" s="757">
        <f>SUM('C33'!G13:G16)</f>
        <v>3137.4769999999999</v>
      </c>
      <c r="J11" s="758">
        <f>+I11/I$25*100</f>
        <v>8.9164522723748743</v>
      </c>
      <c r="K11" s="660">
        <f t="shared" si="1"/>
        <v>-26.733646421341483</v>
      </c>
      <c r="L11" s="88"/>
      <c r="M11" s="88"/>
      <c r="N11" s="27"/>
    </row>
    <row r="12" spans="1:14" ht="12.75" customHeight="1">
      <c r="A12" s="22"/>
      <c r="B12" s="14"/>
      <c r="C12" s="30"/>
      <c r="D12" s="28"/>
      <c r="E12" s="756" t="s">
        <v>623</v>
      </c>
      <c r="F12" s="739">
        <f>'C33'!F17</f>
        <v>0</v>
      </c>
      <c r="G12" s="757">
        <f>'C33'!G59</f>
        <v>906.899</v>
      </c>
      <c r="H12" s="758">
        <f t="shared" si="0"/>
        <v>1.7808951651580616</v>
      </c>
      <c r="I12" s="757">
        <f>'C33'!G17</f>
        <v>0</v>
      </c>
      <c r="J12" s="758">
        <f t="shared" ref="J12:J24" si="2">+I12/I$25*100</f>
        <v>0</v>
      </c>
      <c r="K12" s="660">
        <f>IF(G12&gt;0,IF((I12/G12-1)*100&gt;1000,"-",(I12/G12-1)*100),"-")</f>
        <v>-100</v>
      </c>
      <c r="L12" s="88"/>
      <c r="M12" s="88"/>
      <c r="N12" s="27"/>
    </row>
    <row r="13" spans="1:14" ht="12.75" customHeight="1">
      <c r="A13" s="22"/>
      <c r="B13" s="14"/>
      <c r="C13" s="30"/>
      <c r="D13" s="28"/>
      <c r="E13" s="756" t="s">
        <v>76</v>
      </c>
      <c r="F13" s="739">
        <f>SUM('C33'!F18:F19)</f>
        <v>485.85</v>
      </c>
      <c r="G13" s="757">
        <f>SUM('C33'!G60:G61)</f>
        <v>1799.9970000000001</v>
      </c>
      <c r="H13" s="758">
        <f t="shared" si="0"/>
        <v>3.5346890388003689</v>
      </c>
      <c r="I13" s="757">
        <f>SUM('C33'!G18:G19)</f>
        <v>942.80100000000004</v>
      </c>
      <c r="J13" s="758">
        <f t="shared" si="2"/>
        <v>2.6793631057207126</v>
      </c>
      <c r="K13" s="660">
        <f t="shared" si="1"/>
        <v>-47.622079370132283</v>
      </c>
      <c r="L13" s="88"/>
      <c r="M13" s="88"/>
      <c r="N13" s="27"/>
    </row>
    <row r="14" spans="1:14" ht="12.75" customHeight="1">
      <c r="E14" s="756" t="s">
        <v>77</v>
      </c>
      <c r="F14" s="739">
        <f>SUM('C33'!F20:F21)</f>
        <v>619.05999999999995</v>
      </c>
      <c r="G14" s="757">
        <f>SUM('C33'!G62:G63)</f>
        <v>2532.21</v>
      </c>
      <c r="H14" s="758">
        <f t="shared" si="0"/>
        <v>4.9725499158835724</v>
      </c>
      <c r="I14" s="757">
        <f>SUM('C33'!G20:G21)</f>
        <v>1464.8029999999999</v>
      </c>
      <c r="J14" s="758">
        <f t="shared" si="2"/>
        <v>4.1628499708305533</v>
      </c>
      <c r="K14" s="660">
        <f t="shared" si="1"/>
        <v>-42.153178448864836</v>
      </c>
      <c r="L14" s="88"/>
      <c r="M14" s="88"/>
      <c r="N14" s="27"/>
    </row>
    <row r="15" spans="1:14" ht="12.75" customHeight="1">
      <c r="E15" s="756" t="s">
        <v>138</v>
      </c>
      <c r="F15" s="757">
        <f>'C33'!F22</f>
        <v>347.7</v>
      </c>
      <c r="G15" s="757">
        <f>'C33'!G64</f>
        <v>1841.6379999999999</v>
      </c>
      <c r="H15" s="758">
        <f t="shared" si="0"/>
        <v>3.6164602785661493</v>
      </c>
      <c r="I15" s="757">
        <f>'C33'!G22</f>
        <v>1140.8589999999999</v>
      </c>
      <c r="J15" s="758">
        <f t="shared" si="2"/>
        <v>3.2422276953773128</v>
      </c>
      <c r="K15" s="660">
        <f t="shared" si="1"/>
        <v>-38.051940717991272</v>
      </c>
      <c r="L15" s="88"/>
      <c r="M15" s="88"/>
      <c r="N15" s="27"/>
    </row>
    <row r="16" spans="1:14" ht="12.75" customHeight="1">
      <c r="E16" s="756" t="s">
        <v>79</v>
      </c>
      <c r="F16" s="739">
        <f>SUM('C33'!F23:F24)</f>
        <v>1119.5900000000001</v>
      </c>
      <c r="G16" s="757">
        <f>SUM('C33'!G65:G66)</f>
        <v>7364.3710000000001</v>
      </c>
      <c r="H16" s="758">
        <f t="shared" si="0"/>
        <v>14.461558242241132</v>
      </c>
      <c r="I16" s="757">
        <f>SUM('C33'!G23:G24)</f>
        <v>5081.9669999999996</v>
      </c>
      <c r="J16" s="758">
        <f t="shared" si="2"/>
        <v>14.442533349339016</v>
      </c>
      <c r="K16" s="660">
        <f t="shared" si="1"/>
        <v>-30.992517894603633</v>
      </c>
      <c r="L16" s="88"/>
      <c r="M16" s="88"/>
      <c r="N16" s="27"/>
    </row>
    <row r="17" spans="5:14" ht="12.75" customHeight="1">
      <c r="E17" s="756" t="s">
        <v>80</v>
      </c>
      <c r="F17" s="757">
        <f>'C33'!F25</f>
        <v>570.04999999999995</v>
      </c>
      <c r="G17" s="757">
        <f>'C33'!G67</f>
        <v>3829.6959999999999</v>
      </c>
      <c r="H17" s="758">
        <f t="shared" si="0"/>
        <v>7.5204483524903747</v>
      </c>
      <c r="I17" s="757">
        <f>'C33'!G25</f>
        <v>2369.924</v>
      </c>
      <c r="J17" s="758">
        <f t="shared" si="2"/>
        <v>6.7351296073742546</v>
      </c>
      <c r="K17" s="660">
        <f t="shared" si="1"/>
        <v>-38.117176924748073</v>
      </c>
      <c r="L17" s="88"/>
      <c r="M17" s="88"/>
      <c r="N17" s="27"/>
    </row>
    <row r="18" spans="5:14" ht="12.75" customHeight="1">
      <c r="E18" s="756" t="s">
        <v>82</v>
      </c>
      <c r="F18" s="757">
        <f>'C33'!F26</f>
        <v>557.20000000000005</v>
      </c>
      <c r="G18" s="757">
        <f>'C33'!G68</f>
        <v>3136.67</v>
      </c>
      <c r="H18" s="758">
        <f t="shared" si="0"/>
        <v>6.1595397477517757</v>
      </c>
      <c r="I18" s="757">
        <f>'C33'!G26</f>
        <v>2310.7939999999999</v>
      </c>
      <c r="J18" s="758">
        <f t="shared" si="2"/>
        <v>6.5670869977023667</v>
      </c>
      <c r="K18" s="660">
        <f t="shared" si="1"/>
        <v>-26.329706344626636</v>
      </c>
      <c r="L18" s="88"/>
      <c r="M18" s="88"/>
      <c r="N18" s="27"/>
    </row>
    <row r="19" spans="5:14" ht="12.75" customHeight="1">
      <c r="E19" s="756" t="s">
        <v>624</v>
      </c>
      <c r="F19" s="739">
        <f>SUM('C33'!F27:F29)</f>
        <v>501.81000000000006</v>
      </c>
      <c r="G19" s="757">
        <f>SUM('C33'!G69:G71)</f>
        <v>1690.033367</v>
      </c>
      <c r="H19" s="758">
        <f t="shared" si="0"/>
        <v>3.3187513187754094</v>
      </c>
      <c r="I19" s="757">
        <f>SUM('C33'!G27:G29)</f>
        <v>1276.2330000000002</v>
      </c>
      <c r="J19" s="758">
        <f t="shared" si="2"/>
        <v>3.6269494988902884</v>
      </c>
      <c r="K19" s="660">
        <f t="shared" si="1"/>
        <v>-24.484745394970641</v>
      </c>
      <c r="L19" s="88"/>
      <c r="M19" s="88"/>
      <c r="N19" s="27"/>
    </row>
    <row r="20" spans="5:14" ht="12.75" customHeight="1">
      <c r="E20" s="756" t="s">
        <v>78</v>
      </c>
      <c r="F20" s="739">
        <f>'C33'!F30</f>
        <v>299.76</v>
      </c>
      <c r="G20" s="757">
        <f>'C33'!G72</f>
        <v>1506.973</v>
      </c>
      <c r="H20" s="758">
        <f t="shared" si="0"/>
        <v>2.9592721237135993</v>
      </c>
      <c r="I20" s="757">
        <f>'C33'!G30</f>
        <v>821.55700000000002</v>
      </c>
      <c r="J20" s="758">
        <f t="shared" si="2"/>
        <v>2.3347976031491182</v>
      </c>
      <c r="K20" s="660">
        <f t="shared" si="1"/>
        <v>-45.482964857366383</v>
      </c>
      <c r="L20" s="88"/>
      <c r="M20" s="88"/>
      <c r="N20" s="27"/>
    </row>
    <row r="21" spans="5:14" ht="12.75" customHeight="1">
      <c r="E21" s="756" t="s">
        <v>83</v>
      </c>
      <c r="F21" s="739">
        <f>SUM('C33'!F31:F34)</f>
        <v>1403.19</v>
      </c>
      <c r="G21" s="757">
        <f>SUM('C33'!G73:G76)</f>
        <v>7929.4359999999997</v>
      </c>
      <c r="H21" s="758">
        <f t="shared" si="0"/>
        <v>15.57118734812838</v>
      </c>
      <c r="I21" s="757">
        <f>SUM('C33'!G31:G34)</f>
        <v>7158.2049999999999</v>
      </c>
      <c r="J21" s="758">
        <f t="shared" si="2"/>
        <v>20.34303143525042</v>
      </c>
      <c r="K21" s="660">
        <f t="shared" si="1"/>
        <v>-9.7261772464018907</v>
      </c>
      <c r="L21" s="88"/>
      <c r="M21" s="88"/>
      <c r="N21" s="27"/>
    </row>
    <row r="22" spans="5:14" ht="12.75" customHeight="1">
      <c r="E22" s="756" t="s">
        <v>619</v>
      </c>
      <c r="F22" s="739">
        <f>'C33'!F35</f>
        <v>0</v>
      </c>
      <c r="G22" s="757">
        <f>'C33'!G77</f>
        <v>0</v>
      </c>
      <c r="H22" s="758">
        <f t="shared" si="0"/>
        <v>0</v>
      </c>
      <c r="I22" s="757">
        <f>'C33'!G35</f>
        <v>7.6999999999999999E-2</v>
      </c>
      <c r="J22" s="758">
        <f t="shared" si="2"/>
        <v>2.1882768382775882E-4</v>
      </c>
      <c r="K22" s="660" t="str">
        <f t="shared" si="1"/>
        <v>-</v>
      </c>
      <c r="L22" s="88"/>
      <c r="M22" s="88"/>
      <c r="N22" s="27"/>
    </row>
    <row r="23" spans="5:14" ht="12.75" customHeight="1">
      <c r="E23" s="756" t="s">
        <v>625</v>
      </c>
      <c r="F23" s="739">
        <f>SUM('C33'!F36:F37)</f>
        <v>346.25</v>
      </c>
      <c r="G23" s="757">
        <f>SUM('C33'!G78:G79)</f>
        <v>3004.3649999999998</v>
      </c>
      <c r="H23" s="758">
        <f t="shared" si="0"/>
        <v>5.8997298518027916</v>
      </c>
      <c r="I23" s="757">
        <f>SUM('C33'!G36:G37)</f>
        <v>1090.038</v>
      </c>
      <c r="J23" s="758">
        <f t="shared" si="2"/>
        <v>3.097798582133021</v>
      </c>
      <c r="K23" s="660">
        <f t="shared" si="1"/>
        <v>-63.718190033501251</v>
      </c>
      <c r="L23" s="88"/>
      <c r="M23" s="88"/>
      <c r="N23" s="27"/>
    </row>
    <row r="24" spans="5:14" ht="12.75" customHeight="1">
      <c r="E24" s="759" t="s">
        <v>81</v>
      </c>
      <c r="F24" s="760">
        <f>SUM('C33'!F38:F40)</f>
        <v>1055.77</v>
      </c>
      <c r="G24" s="761">
        <f>SUM('C33'!G80:G82)</f>
        <v>4459.4560000000001</v>
      </c>
      <c r="H24" s="762">
        <f t="shared" si="0"/>
        <v>8.7571202853185515</v>
      </c>
      <c r="I24" s="761">
        <f>SUM('C33'!G38:G40)</f>
        <v>3317.6030000000001</v>
      </c>
      <c r="J24" s="762">
        <f t="shared" si="2"/>
        <v>9.4283555889613542</v>
      </c>
      <c r="K24" s="762">
        <f t="shared" si="1"/>
        <v>-25.605208348282837</v>
      </c>
      <c r="L24" s="88"/>
      <c r="M24" s="88"/>
      <c r="N24" s="27"/>
    </row>
    <row r="25" spans="5:14" ht="16.5" customHeight="1">
      <c r="E25" s="971" t="s">
        <v>0</v>
      </c>
      <c r="F25" s="972">
        <f>SUM(F9:F24)</f>
        <v>9535.8700000000008</v>
      </c>
      <c r="G25" s="972">
        <f>SUM(G9:G24)</f>
        <v>50923.772366999998</v>
      </c>
      <c r="H25" s="973">
        <f>SUM(H9:H24)</f>
        <v>100</v>
      </c>
      <c r="I25" s="972">
        <f t="shared" ref="I25:J25" si="3">SUM(I9:I24)</f>
        <v>35187.504000000001</v>
      </c>
      <c r="J25" s="973">
        <f t="shared" si="3"/>
        <v>99.999999999999986</v>
      </c>
      <c r="K25" s="973">
        <f>(+I25/G25-1)*100</f>
        <v>-30.90161556294586</v>
      </c>
      <c r="L25" s="88"/>
      <c r="M25" s="88"/>
    </row>
    <row r="26" spans="5:14" ht="11.25" customHeight="1">
      <c r="E26" s="1013" t="s">
        <v>616</v>
      </c>
      <c r="F26" s="1013"/>
      <c r="G26" s="1013"/>
      <c r="H26" s="1013"/>
      <c r="I26" s="1013"/>
      <c r="J26" s="1013"/>
      <c r="K26" s="1013"/>
      <c r="L26" s="916"/>
      <c r="M26" s="916"/>
    </row>
    <row r="27" spans="5:14" ht="11.25" customHeight="1">
      <c r="E27" s="1013" t="s">
        <v>617</v>
      </c>
      <c r="F27" s="1013"/>
      <c r="G27" s="1013"/>
      <c r="H27" s="1013"/>
      <c r="I27" s="1013"/>
      <c r="J27" s="1013"/>
      <c r="K27" s="1013"/>
      <c r="L27" s="916"/>
      <c r="M27" s="916"/>
    </row>
    <row r="28" spans="5:14">
      <c r="E28" s="1013" t="s">
        <v>618</v>
      </c>
      <c r="F28" s="1013"/>
      <c r="G28" s="1013"/>
      <c r="H28" s="1013"/>
      <c r="I28" s="1013"/>
      <c r="J28" s="1013"/>
      <c r="K28" s="1013"/>
    </row>
    <row r="29" spans="5:14">
      <c r="E29" s="1013" t="s">
        <v>620</v>
      </c>
      <c r="F29" s="1013"/>
      <c r="G29" s="1013"/>
      <c r="H29" s="1013"/>
      <c r="I29" s="1013"/>
      <c r="J29" s="1013"/>
      <c r="K29" s="1013"/>
    </row>
    <row r="30" spans="5:14">
      <c r="E30" s="1013" t="s">
        <v>621</v>
      </c>
      <c r="F30" s="1013"/>
      <c r="G30" s="1013"/>
      <c r="H30" s="1013"/>
      <c r="I30" s="1013"/>
      <c r="J30" s="1013"/>
      <c r="K30" s="1013"/>
    </row>
  </sheetData>
  <customSheetViews>
    <customSheetView guid="{7C7883F2-DB79-11D6-846D-0008C7298EBA}" showGridLines="0" showRowCol="0" outlineSymbols="0" showRuler="0"/>
    <customSheetView guid="{7C7883F1-DB79-11D6-846D-0008C7298EBA}" showGridLines="0" showRowCol="0" outlineSymbols="0" showRuler="0"/>
    <customSheetView guid="{7C7883F0-DB79-11D6-846D-0008C7298EBA}" showGridLines="0" showRowCol="0" outlineSymbols="0" showRuler="0"/>
    <customSheetView guid="{7C7883EF-DB79-11D6-846D-0008C7298EBA}" showGridLines="0" showRowCol="0" outlineSymbols="0" showRuler="0"/>
    <customSheetView guid="{7C7883EE-DB79-11D6-846D-0008C7298EBA}" showGridLines="0" showRowCol="0" outlineSymbols="0" showRuler="0"/>
    <customSheetView guid="{7C7883ED-DB79-11D6-846D-0008C7298EBA}" showGridLines="0" showRowCol="0" outlineSymbols="0" showRuler="0"/>
    <customSheetView guid="{7C7883EC-DB79-11D6-846D-0008C7298EBA}" showGridLines="0" showRowCol="0" outlineSymbols="0" showRuler="0"/>
    <customSheetView guid="{7C7883EB-DB79-11D6-846D-0008C7298EBA}" showGridLines="0" showRowCol="0" outlineSymbols="0" showRuler="0"/>
  </customSheetViews>
  <mergeCells count="9">
    <mergeCell ref="E30:K30"/>
    <mergeCell ref="E26:K26"/>
    <mergeCell ref="E28:K28"/>
    <mergeCell ref="E27:K27"/>
    <mergeCell ref="E3:K3"/>
    <mergeCell ref="G7:H7"/>
    <mergeCell ref="I7:J7"/>
    <mergeCell ref="C7:C8"/>
    <mergeCell ref="E29:K29"/>
  </mergeCells>
  <phoneticPr fontId="18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4294967292" verticalDpi="4294967292" r:id="rId1"/>
  <headerFooter alignWithMargins="0"/>
  <ignoredErrors>
    <ignoredError sqref="F11 F13:F14 F16 F19 F21 F23:F24 G9:G24 F9" formulaRange="1"/>
    <ignoredError sqref="I23:I24 I21 I19 I16 I13:I14 I11 I9" formula="1" formulaRange="1"/>
    <ignoredError sqref="I10 I12 I15 I17:I18 I20 I22" formula="1"/>
  </ignoredErrors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>
    <pageSetUpPr autoPageBreaks="0"/>
  </sheetPr>
  <dimension ref="A1:Y88"/>
  <sheetViews>
    <sheetView showGridLines="0" showRowColHeaders="0" showOutlineSymbols="0" zoomScaleNormal="100" zoomScaleSheetLayoutView="100" workbookViewId="0">
      <selection activeCell="B2" sqref="B2"/>
    </sheetView>
  </sheetViews>
  <sheetFormatPr baseColWidth="10" defaultColWidth="11.42578125" defaultRowHeight="11.25"/>
  <cols>
    <col min="1" max="1" width="0.140625" style="27" customWidth="1"/>
    <col min="2" max="2" width="2.7109375" style="27" customWidth="1"/>
    <col min="3" max="3" width="23.7109375" style="27" customWidth="1"/>
    <col min="4" max="4" width="1.28515625" style="27" customWidth="1"/>
    <col min="5" max="5" width="19.85546875" style="26" customWidth="1"/>
    <col min="6" max="6" width="6" style="26" customWidth="1"/>
    <col min="7" max="7" width="10.28515625" style="26" bestFit="1" customWidth="1"/>
    <col min="8" max="8" width="5.7109375" style="26" bestFit="1" customWidth="1"/>
    <col min="9" max="9" width="13.140625" style="26" bestFit="1" customWidth="1"/>
    <col min="10" max="10" width="14" style="26" bestFit="1" customWidth="1"/>
    <col min="11" max="11" width="7.5703125" style="26" customWidth="1"/>
    <col min="12" max="12" width="7.85546875" style="26" customWidth="1"/>
    <col min="13" max="13" width="11.5703125" style="26" bestFit="1" customWidth="1"/>
    <col min="14" max="16384" width="11.42578125" style="26"/>
  </cols>
  <sheetData>
    <row r="1" spans="1:25" s="27" customFormat="1" ht="0.75" customHeight="1"/>
    <row r="2" spans="1:25" s="27" customFormat="1" ht="21" customHeight="1">
      <c r="E2" s="13"/>
      <c r="G2" s="13"/>
      <c r="M2" s="66" t="s">
        <v>36</v>
      </c>
    </row>
    <row r="3" spans="1:25" s="27" customFormat="1" ht="15" customHeight="1">
      <c r="E3" s="996" t="s">
        <v>545</v>
      </c>
      <c r="F3" s="996"/>
      <c r="G3" s="996"/>
      <c r="H3" s="996"/>
      <c r="I3" s="996"/>
      <c r="J3" s="996"/>
      <c r="K3" s="996"/>
      <c r="L3" s="996"/>
      <c r="M3" s="996"/>
    </row>
    <row r="4" spans="1:25" s="22" customFormat="1" ht="20.25" customHeight="1">
      <c r="B4" s="14"/>
      <c r="C4" s="6" t="str">
        <f>Indice!C4</f>
        <v>Producción de energía eléctrica eléctrica</v>
      </c>
    </row>
    <row r="5" spans="1:25" s="22" customFormat="1" ht="12.75" customHeight="1">
      <c r="B5" s="14"/>
      <c r="C5" s="7"/>
    </row>
    <row r="6" spans="1:25" s="22" customFormat="1" ht="13.5" customHeight="1">
      <c r="B6" s="14"/>
      <c r="C6" s="10"/>
      <c r="D6" s="28"/>
      <c r="E6" s="28"/>
    </row>
    <row r="7" spans="1:25" ht="12.75" customHeight="1">
      <c r="A7" s="22"/>
      <c r="B7" s="14"/>
      <c r="C7" s="1004" t="s">
        <v>568</v>
      </c>
      <c r="D7" s="28"/>
      <c r="E7" s="41"/>
      <c r="F7" s="42"/>
      <c r="G7" s="60"/>
      <c r="H7" s="42"/>
      <c r="I7" s="1014" t="s">
        <v>28</v>
      </c>
      <c r="J7" s="1014"/>
      <c r="K7" s="46" t="s">
        <v>20</v>
      </c>
      <c r="L7" s="48"/>
      <c r="M7" s="42"/>
    </row>
    <row r="8" spans="1:25" ht="12.75" customHeight="1">
      <c r="A8" s="22"/>
      <c r="B8" s="14"/>
      <c r="C8" s="1004"/>
      <c r="D8" s="28"/>
      <c r="E8" s="44"/>
      <c r="F8" s="42" t="s">
        <v>17</v>
      </c>
      <c r="G8" s="60" t="s">
        <v>31</v>
      </c>
      <c r="H8" s="42" t="s">
        <v>18</v>
      </c>
      <c r="I8" s="45"/>
      <c r="J8" s="45" t="s">
        <v>19</v>
      </c>
      <c r="K8" s="61"/>
      <c r="L8" s="1015" t="s">
        <v>139</v>
      </c>
      <c r="M8" s="42" t="s">
        <v>21</v>
      </c>
    </row>
    <row r="9" spans="1:25" ht="12.75" customHeight="1">
      <c r="A9" s="22"/>
      <c r="B9" s="14"/>
      <c r="C9" s="1004"/>
      <c r="D9" s="28"/>
      <c r="E9" s="17" t="s">
        <v>11</v>
      </c>
      <c r="F9" s="46" t="s">
        <v>30</v>
      </c>
      <c r="G9" s="43" t="s">
        <v>8</v>
      </c>
      <c r="H9" s="43" t="s">
        <v>111</v>
      </c>
      <c r="I9" s="43" t="s">
        <v>346</v>
      </c>
      <c r="J9" s="47" t="s">
        <v>347</v>
      </c>
      <c r="K9" s="47" t="s">
        <v>140</v>
      </c>
      <c r="L9" s="1016"/>
      <c r="M9" s="43" t="s">
        <v>32</v>
      </c>
    </row>
    <row r="10" spans="1:25" ht="12.75" customHeight="1">
      <c r="A10" s="22"/>
      <c r="B10" s="14"/>
      <c r="C10" s="92"/>
      <c r="D10" s="28"/>
      <c r="E10" s="911" t="s">
        <v>84</v>
      </c>
      <c r="F10" s="735">
        <v>341.79</v>
      </c>
      <c r="G10" s="907">
        <v>1989.203</v>
      </c>
      <c r="H10" s="735">
        <v>7167</v>
      </c>
      <c r="I10" s="736">
        <f>SUM('C33'!F65:F66)</f>
        <v>1119.5900000000001</v>
      </c>
      <c r="J10" s="736">
        <f>((G10/(F10/1000))/H10)*100</f>
        <v>81.204921146331699</v>
      </c>
      <c r="K10" s="737">
        <v>0</v>
      </c>
      <c r="L10" s="737">
        <v>1.2526622570362607</v>
      </c>
      <c r="M10" s="738">
        <f>100-K10-L10</f>
        <v>98.747337742963737</v>
      </c>
      <c r="N10" s="64"/>
      <c r="O10" s="395"/>
      <c r="P10" s="64"/>
      <c r="Q10" s="64"/>
      <c r="R10" s="64"/>
      <c r="S10" s="64"/>
      <c r="T10" s="64"/>
      <c r="U10" s="64"/>
      <c r="V10" s="64"/>
      <c r="W10" s="64"/>
      <c r="X10" s="64"/>
      <c r="Y10" s="64"/>
    </row>
    <row r="11" spans="1:25" ht="12.75" customHeight="1">
      <c r="A11" s="22"/>
      <c r="B11" s="14"/>
      <c r="C11" s="92"/>
      <c r="D11" s="28"/>
      <c r="E11" s="911" t="s">
        <v>85</v>
      </c>
      <c r="F11" s="735">
        <v>535.87</v>
      </c>
      <c r="G11" s="907">
        <v>2076.7289999999998</v>
      </c>
      <c r="H11" s="735">
        <v>5193</v>
      </c>
      <c r="I11" s="736">
        <f t="shared" ref="I11:I40" si="0">(G11/((M11/100)*F11*8.784))*100</f>
        <v>76.187745230332766</v>
      </c>
      <c r="J11" s="736">
        <f t="shared" ref="J11" si="1">((G11/(F11/1000))/H11)*100</f>
        <v>74.628044298447634</v>
      </c>
      <c r="K11" s="737">
        <v>17.566405169491471</v>
      </c>
      <c r="L11" s="737">
        <v>24.525012198923619</v>
      </c>
      <c r="M11" s="738">
        <f t="shared" ref="M11:M40" si="2">100-K11-L11</f>
        <v>57.908582631584906</v>
      </c>
    </row>
    <row r="12" spans="1:25" ht="12.75" customHeight="1">
      <c r="A12" s="22"/>
      <c r="B12" s="14"/>
      <c r="C12" s="92"/>
      <c r="D12" s="28"/>
      <c r="E12" s="911" t="s">
        <v>86</v>
      </c>
      <c r="F12" s="735">
        <v>346.84</v>
      </c>
      <c r="G12" s="907">
        <v>1009.234</v>
      </c>
      <c r="H12" s="735">
        <v>3401</v>
      </c>
      <c r="I12" s="736">
        <f t="shared" si="0"/>
        <v>33.209650127622119</v>
      </c>
      <c r="J12" s="736">
        <f>((G12/(F12/1000))/H12)*100</f>
        <v>85.557101574967405</v>
      </c>
      <c r="K12" s="737">
        <v>0</v>
      </c>
      <c r="L12" s="737">
        <v>0.25157015246755215</v>
      </c>
      <c r="M12" s="738">
        <f t="shared" si="2"/>
        <v>99.748429847532449</v>
      </c>
    </row>
    <row r="13" spans="1:25" ht="12.75" customHeight="1">
      <c r="E13" s="911" t="s">
        <v>607</v>
      </c>
      <c r="F13" s="735">
        <v>0</v>
      </c>
      <c r="G13" s="907">
        <v>0</v>
      </c>
      <c r="H13" s="735">
        <v>0</v>
      </c>
      <c r="I13" s="915" t="s">
        <v>44</v>
      </c>
      <c r="J13" s="915" t="s">
        <v>44</v>
      </c>
      <c r="K13" s="737">
        <v>0</v>
      </c>
      <c r="L13" s="737">
        <v>98.460470085467989</v>
      </c>
      <c r="M13" s="738">
        <f t="shared" si="2"/>
        <v>1.5395299145320109</v>
      </c>
    </row>
    <row r="14" spans="1:25" ht="12.75" customHeight="1">
      <c r="E14" s="911" t="s">
        <v>88</v>
      </c>
      <c r="F14" s="735">
        <v>323.31</v>
      </c>
      <c r="G14" s="907">
        <v>864.98800000000006</v>
      </c>
      <c r="H14" s="735">
        <v>3139</v>
      </c>
      <c r="I14" s="736">
        <f t="shared" si="0"/>
        <v>31.301377188994174</v>
      </c>
      <c r="J14" s="736">
        <f t="shared" ref="J14:J34" si="3">((G14/(F14/1000))/H14)*100</f>
        <v>85.231401390497183</v>
      </c>
      <c r="K14" s="737">
        <v>0</v>
      </c>
      <c r="L14" s="737">
        <v>2.6949966550644073</v>
      </c>
      <c r="M14" s="738">
        <f t="shared" si="2"/>
        <v>97.305003344935599</v>
      </c>
    </row>
    <row r="15" spans="1:25" ht="12.75" customHeight="1">
      <c r="E15" s="911" t="s">
        <v>89</v>
      </c>
      <c r="F15" s="735">
        <v>341.18</v>
      </c>
      <c r="G15" s="907">
        <v>1102.4929999999999</v>
      </c>
      <c r="H15" s="735">
        <v>3929</v>
      </c>
      <c r="I15" s="736">
        <f t="shared" si="0"/>
        <v>37.432446885129913</v>
      </c>
      <c r="J15" s="736">
        <f t="shared" si="3"/>
        <v>82.24514053459994</v>
      </c>
      <c r="K15" s="737">
        <v>0</v>
      </c>
      <c r="L15" s="737">
        <v>1.7230359874101011</v>
      </c>
      <c r="M15" s="738">
        <f t="shared" si="2"/>
        <v>98.2769640125899</v>
      </c>
    </row>
    <row r="16" spans="1:25" ht="12.75" customHeight="1">
      <c r="E16" s="911" t="s">
        <v>90</v>
      </c>
      <c r="F16" s="735">
        <v>340.65</v>
      </c>
      <c r="G16" s="907">
        <v>1169.9960000000001</v>
      </c>
      <c r="H16" s="735">
        <v>4206</v>
      </c>
      <c r="I16" s="736">
        <f t="shared" si="0"/>
        <v>44.111685820373289</v>
      </c>
      <c r="J16" s="736">
        <f t="shared" si="3"/>
        <v>81.659499799654384</v>
      </c>
      <c r="K16" s="737">
        <v>9.4774590163933858</v>
      </c>
      <c r="L16" s="737">
        <v>1.8824892148755632</v>
      </c>
      <c r="M16" s="738">
        <f t="shared" si="2"/>
        <v>88.640051768731055</v>
      </c>
    </row>
    <row r="17" spans="5:13" ht="12.75" customHeight="1">
      <c r="E17" s="911" t="s">
        <v>608</v>
      </c>
      <c r="F17" s="735">
        <v>0</v>
      </c>
      <c r="G17" s="907">
        <v>0</v>
      </c>
      <c r="H17" s="735">
        <v>0</v>
      </c>
      <c r="I17" s="915" t="s">
        <v>44</v>
      </c>
      <c r="J17" s="915" t="s">
        <v>44</v>
      </c>
      <c r="K17" s="737">
        <v>0</v>
      </c>
      <c r="L17" s="737">
        <v>38.821721311475635</v>
      </c>
      <c r="M17" s="738">
        <f t="shared" si="2"/>
        <v>61.178278688524365</v>
      </c>
    </row>
    <row r="18" spans="5:13" ht="12.75" customHeight="1">
      <c r="E18" s="911" t="s">
        <v>91</v>
      </c>
      <c r="F18" s="735">
        <v>143.41999999999999</v>
      </c>
      <c r="G18" s="907">
        <v>113.023</v>
      </c>
      <c r="H18" s="735">
        <v>935</v>
      </c>
      <c r="I18" s="736">
        <f t="shared" si="0"/>
        <v>9.5869206129723104</v>
      </c>
      <c r="J18" s="736">
        <f t="shared" si="3"/>
        <v>84.284070494870534</v>
      </c>
      <c r="K18" s="737">
        <v>4.4133272616878809</v>
      </c>
      <c r="L18" s="737">
        <v>2.0061095931997492</v>
      </c>
      <c r="M18" s="738">
        <f t="shared" si="2"/>
        <v>93.580563145112365</v>
      </c>
    </row>
    <row r="19" spans="5:13" ht="12.75" customHeight="1">
      <c r="E19" s="911" t="s">
        <v>92</v>
      </c>
      <c r="F19" s="735">
        <v>342.43</v>
      </c>
      <c r="G19" s="907">
        <v>829.77800000000002</v>
      </c>
      <c r="H19" s="735">
        <v>2980</v>
      </c>
      <c r="I19" s="736">
        <f t="shared" si="0"/>
        <v>32.087068832954579</v>
      </c>
      <c r="J19" s="736">
        <f t="shared" si="3"/>
        <v>81.315595388427013</v>
      </c>
      <c r="K19" s="737">
        <v>12.729584092288796</v>
      </c>
      <c r="L19" s="737">
        <v>1.2962962962962969</v>
      </c>
      <c r="M19" s="738">
        <f>100-K19-L19</f>
        <v>85.974119611414906</v>
      </c>
    </row>
    <row r="20" spans="5:13" ht="12.75" customHeight="1">
      <c r="E20" s="911" t="s">
        <v>97</v>
      </c>
      <c r="F20" s="735">
        <v>263.95999999999998</v>
      </c>
      <c r="G20" s="907">
        <v>299.52100000000002</v>
      </c>
      <c r="H20" s="735">
        <v>1339</v>
      </c>
      <c r="I20" s="736">
        <f t="shared" si="0"/>
        <v>13.451523140418903</v>
      </c>
      <c r="J20" s="736">
        <f t="shared" si="3"/>
        <v>84.743926054833722</v>
      </c>
      <c r="K20" s="737">
        <v>0</v>
      </c>
      <c r="L20" s="737">
        <v>3.9659228901032373</v>
      </c>
      <c r="M20" s="738">
        <f>100-K20-L20</f>
        <v>96.034077109896756</v>
      </c>
    </row>
    <row r="21" spans="5:13" ht="12.75" customHeight="1">
      <c r="E21" s="911" t="s">
        <v>98</v>
      </c>
      <c r="F21" s="735">
        <v>355.1</v>
      </c>
      <c r="G21" s="907">
        <v>1165.2819999999999</v>
      </c>
      <c r="H21" s="735">
        <v>3909</v>
      </c>
      <c r="I21" s="736">
        <f t="shared" si="0"/>
        <v>41.014744119596372</v>
      </c>
      <c r="J21" s="736">
        <f t="shared" si="3"/>
        <v>83.948839189274949</v>
      </c>
      <c r="K21" s="737">
        <v>5.2851775956284612</v>
      </c>
      <c r="L21" s="737">
        <v>3.6295771268242278</v>
      </c>
      <c r="M21" s="738">
        <f t="shared" si="2"/>
        <v>91.085245277547315</v>
      </c>
    </row>
    <row r="22" spans="5:13" ht="12.75" customHeight="1">
      <c r="E22" s="911" t="s">
        <v>93</v>
      </c>
      <c r="F22" s="735">
        <v>347.7</v>
      </c>
      <c r="G22" s="907">
        <v>1140.8589999999999</v>
      </c>
      <c r="H22" s="735">
        <v>4140</v>
      </c>
      <c r="I22" s="736">
        <f t="shared" si="0"/>
        <v>45.464741808302264</v>
      </c>
      <c r="J22" s="736">
        <f t="shared" si="3"/>
        <v>79.255049399851885</v>
      </c>
      <c r="K22" s="737">
        <v>11.976320582878195</v>
      </c>
      <c r="L22" s="737">
        <v>5.8637181358669332</v>
      </c>
      <c r="M22" s="738">
        <f t="shared" si="2"/>
        <v>82.159961281254866</v>
      </c>
    </row>
    <row r="23" spans="5:13" ht="12.75" customHeight="1">
      <c r="E23" s="911" t="s">
        <v>101</v>
      </c>
      <c r="F23" s="735">
        <v>557.51</v>
      </c>
      <c r="G23" s="907">
        <v>3034.6289999999999</v>
      </c>
      <c r="H23" s="735">
        <v>6897</v>
      </c>
      <c r="I23" s="736">
        <f t="shared" si="0"/>
        <v>73.681905084194028</v>
      </c>
      <c r="J23" s="736">
        <f t="shared" si="3"/>
        <v>78.921024821194905</v>
      </c>
      <c r="K23" s="737">
        <v>7.365664845173109</v>
      </c>
      <c r="L23" s="737">
        <v>8.5336045306274873</v>
      </c>
      <c r="M23" s="738">
        <f t="shared" si="2"/>
        <v>84.1007306241994</v>
      </c>
    </row>
    <row r="24" spans="5:13" ht="12.75" customHeight="1">
      <c r="E24" s="911" t="s">
        <v>102</v>
      </c>
      <c r="F24" s="735">
        <v>562.08000000000004</v>
      </c>
      <c r="G24" s="907">
        <v>2047.338</v>
      </c>
      <c r="H24" s="735">
        <v>4746</v>
      </c>
      <c r="I24" s="736">
        <f t="shared" si="0"/>
        <v>56.355005693178029</v>
      </c>
      <c r="J24" s="736">
        <f t="shared" si="3"/>
        <v>76.747401650290797</v>
      </c>
      <c r="K24" s="737">
        <v>21.869118093502731</v>
      </c>
      <c r="L24" s="737">
        <v>4.5497287505804698</v>
      </c>
      <c r="M24" s="738">
        <f t="shared" si="2"/>
        <v>73.581153155916795</v>
      </c>
    </row>
    <row r="25" spans="5:13" ht="12.75" customHeight="1">
      <c r="E25" s="911" t="s">
        <v>80</v>
      </c>
      <c r="F25" s="735">
        <v>570.04999999999995</v>
      </c>
      <c r="G25" s="907">
        <v>2369.924</v>
      </c>
      <c r="H25" s="735">
        <v>6022</v>
      </c>
      <c r="I25" s="736">
        <f t="shared" si="0"/>
        <v>69.856494146684838</v>
      </c>
      <c r="J25" s="736">
        <f t="shared" si="3"/>
        <v>69.036810355131209</v>
      </c>
      <c r="K25" s="737">
        <v>0</v>
      </c>
      <c r="L25" s="737">
        <v>32.247963191563521</v>
      </c>
      <c r="M25" s="738">
        <f t="shared" si="2"/>
        <v>67.752036808436486</v>
      </c>
    </row>
    <row r="26" spans="5:13" ht="12.75" customHeight="1">
      <c r="E26" s="911" t="s">
        <v>106</v>
      </c>
      <c r="F26" s="735">
        <v>557.20000000000005</v>
      </c>
      <c r="G26" s="907">
        <v>2310.7939999999999</v>
      </c>
      <c r="H26" s="735">
        <v>5680</v>
      </c>
      <c r="I26" s="736">
        <f t="shared" si="0"/>
        <v>54.721263691833713</v>
      </c>
      <c r="J26" s="736">
        <f t="shared" si="3"/>
        <v>73.013268050514142</v>
      </c>
      <c r="K26" s="737">
        <v>8.4925242865817729</v>
      </c>
      <c r="L26" s="737">
        <v>5.2291560559977857</v>
      </c>
      <c r="M26" s="738">
        <f t="shared" si="2"/>
        <v>86.27831965742044</v>
      </c>
    </row>
    <row r="27" spans="5:13" ht="12.75" customHeight="1">
      <c r="E27" s="911" t="s">
        <v>609</v>
      </c>
      <c r="F27" s="735">
        <v>0</v>
      </c>
      <c r="G27" s="907">
        <v>0</v>
      </c>
      <c r="H27" s="912">
        <v>0</v>
      </c>
      <c r="I27" s="915" t="s">
        <v>44</v>
      </c>
      <c r="J27" s="915" t="s">
        <v>44</v>
      </c>
      <c r="K27" s="737">
        <v>0</v>
      </c>
      <c r="L27" s="737">
        <v>99.274136715993734</v>
      </c>
      <c r="M27" s="738">
        <f>100-K27-L27</f>
        <v>0.72586328400626599</v>
      </c>
    </row>
    <row r="28" spans="5:13" ht="12.75" customHeight="1">
      <c r="E28" s="911" t="s">
        <v>95</v>
      </c>
      <c r="F28" s="735">
        <v>154.34</v>
      </c>
      <c r="G28" s="907">
        <v>5.7949999999999999</v>
      </c>
      <c r="H28" s="735">
        <v>54</v>
      </c>
      <c r="I28" s="736">
        <f t="shared" si="0"/>
        <v>0.58217327388811047</v>
      </c>
      <c r="J28" s="736">
        <f t="shared" si="3"/>
        <v>69.531433727364785</v>
      </c>
      <c r="K28" s="737">
        <v>18.188942015785926</v>
      </c>
      <c r="L28" s="737">
        <v>8.3883576199148653</v>
      </c>
      <c r="M28" s="738">
        <f>100-K28-L28</f>
        <v>73.422700364299203</v>
      </c>
    </row>
    <row r="29" spans="5:13" ht="12.75" customHeight="1">
      <c r="E29" s="911" t="s">
        <v>96</v>
      </c>
      <c r="F29" s="735">
        <v>347.47</v>
      </c>
      <c r="G29" s="907">
        <v>1270.4380000000001</v>
      </c>
      <c r="H29" s="735">
        <v>4227</v>
      </c>
      <c r="I29" s="736">
        <f t="shared" si="0"/>
        <v>44.740479132589876</v>
      </c>
      <c r="J29" s="736">
        <f t="shared" si="3"/>
        <v>86.497571287706805</v>
      </c>
      <c r="K29" s="737">
        <v>4.0670537340619406</v>
      </c>
      <c r="L29" s="737">
        <v>2.8986229033519137</v>
      </c>
      <c r="M29" s="738">
        <f t="shared" si="2"/>
        <v>93.03432336258615</v>
      </c>
    </row>
    <row r="30" spans="5:13" ht="12.75" customHeight="1">
      <c r="E30" s="911" t="s">
        <v>78</v>
      </c>
      <c r="F30" s="735">
        <v>299.76</v>
      </c>
      <c r="G30" s="907">
        <v>821.55700000000002</v>
      </c>
      <c r="H30" s="735">
        <v>3943</v>
      </c>
      <c r="I30" s="736">
        <f t="shared" si="0"/>
        <v>38.014003456959429</v>
      </c>
      <c r="J30" s="736">
        <f t="shared" si="3"/>
        <v>69.508392240887147</v>
      </c>
      <c r="K30" s="737">
        <v>5.737515179113525</v>
      </c>
      <c r="L30" s="737">
        <v>12.184235751281099</v>
      </c>
      <c r="M30" s="738">
        <f t="shared" si="2"/>
        <v>82.078249069605377</v>
      </c>
    </row>
    <row r="31" spans="5:13" ht="12.75" customHeight="1">
      <c r="E31" s="911" t="s">
        <v>107</v>
      </c>
      <c r="F31" s="735">
        <v>350.99</v>
      </c>
      <c r="G31" s="907">
        <v>1945.172</v>
      </c>
      <c r="H31" s="735">
        <v>6634</v>
      </c>
      <c r="I31" s="736">
        <f t="shared" si="0"/>
        <v>63.33982655842162</v>
      </c>
      <c r="J31" s="736">
        <f t="shared" si="3"/>
        <v>83.538716616746996</v>
      </c>
      <c r="K31" s="737">
        <v>0</v>
      </c>
      <c r="L31" s="737">
        <v>0.39203459356259557</v>
      </c>
      <c r="M31" s="738">
        <f t="shared" si="2"/>
        <v>99.607965406437401</v>
      </c>
    </row>
    <row r="32" spans="5:13" ht="12.75" customHeight="1">
      <c r="E32" s="911" t="s">
        <v>108</v>
      </c>
      <c r="F32" s="735">
        <v>351.06</v>
      </c>
      <c r="G32" s="907">
        <v>1587.0050000000001</v>
      </c>
      <c r="H32" s="735">
        <v>5317</v>
      </c>
      <c r="I32" s="736">
        <f t="shared" si="0"/>
        <v>60.37684634334861</v>
      </c>
      <c r="J32" s="736">
        <f t="shared" si="3"/>
        <v>85.021798245333486</v>
      </c>
      <c r="K32" s="737">
        <v>12.795992714025422</v>
      </c>
      <c r="L32" s="737">
        <v>1.9658220851544677</v>
      </c>
      <c r="M32" s="738">
        <f t="shared" si="2"/>
        <v>85.238185200820112</v>
      </c>
    </row>
    <row r="33" spans="1:13" ht="12.75" customHeight="1">
      <c r="E33" s="911" t="s">
        <v>109</v>
      </c>
      <c r="F33" s="735">
        <v>350.26</v>
      </c>
      <c r="G33" s="907">
        <v>1731.85</v>
      </c>
      <c r="H33" s="735">
        <v>5742</v>
      </c>
      <c r="I33" s="736">
        <f t="shared" si="0"/>
        <v>57.366304680961413</v>
      </c>
      <c r="J33" s="736">
        <f t="shared" si="3"/>
        <v>86.110585552379519</v>
      </c>
      <c r="K33" s="737">
        <v>0</v>
      </c>
      <c r="L33" s="737">
        <v>1.8770654055894176</v>
      </c>
      <c r="M33" s="738">
        <f>100-K33-L33</f>
        <v>98.12293459441058</v>
      </c>
    </row>
    <row r="34" spans="1:13" s="35" customFormat="1" ht="12.75" customHeight="1">
      <c r="A34" s="27"/>
      <c r="B34" s="27"/>
      <c r="C34" s="27"/>
      <c r="D34" s="27"/>
      <c r="E34" s="911" t="s">
        <v>110</v>
      </c>
      <c r="F34" s="735">
        <v>350.88</v>
      </c>
      <c r="G34" s="907">
        <v>1894.1780000000001</v>
      </c>
      <c r="H34" s="735">
        <v>6392</v>
      </c>
      <c r="I34" s="736">
        <f t="shared" si="0"/>
        <v>61.583098071375467</v>
      </c>
      <c r="J34" s="736">
        <f t="shared" si="3"/>
        <v>84.455008027019659</v>
      </c>
      <c r="K34" s="737">
        <v>0</v>
      </c>
      <c r="L34" s="737">
        <v>0.2051077717061324</v>
      </c>
      <c r="M34" s="738">
        <f t="shared" si="2"/>
        <v>99.794892228293861</v>
      </c>
    </row>
    <row r="35" spans="1:13" ht="12.75" customHeight="1">
      <c r="E35" s="911" t="s">
        <v>610</v>
      </c>
      <c r="F35" s="735">
        <v>0</v>
      </c>
      <c r="G35" s="907">
        <v>7.6999999999999999E-2</v>
      </c>
      <c r="H35" s="735">
        <v>0</v>
      </c>
      <c r="I35" s="915" t="s">
        <v>44</v>
      </c>
      <c r="J35" s="915" t="s">
        <v>44</v>
      </c>
      <c r="K35" s="737">
        <v>96.8728298611111</v>
      </c>
      <c r="L35" s="737">
        <v>0</v>
      </c>
      <c r="M35" s="738">
        <f t="shared" si="2"/>
        <v>3.1271701388888999</v>
      </c>
    </row>
    <row r="36" spans="1:13" ht="12.75" customHeight="1">
      <c r="E36" s="911" t="s">
        <v>611</v>
      </c>
      <c r="F36" s="735">
        <v>0</v>
      </c>
      <c r="G36" s="907">
        <v>0</v>
      </c>
      <c r="H36" s="735">
        <v>0</v>
      </c>
      <c r="I36" s="915" t="s">
        <v>44</v>
      </c>
      <c r="J36" s="915" t="s">
        <v>44</v>
      </c>
      <c r="K36" s="737">
        <v>0</v>
      </c>
      <c r="L36" s="737">
        <v>98.24439571150188</v>
      </c>
      <c r="M36" s="738">
        <f t="shared" si="2"/>
        <v>1.7556042884981196</v>
      </c>
    </row>
    <row r="37" spans="1:13" ht="12.75" customHeight="1">
      <c r="E37" s="911" t="s">
        <v>100</v>
      </c>
      <c r="F37" s="735">
        <v>346.25</v>
      </c>
      <c r="G37" s="907">
        <v>1090.038</v>
      </c>
      <c r="H37" s="735">
        <v>4250</v>
      </c>
      <c r="I37" s="736">
        <f t="shared" si="0"/>
        <v>39.61865466554049</v>
      </c>
      <c r="J37" s="736">
        <f t="shared" ref="J37:J40" si="4">((G37/(F37/1000))/H37)*100</f>
        <v>74.07351029942663</v>
      </c>
      <c r="K37" s="737">
        <v>4.098170916818459</v>
      </c>
      <c r="L37" s="737">
        <v>5.4411580567665965</v>
      </c>
      <c r="M37" s="738">
        <f t="shared" si="2"/>
        <v>90.460671026414943</v>
      </c>
    </row>
    <row r="38" spans="1:13" ht="12.75" customHeight="1">
      <c r="E38" s="911" t="s">
        <v>103</v>
      </c>
      <c r="F38" s="735">
        <v>352.24</v>
      </c>
      <c r="G38" s="907">
        <v>1016.456</v>
      </c>
      <c r="H38" s="735">
        <v>3568</v>
      </c>
      <c r="I38" s="736">
        <f t="shared" si="0"/>
        <v>34.317041883143808</v>
      </c>
      <c r="J38" s="736">
        <f t="shared" si="4"/>
        <v>80.877005995708188</v>
      </c>
      <c r="K38" s="737">
        <v>0</v>
      </c>
      <c r="L38" s="737">
        <v>4.2700704130911733</v>
      </c>
      <c r="M38" s="738">
        <f>100-K38-L38</f>
        <v>95.729929586908824</v>
      </c>
    </row>
    <row r="39" spans="1:13" ht="12.75" customHeight="1">
      <c r="E39" s="911" t="s">
        <v>104</v>
      </c>
      <c r="F39" s="735">
        <v>352.12</v>
      </c>
      <c r="G39" s="907">
        <v>1028.1569999999999</v>
      </c>
      <c r="H39" s="735">
        <v>3581</v>
      </c>
      <c r="I39" s="736">
        <f t="shared" si="0"/>
        <v>33.616729096503953</v>
      </c>
      <c r="J39" s="736">
        <f t="shared" si="4"/>
        <v>81.538820049510292</v>
      </c>
      <c r="K39" s="737">
        <v>0</v>
      </c>
      <c r="L39" s="737">
        <v>1.1171529906009161</v>
      </c>
      <c r="M39" s="738">
        <f t="shared" si="2"/>
        <v>98.882847009399086</v>
      </c>
    </row>
    <row r="40" spans="1:13" ht="12.75" customHeight="1">
      <c r="E40" s="913" t="s">
        <v>105</v>
      </c>
      <c r="F40" s="741">
        <v>351.41</v>
      </c>
      <c r="G40" s="908">
        <v>1272.99</v>
      </c>
      <c r="H40" s="741">
        <v>4529</v>
      </c>
      <c r="I40" s="742">
        <f t="shared" si="0"/>
        <v>41.827604652861773</v>
      </c>
      <c r="J40" s="742">
        <f t="shared" si="4"/>
        <v>79.985001155079189</v>
      </c>
      <c r="K40" s="743">
        <v>0</v>
      </c>
      <c r="L40" s="743">
        <v>1.4048494464411743</v>
      </c>
      <c r="M40" s="744">
        <f t="shared" si="2"/>
        <v>98.595150553558824</v>
      </c>
    </row>
    <row r="41" spans="1:13" ht="16.5" customHeight="1">
      <c r="E41" s="914" t="s">
        <v>0</v>
      </c>
      <c r="F41" s="746">
        <f>SUM(F10:F40)</f>
        <v>9535.8700000000008</v>
      </c>
      <c r="G41" s="909">
        <f>SUM(G10:G40)</f>
        <v>35187.503999999994</v>
      </c>
      <c r="H41" s="746">
        <f>SUMPRODUCT(F10:F40,H10:H40)/SUM(F10:F40)</f>
        <v>4649.3013537307033</v>
      </c>
      <c r="I41" s="747">
        <f>(G41/((M41/100)*F41*8.784))*100</f>
        <v>48.498636607564052</v>
      </c>
      <c r="J41" s="747">
        <f>((G41/(F41/1000))/H41)*100</f>
        <v>79.367087411012676</v>
      </c>
      <c r="K41" s="748">
        <v>6.0304809019181764</v>
      </c>
      <c r="L41" s="748">
        <v>7.3518918511097011</v>
      </c>
      <c r="M41" s="749">
        <f>100-K41-L41</f>
        <v>86.61762724697212</v>
      </c>
    </row>
    <row r="42" spans="1:13" ht="23.25" customHeight="1">
      <c r="E42" s="1017" t="s">
        <v>409</v>
      </c>
      <c r="F42" s="1017"/>
      <c r="G42" s="1017"/>
      <c r="H42" s="1017"/>
      <c r="I42" s="1017"/>
      <c r="J42" s="1017"/>
      <c r="K42" s="1017"/>
      <c r="L42" s="1017"/>
      <c r="M42" s="1017"/>
    </row>
    <row r="43" spans="1:13" ht="22.5" customHeight="1">
      <c r="E43" s="1017" t="s">
        <v>408</v>
      </c>
      <c r="F43" s="1017"/>
      <c r="G43" s="1017"/>
      <c r="H43" s="1017"/>
      <c r="I43" s="1017"/>
      <c r="J43" s="1017"/>
      <c r="K43" s="1017"/>
      <c r="L43" s="1017"/>
      <c r="M43" s="1017"/>
    </row>
    <row r="44" spans="1:13" ht="12.75" customHeight="1">
      <c r="E44" s="1018" t="s">
        <v>612</v>
      </c>
      <c r="F44" s="1018"/>
      <c r="G44" s="1018"/>
      <c r="H44" s="1018"/>
      <c r="I44" s="1018"/>
      <c r="J44" s="1018"/>
      <c r="K44" s="1018"/>
      <c r="L44" s="1018"/>
      <c r="M44" s="1018"/>
    </row>
    <row r="45" spans="1:13" ht="12.75" customHeight="1">
      <c r="E45" s="1018" t="s">
        <v>613</v>
      </c>
      <c r="F45" s="1018"/>
      <c r="G45" s="1018"/>
      <c r="H45" s="1018"/>
      <c r="I45" s="1018"/>
      <c r="J45" s="1018"/>
      <c r="K45" s="1018"/>
      <c r="L45" s="1018"/>
      <c r="M45" s="1018"/>
    </row>
    <row r="46" spans="1:13" ht="12.75" customHeight="1">
      <c r="E46" s="1013" t="s">
        <v>614</v>
      </c>
      <c r="F46" s="1013"/>
      <c r="G46" s="1013"/>
      <c r="H46" s="1013"/>
      <c r="I46" s="1013"/>
      <c r="J46" s="1013"/>
      <c r="K46" s="1013"/>
      <c r="L46" s="1013"/>
      <c r="M46" s="1013"/>
    </row>
    <row r="47" spans="1:13" ht="12.75" customHeight="1">
      <c r="E47" s="1018" t="s">
        <v>615</v>
      </c>
      <c r="F47" s="1018"/>
      <c r="G47" s="1018"/>
      <c r="H47" s="1018"/>
      <c r="I47" s="1018"/>
      <c r="J47" s="1018"/>
      <c r="K47" s="1018"/>
      <c r="L47" s="1018"/>
      <c r="M47" s="1018"/>
    </row>
    <row r="48" spans="1:13">
      <c r="E48" s="98"/>
      <c r="F48" s="98"/>
      <c r="G48" s="98"/>
      <c r="H48" s="98"/>
      <c r="I48" s="98"/>
      <c r="J48" s="98"/>
      <c r="K48" s="98"/>
      <c r="L48" s="98"/>
      <c r="M48" s="98"/>
    </row>
    <row r="49" spans="1:21" s="35" customFormat="1" ht="12.75" customHeight="1">
      <c r="A49" s="27"/>
      <c r="B49" s="27"/>
      <c r="C49" s="1004" t="s">
        <v>542</v>
      </c>
      <c r="D49" s="27"/>
      <c r="E49" s="41"/>
      <c r="F49" s="42"/>
      <c r="G49" s="60"/>
      <c r="H49" s="42"/>
      <c r="I49" s="1014" t="s">
        <v>28</v>
      </c>
      <c r="J49" s="1014"/>
      <c r="K49" s="46" t="s">
        <v>20</v>
      </c>
      <c r="L49" s="48"/>
      <c r="M49" s="42"/>
    </row>
    <row r="50" spans="1:21">
      <c r="C50" s="1004"/>
      <c r="E50" s="44"/>
      <c r="F50" s="42" t="s">
        <v>17</v>
      </c>
      <c r="G50" s="60" t="s">
        <v>31</v>
      </c>
      <c r="H50" s="42" t="s">
        <v>18</v>
      </c>
      <c r="I50" s="45"/>
      <c r="J50" s="45" t="s">
        <v>19</v>
      </c>
      <c r="K50" s="61"/>
      <c r="L50" s="1015" t="s">
        <v>139</v>
      </c>
      <c r="M50" s="42" t="s">
        <v>21</v>
      </c>
    </row>
    <row r="51" spans="1:21">
      <c r="C51" s="1004"/>
      <c r="E51" s="17" t="s">
        <v>11</v>
      </c>
      <c r="F51" s="46" t="s">
        <v>30</v>
      </c>
      <c r="G51" s="43" t="s">
        <v>8</v>
      </c>
      <c r="H51" s="43" t="s">
        <v>111</v>
      </c>
      <c r="I51" s="43" t="s">
        <v>346</v>
      </c>
      <c r="J51" s="322" t="s">
        <v>347</v>
      </c>
      <c r="K51" s="312" t="s">
        <v>140</v>
      </c>
      <c r="L51" s="1016"/>
      <c r="M51" s="43" t="s">
        <v>32</v>
      </c>
    </row>
    <row r="52" spans="1:21">
      <c r="C52" s="92"/>
      <c r="E52" s="453" t="s">
        <v>84</v>
      </c>
      <c r="F52" s="735">
        <v>341.79</v>
      </c>
      <c r="G52" s="907">
        <v>1876.61</v>
      </c>
      <c r="H52" s="735">
        <v>6399</v>
      </c>
      <c r="I52" s="736">
        <f>(G52/((M52/100)*F52*8.76))*100</f>
        <v>80.27859982201214</v>
      </c>
      <c r="J52" s="750">
        <f>((G52/(F52/1000))/H52)*100</f>
        <v>85.803018032606516</v>
      </c>
      <c r="K52" s="737">
        <v>19.001873480083937</v>
      </c>
      <c r="L52" s="737">
        <v>2.9233447772477907</v>
      </c>
      <c r="M52" s="751">
        <f t="shared" ref="M52:M83" si="5">100-K52-L52</f>
        <v>78.074781742668279</v>
      </c>
      <c r="N52" s="36"/>
      <c r="O52" s="36"/>
      <c r="P52" s="36"/>
      <c r="Q52" s="36"/>
      <c r="R52" s="36"/>
      <c r="S52" s="36"/>
      <c r="T52" s="36"/>
      <c r="U52" s="36"/>
    </row>
    <row r="53" spans="1:21">
      <c r="C53" s="92"/>
      <c r="E53" s="453" t="s">
        <v>85</v>
      </c>
      <c r="F53" s="735">
        <v>535.87</v>
      </c>
      <c r="G53" s="907">
        <v>4067.5279999999998</v>
      </c>
      <c r="H53" s="735">
        <v>8544</v>
      </c>
      <c r="I53" s="736">
        <f t="shared" ref="I53:I82" si="6">(G53/((M53/100)*F53*8.76))*100</f>
        <v>89.304205345988692</v>
      </c>
      <c r="J53" s="750">
        <f t="shared" ref="J53:J82" si="7">((G53/(F53/1000))/H53)*100</f>
        <v>88.840269479523982</v>
      </c>
      <c r="K53" s="737">
        <v>0</v>
      </c>
      <c r="L53" s="737">
        <v>2.9724444032022332</v>
      </c>
      <c r="M53" s="751">
        <f t="shared" si="5"/>
        <v>97.027555596797768</v>
      </c>
      <c r="N53" s="36"/>
      <c r="O53" s="36"/>
      <c r="P53" s="36"/>
      <c r="Q53" s="36"/>
      <c r="R53" s="36"/>
      <c r="S53" s="36"/>
      <c r="T53" s="36"/>
      <c r="U53" s="36"/>
    </row>
    <row r="54" spans="1:21">
      <c r="E54" s="453" t="s">
        <v>86</v>
      </c>
      <c r="F54" s="735">
        <v>346.84</v>
      </c>
      <c r="G54" s="907">
        <v>695.601</v>
      </c>
      <c r="H54" s="735">
        <v>2324</v>
      </c>
      <c r="I54" s="736">
        <f t="shared" si="6"/>
        <v>24.243635409960955</v>
      </c>
      <c r="J54" s="750">
        <f t="shared" si="7"/>
        <v>86.296840656859445</v>
      </c>
      <c r="K54" s="737">
        <v>4.9265601217655632</v>
      </c>
      <c r="L54" s="737">
        <v>0.63926940639269414</v>
      </c>
      <c r="M54" s="751">
        <f t="shared" si="5"/>
        <v>94.434170471841739</v>
      </c>
      <c r="N54" s="36"/>
      <c r="O54" s="36"/>
      <c r="P54" s="36"/>
      <c r="Q54" s="36"/>
      <c r="R54" s="36"/>
      <c r="S54" s="36"/>
      <c r="T54" s="36"/>
      <c r="U54" s="36"/>
    </row>
    <row r="55" spans="1:21">
      <c r="E55" s="453" t="s">
        <v>87</v>
      </c>
      <c r="F55" s="735">
        <v>138.34</v>
      </c>
      <c r="G55" s="907">
        <v>0</v>
      </c>
      <c r="H55" s="735">
        <v>0</v>
      </c>
      <c r="I55" s="736">
        <f>(G55/((M55/100)*F55*8.76))*100</f>
        <v>0</v>
      </c>
      <c r="J55" s="910" t="s">
        <v>44</v>
      </c>
      <c r="K55" s="737">
        <v>0</v>
      </c>
      <c r="L55" s="737">
        <v>79.508942161334417</v>
      </c>
      <c r="M55" s="751">
        <f t="shared" si="5"/>
        <v>20.491057838665583</v>
      </c>
      <c r="N55" s="36"/>
      <c r="O55" s="36"/>
      <c r="P55" s="36"/>
      <c r="Q55" s="36"/>
      <c r="R55" s="36"/>
      <c r="S55" s="36"/>
      <c r="T55" s="36"/>
      <c r="U55" s="36"/>
    </row>
    <row r="56" spans="1:21">
      <c r="E56" s="453" t="s">
        <v>88</v>
      </c>
      <c r="F56" s="735">
        <v>323.31</v>
      </c>
      <c r="G56" s="907">
        <v>1217.0650000000001</v>
      </c>
      <c r="H56" s="735">
        <v>4753</v>
      </c>
      <c r="I56" s="736">
        <f t="shared" si="6"/>
        <v>52.228124489952698</v>
      </c>
      <c r="J56" s="750">
        <f t="shared" si="7"/>
        <v>79.20029904748084</v>
      </c>
      <c r="K56" s="737">
        <v>13.687024353120156</v>
      </c>
      <c r="L56" s="737">
        <v>4.0345261640827124</v>
      </c>
      <c r="M56" s="751">
        <f t="shared" si="5"/>
        <v>82.278449482797143</v>
      </c>
      <c r="N56" s="36"/>
      <c r="O56" s="36"/>
      <c r="P56" s="36"/>
      <c r="Q56" s="36"/>
      <c r="R56" s="36"/>
      <c r="S56" s="36"/>
      <c r="T56" s="36"/>
      <c r="U56" s="36"/>
    </row>
    <row r="57" spans="1:21">
      <c r="E57" s="453" t="s">
        <v>89</v>
      </c>
      <c r="F57" s="735">
        <v>341.18</v>
      </c>
      <c r="G57" s="907">
        <v>1606.518</v>
      </c>
      <c r="H57" s="735">
        <v>6148</v>
      </c>
      <c r="I57" s="736">
        <f t="shared" si="6"/>
        <v>55.270843829364857</v>
      </c>
      <c r="J57" s="750">
        <f t="shared" si="7"/>
        <v>76.589312693063462</v>
      </c>
      <c r="K57" s="737">
        <v>0</v>
      </c>
      <c r="L57" s="737">
        <v>2.747263626559544</v>
      </c>
      <c r="M57" s="751">
        <f t="shared" si="5"/>
        <v>97.252736373440456</v>
      </c>
      <c r="N57" s="36"/>
      <c r="O57" s="36"/>
      <c r="P57" s="36"/>
      <c r="Q57" s="36"/>
      <c r="R57" s="36"/>
      <c r="S57" s="36"/>
      <c r="T57" s="36"/>
      <c r="U57" s="36"/>
    </row>
    <row r="58" spans="1:21">
      <c r="E58" s="453" t="s">
        <v>90</v>
      </c>
      <c r="F58" s="735">
        <v>340.65</v>
      </c>
      <c r="G58" s="907">
        <v>1458.7059999999999</v>
      </c>
      <c r="H58" s="735">
        <v>5409</v>
      </c>
      <c r="I58" s="736">
        <f t="shared" si="6"/>
        <v>51.456417894239927</v>
      </c>
      <c r="J58" s="750">
        <f t="shared" si="7"/>
        <v>79.166673111448844</v>
      </c>
      <c r="K58" s="737">
        <v>0</v>
      </c>
      <c r="L58" s="737">
        <v>5.0017248395436633</v>
      </c>
      <c r="M58" s="751">
        <f t="shared" si="5"/>
        <v>94.99827516045633</v>
      </c>
      <c r="N58" s="36"/>
      <c r="O58" s="36"/>
      <c r="P58" s="36"/>
      <c r="Q58" s="36"/>
      <c r="R58" s="36"/>
      <c r="S58" s="36"/>
      <c r="T58" s="36"/>
      <c r="U58" s="36"/>
    </row>
    <row r="59" spans="1:21">
      <c r="E59" s="453" t="s">
        <v>137</v>
      </c>
      <c r="F59" s="735">
        <v>296.44</v>
      </c>
      <c r="G59" s="907">
        <v>906.899</v>
      </c>
      <c r="H59" s="735">
        <v>4356</v>
      </c>
      <c r="I59" s="736">
        <f t="shared" si="6"/>
        <v>48.440949373361384</v>
      </c>
      <c r="J59" s="750">
        <f t="shared" si="7"/>
        <v>70.231872459212653</v>
      </c>
      <c r="K59" s="737">
        <v>2.4655631659056385</v>
      </c>
      <c r="L59" s="737">
        <v>25.439400315503548</v>
      </c>
      <c r="M59" s="751">
        <f t="shared" si="5"/>
        <v>72.095036518590817</v>
      </c>
      <c r="N59" s="36"/>
      <c r="O59" s="36"/>
      <c r="P59" s="36"/>
      <c r="Q59" s="36"/>
      <c r="R59" s="36"/>
      <c r="S59" s="36"/>
      <c r="T59" s="36"/>
      <c r="U59" s="36"/>
    </row>
    <row r="60" spans="1:21">
      <c r="E60" s="453" t="s">
        <v>91</v>
      </c>
      <c r="F60" s="735">
        <v>143.41999999999999</v>
      </c>
      <c r="G60" s="907">
        <v>338.01100000000002</v>
      </c>
      <c r="H60" s="735">
        <v>2927</v>
      </c>
      <c r="I60" s="736">
        <f t="shared" si="6"/>
        <v>27.761487021076015</v>
      </c>
      <c r="J60" s="750">
        <f t="shared" si="7"/>
        <v>80.51900384368065</v>
      </c>
      <c r="K60" s="737">
        <v>0</v>
      </c>
      <c r="L60" s="737">
        <v>3.088730091415449</v>
      </c>
      <c r="M60" s="751">
        <f t="shared" si="5"/>
        <v>96.911269908584558</v>
      </c>
      <c r="N60" s="36"/>
      <c r="O60" s="36"/>
      <c r="P60" s="36"/>
      <c r="Q60" s="36"/>
      <c r="R60" s="36"/>
      <c r="S60" s="36"/>
      <c r="T60" s="36"/>
      <c r="U60" s="36"/>
    </row>
    <row r="61" spans="1:21">
      <c r="E61" s="453" t="s">
        <v>92</v>
      </c>
      <c r="F61" s="735">
        <v>342.43</v>
      </c>
      <c r="G61" s="907">
        <v>1461.9860000000001</v>
      </c>
      <c r="H61" s="735">
        <v>5354</v>
      </c>
      <c r="I61" s="736">
        <f t="shared" si="6"/>
        <v>50.148825453794856</v>
      </c>
      <c r="J61" s="750">
        <f t="shared" si="7"/>
        <v>79.743086478190989</v>
      </c>
      <c r="K61" s="737">
        <v>2.4467275494672722</v>
      </c>
      <c r="L61" s="737">
        <v>0.36663952716663656</v>
      </c>
      <c r="M61" s="751">
        <f t="shared" si="5"/>
        <v>97.186632923366091</v>
      </c>
      <c r="N61" s="36"/>
      <c r="O61" s="36"/>
      <c r="P61" s="36"/>
      <c r="Q61" s="36"/>
      <c r="R61" s="36"/>
      <c r="S61" s="36"/>
      <c r="T61" s="36"/>
      <c r="U61" s="36"/>
    </row>
    <row r="62" spans="1:21">
      <c r="E62" s="453" t="s">
        <v>97</v>
      </c>
      <c r="F62" s="735">
        <v>263.95999999999998</v>
      </c>
      <c r="G62" s="907">
        <v>1034.277</v>
      </c>
      <c r="H62" s="735">
        <v>4532</v>
      </c>
      <c r="I62" s="736">
        <f t="shared" si="6"/>
        <v>45.382934203370972</v>
      </c>
      <c r="J62" s="750">
        <f t="shared" si="7"/>
        <v>86.458728869428057</v>
      </c>
      <c r="K62" s="737">
        <v>0</v>
      </c>
      <c r="L62" s="737">
        <v>1.4396879756468755</v>
      </c>
      <c r="M62" s="751">
        <f t="shared" si="5"/>
        <v>98.560312024353124</v>
      </c>
      <c r="N62" s="36"/>
      <c r="O62" s="36"/>
      <c r="P62" s="36"/>
      <c r="Q62" s="36"/>
      <c r="R62" s="36"/>
      <c r="S62" s="36"/>
      <c r="T62" s="36"/>
      <c r="U62" s="36"/>
    </row>
    <row r="63" spans="1:21">
      <c r="E63" s="453" t="s">
        <v>98</v>
      </c>
      <c r="F63" s="735">
        <v>355.1</v>
      </c>
      <c r="G63" s="907">
        <v>1497.933</v>
      </c>
      <c r="H63" s="735">
        <v>5058</v>
      </c>
      <c r="I63" s="736">
        <f t="shared" si="6"/>
        <v>50.725187307943088</v>
      </c>
      <c r="J63" s="750">
        <f t="shared" si="7"/>
        <v>83.399393284033053</v>
      </c>
      <c r="K63" s="737">
        <v>0</v>
      </c>
      <c r="L63" s="737">
        <v>5.0677114342134866</v>
      </c>
      <c r="M63" s="751">
        <f t="shared" si="5"/>
        <v>94.932288565786507</v>
      </c>
      <c r="N63" s="36"/>
      <c r="O63" s="36"/>
      <c r="P63" s="36"/>
      <c r="Q63" s="36"/>
      <c r="R63" s="36"/>
      <c r="S63" s="36"/>
      <c r="T63" s="36"/>
      <c r="U63" s="36"/>
    </row>
    <row r="64" spans="1:21">
      <c r="E64" s="453" t="s">
        <v>93</v>
      </c>
      <c r="F64" s="735">
        <v>347.7</v>
      </c>
      <c r="G64" s="907">
        <v>1841.6379999999999</v>
      </c>
      <c r="H64" s="735">
        <v>6488</v>
      </c>
      <c r="I64" s="736">
        <f t="shared" si="6"/>
        <v>74.242663160316127</v>
      </c>
      <c r="J64" s="750">
        <f t="shared" si="7"/>
        <v>81.637319329736684</v>
      </c>
      <c r="K64" s="737">
        <v>14.201864535768948</v>
      </c>
      <c r="L64" s="737">
        <v>4.3573546909041871</v>
      </c>
      <c r="M64" s="751">
        <f t="shared" si="5"/>
        <v>81.440780773326864</v>
      </c>
      <c r="N64" s="36"/>
      <c r="O64" s="36"/>
      <c r="P64" s="36"/>
      <c r="Q64" s="36"/>
      <c r="R64" s="36"/>
      <c r="S64" s="36"/>
      <c r="T64" s="36"/>
      <c r="U64" s="36"/>
    </row>
    <row r="65" spans="5:21">
      <c r="E65" s="453" t="s">
        <v>101</v>
      </c>
      <c r="F65" s="735">
        <v>557.51</v>
      </c>
      <c r="G65" s="907">
        <v>3607.9720000000002</v>
      </c>
      <c r="H65" s="735">
        <v>7710</v>
      </c>
      <c r="I65" s="736">
        <f t="shared" si="6"/>
        <v>79.005975864780467</v>
      </c>
      <c r="J65" s="750">
        <f t="shared" si="7"/>
        <v>83.937517153176543</v>
      </c>
      <c r="K65" s="737">
        <v>0</v>
      </c>
      <c r="L65" s="737">
        <v>6.4924993632674886</v>
      </c>
      <c r="M65" s="751">
        <f t="shared" si="5"/>
        <v>93.507500636732516</v>
      </c>
      <c r="N65" s="36"/>
      <c r="O65" s="36"/>
      <c r="P65" s="36"/>
      <c r="Q65" s="36"/>
      <c r="R65" s="36"/>
      <c r="S65" s="36"/>
      <c r="T65" s="36"/>
      <c r="U65" s="36"/>
    </row>
    <row r="66" spans="5:21">
      <c r="E66" s="453" t="s">
        <v>102</v>
      </c>
      <c r="F66" s="735">
        <v>562.08000000000004</v>
      </c>
      <c r="G66" s="907">
        <v>3756.3989999999999</v>
      </c>
      <c r="H66" s="735">
        <v>8121</v>
      </c>
      <c r="I66" s="736">
        <f t="shared" si="6"/>
        <v>78.030034215190327</v>
      </c>
      <c r="J66" s="750">
        <f t="shared" si="7"/>
        <v>82.293223302418554</v>
      </c>
      <c r="K66" s="737">
        <v>0</v>
      </c>
      <c r="L66" s="737">
        <v>2.229535093289079</v>
      </c>
      <c r="M66" s="751">
        <f t="shared" si="5"/>
        <v>97.770464906710927</v>
      </c>
      <c r="N66" s="36"/>
      <c r="O66" s="36"/>
      <c r="P66" s="36"/>
      <c r="Q66" s="36"/>
      <c r="R66" s="36"/>
      <c r="S66" s="36"/>
      <c r="T66" s="36"/>
      <c r="U66" s="36"/>
    </row>
    <row r="67" spans="5:21">
      <c r="E67" s="453" t="s">
        <v>80</v>
      </c>
      <c r="F67" s="735">
        <v>570.04999999999995</v>
      </c>
      <c r="G67" s="907">
        <v>3829.6959999999999</v>
      </c>
      <c r="H67" s="735">
        <v>7987</v>
      </c>
      <c r="I67" s="736">
        <f t="shared" si="6"/>
        <v>82.741401959835741</v>
      </c>
      <c r="J67" s="750">
        <f t="shared" si="7"/>
        <v>84.113880037957927</v>
      </c>
      <c r="K67" s="737">
        <v>2.7395357686453639</v>
      </c>
      <c r="L67" s="737">
        <v>4.5722809869944845</v>
      </c>
      <c r="M67" s="751">
        <f t="shared" si="5"/>
        <v>92.688183244360147</v>
      </c>
      <c r="N67" s="36"/>
      <c r="O67" s="36"/>
      <c r="P67" s="36"/>
      <c r="Q67" s="36"/>
      <c r="R67" s="36"/>
      <c r="S67" s="36"/>
      <c r="T67" s="36"/>
      <c r="U67" s="36"/>
    </row>
    <row r="68" spans="5:21">
      <c r="E68" s="453" t="s">
        <v>106</v>
      </c>
      <c r="F68" s="735">
        <v>557.20000000000005</v>
      </c>
      <c r="G68" s="907">
        <v>3136.67</v>
      </c>
      <c r="H68" s="735">
        <v>7184</v>
      </c>
      <c r="I68" s="736">
        <f t="shared" si="6"/>
        <v>72.676373678389723</v>
      </c>
      <c r="J68" s="750">
        <f t="shared" si="7"/>
        <v>78.359453567551412</v>
      </c>
      <c r="K68" s="737">
        <v>0</v>
      </c>
      <c r="L68" s="737">
        <v>11.577993249570405</v>
      </c>
      <c r="M68" s="751">
        <f t="shared" si="5"/>
        <v>88.422006750429603</v>
      </c>
      <c r="N68" s="36"/>
      <c r="O68" s="36"/>
      <c r="P68" s="36"/>
      <c r="Q68" s="36"/>
      <c r="R68" s="36"/>
      <c r="S68" s="36"/>
      <c r="T68" s="36"/>
      <c r="U68" s="36"/>
    </row>
    <row r="69" spans="5:21">
      <c r="E69" s="453" t="s">
        <v>94</v>
      </c>
      <c r="F69" s="735">
        <v>51.83</v>
      </c>
      <c r="G69" s="907">
        <v>0</v>
      </c>
      <c r="H69" s="735">
        <v>0</v>
      </c>
      <c r="I69" s="736">
        <f t="shared" si="6"/>
        <v>0</v>
      </c>
      <c r="J69" s="910" t="s">
        <v>44</v>
      </c>
      <c r="K69" s="737">
        <v>0</v>
      </c>
      <c r="L69" s="737">
        <v>26.735159817352365</v>
      </c>
      <c r="M69" s="751">
        <f t="shared" si="5"/>
        <v>73.264840182647632</v>
      </c>
      <c r="N69" s="36"/>
      <c r="O69" s="36"/>
      <c r="P69" s="36"/>
      <c r="Q69" s="36"/>
      <c r="R69" s="36"/>
      <c r="S69" s="36"/>
      <c r="T69" s="36"/>
      <c r="U69" s="36"/>
    </row>
    <row r="70" spans="5:21">
      <c r="E70" s="453" t="s">
        <v>95</v>
      </c>
      <c r="F70" s="735">
        <v>154.34</v>
      </c>
      <c r="G70" s="907">
        <v>161.879367</v>
      </c>
      <c r="H70" s="735">
        <v>1325</v>
      </c>
      <c r="I70" s="736">
        <f t="shared" si="6"/>
        <v>12.302878278444185</v>
      </c>
      <c r="J70" s="750">
        <f t="shared" si="7"/>
        <v>79.158421128554693</v>
      </c>
      <c r="K70" s="737">
        <v>0</v>
      </c>
      <c r="L70" s="737">
        <v>2.6799847792998444</v>
      </c>
      <c r="M70" s="751">
        <f t="shared" si="5"/>
        <v>97.320015220700157</v>
      </c>
      <c r="N70" s="36"/>
      <c r="O70" s="36"/>
      <c r="P70" s="36"/>
      <c r="Q70" s="36"/>
      <c r="R70" s="36"/>
      <c r="S70" s="36"/>
      <c r="T70" s="36"/>
      <c r="U70" s="36"/>
    </row>
    <row r="71" spans="5:21">
      <c r="E71" s="453" t="s">
        <v>96</v>
      </c>
      <c r="F71" s="735">
        <v>347.47</v>
      </c>
      <c r="G71" s="907">
        <v>1528.154</v>
      </c>
      <c r="H71" s="735">
        <v>5144</v>
      </c>
      <c r="I71" s="736">
        <f t="shared" si="6"/>
        <v>50.72435325654758</v>
      </c>
      <c r="J71" s="750">
        <f t="shared" si="7"/>
        <v>85.496600823164243</v>
      </c>
      <c r="K71" s="737">
        <v>0</v>
      </c>
      <c r="L71" s="737">
        <v>1.0241628614916296</v>
      </c>
      <c r="M71" s="751">
        <f t="shared" si="5"/>
        <v>98.975837138508368</v>
      </c>
      <c r="N71" s="36"/>
      <c r="O71" s="36"/>
      <c r="P71" s="36"/>
      <c r="Q71" s="36"/>
      <c r="R71" s="36"/>
      <c r="S71" s="36"/>
      <c r="T71" s="36"/>
      <c r="U71" s="36"/>
    </row>
    <row r="72" spans="5:21">
      <c r="E72" s="453" t="s">
        <v>78</v>
      </c>
      <c r="F72" s="735">
        <v>299.76</v>
      </c>
      <c r="G72" s="907">
        <v>1506.973</v>
      </c>
      <c r="H72" s="735">
        <v>5931</v>
      </c>
      <c r="I72" s="736">
        <f t="shared" si="6"/>
        <v>70.500620432950157</v>
      </c>
      <c r="J72" s="750">
        <f t="shared" si="7"/>
        <v>84.762521420497279</v>
      </c>
      <c r="K72" s="737">
        <v>1.8207762557077636</v>
      </c>
      <c r="L72" s="737">
        <v>16.777285476276273</v>
      </c>
      <c r="M72" s="751">
        <f t="shared" si="5"/>
        <v>81.401938268015954</v>
      </c>
      <c r="N72" s="36"/>
      <c r="O72" s="36"/>
      <c r="P72" s="36"/>
      <c r="Q72" s="36"/>
      <c r="R72" s="36"/>
      <c r="S72" s="36"/>
      <c r="T72" s="36"/>
      <c r="U72" s="36"/>
    </row>
    <row r="73" spans="5:21">
      <c r="E73" s="453" t="s">
        <v>107</v>
      </c>
      <c r="F73" s="735">
        <v>350.99</v>
      </c>
      <c r="G73" s="907">
        <v>2164.5300000000002</v>
      </c>
      <c r="H73" s="735">
        <v>7171</v>
      </c>
      <c r="I73" s="736">
        <f t="shared" si="6"/>
        <v>70.54259638419822</v>
      </c>
      <c r="J73" s="750">
        <f t="shared" si="7"/>
        <v>85.998156919561936</v>
      </c>
      <c r="K73" s="737">
        <v>0</v>
      </c>
      <c r="L73" s="737">
        <v>0.20395738203957378</v>
      </c>
      <c r="M73" s="751">
        <f t="shared" si="5"/>
        <v>99.796042617960424</v>
      </c>
      <c r="N73" s="36"/>
      <c r="O73" s="36"/>
      <c r="P73" s="36"/>
      <c r="Q73" s="36"/>
      <c r="R73" s="36"/>
      <c r="S73" s="36"/>
      <c r="T73" s="36"/>
      <c r="U73" s="36"/>
    </row>
    <row r="74" spans="5:21">
      <c r="E74" s="453" t="s">
        <v>108</v>
      </c>
      <c r="F74" s="735">
        <v>351.06</v>
      </c>
      <c r="G74" s="907">
        <v>2035.499</v>
      </c>
      <c r="H74" s="735">
        <v>6786</v>
      </c>
      <c r="I74" s="736">
        <f t="shared" si="6"/>
        <v>66.621320724883532</v>
      </c>
      <c r="J74" s="750">
        <f t="shared" si="7"/>
        <v>85.442842811167722</v>
      </c>
      <c r="K74" s="737">
        <v>0</v>
      </c>
      <c r="L74" s="737">
        <v>0.64900963995018901</v>
      </c>
      <c r="M74" s="751">
        <f t="shared" si="5"/>
        <v>99.350990360049806</v>
      </c>
      <c r="N74" s="36"/>
      <c r="O74" s="36"/>
      <c r="P74" s="36"/>
      <c r="Q74" s="36"/>
      <c r="R74" s="36"/>
      <c r="S74" s="36"/>
      <c r="T74" s="36"/>
      <c r="U74" s="36"/>
    </row>
    <row r="75" spans="5:21">
      <c r="E75" s="453" t="s">
        <v>109</v>
      </c>
      <c r="F75" s="735">
        <v>350.26</v>
      </c>
      <c r="G75" s="907">
        <v>1650.8009999999999</v>
      </c>
      <c r="H75" s="735">
        <v>5530</v>
      </c>
      <c r="I75" s="736">
        <f t="shared" si="6"/>
        <v>67.323627894833436</v>
      </c>
      <c r="J75" s="750">
        <f t="shared" si="7"/>
        <v>85.227362489389165</v>
      </c>
      <c r="K75" s="737">
        <v>11.69501522070032</v>
      </c>
      <c r="L75" s="737">
        <v>8.3892010618596728</v>
      </c>
      <c r="M75" s="751">
        <f t="shared" si="5"/>
        <v>79.915783717440007</v>
      </c>
      <c r="N75" s="36"/>
      <c r="O75" s="36"/>
      <c r="P75" s="36"/>
      <c r="Q75" s="36"/>
      <c r="R75" s="36"/>
      <c r="S75" s="36"/>
      <c r="T75" s="36"/>
      <c r="U75" s="36"/>
    </row>
    <row r="76" spans="5:21">
      <c r="E76" s="453" t="s">
        <v>110</v>
      </c>
      <c r="F76" s="735">
        <v>350.88</v>
      </c>
      <c r="G76" s="907">
        <v>2078.6060000000002</v>
      </c>
      <c r="H76" s="735">
        <v>6937</v>
      </c>
      <c r="I76" s="736">
        <f t="shared" si="6"/>
        <v>69.359166476844365</v>
      </c>
      <c r="J76" s="750">
        <f t="shared" si="7"/>
        <v>85.396853224193976</v>
      </c>
      <c r="K76" s="737">
        <v>0</v>
      </c>
      <c r="L76" s="737">
        <v>2.4997811113401482</v>
      </c>
      <c r="M76" s="751">
        <f t="shared" si="5"/>
        <v>97.500218888659845</v>
      </c>
      <c r="N76" s="36"/>
      <c r="O76" s="36"/>
      <c r="P76" s="36"/>
      <c r="Q76" s="36"/>
      <c r="R76" s="36"/>
      <c r="S76" s="36"/>
      <c r="T76" s="36"/>
      <c r="U76" s="36"/>
    </row>
    <row r="77" spans="5:21">
      <c r="E77" s="911" t="s">
        <v>606</v>
      </c>
      <c r="F77" s="735">
        <v>206.2</v>
      </c>
      <c r="G77" s="907">
        <v>0</v>
      </c>
      <c r="H77" s="735">
        <v>0</v>
      </c>
      <c r="I77" s="736">
        <f t="shared" si="6"/>
        <v>0</v>
      </c>
      <c r="J77" s="910" t="s">
        <v>44</v>
      </c>
      <c r="K77" s="737">
        <v>99.999999999985107</v>
      </c>
      <c r="L77" s="737">
        <v>0</v>
      </c>
      <c r="M77" s="751">
        <f t="shared" si="5"/>
        <v>1.48929757415317E-11</v>
      </c>
      <c r="N77" s="36"/>
      <c r="O77" s="36"/>
      <c r="P77" s="36"/>
      <c r="Q77" s="36"/>
      <c r="R77" s="36"/>
      <c r="S77" s="36"/>
      <c r="T77" s="36"/>
      <c r="U77" s="36"/>
    </row>
    <row r="78" spans="5:21">
      <c r="E78" s="453" t="s">
        <v>99</v>
      </c>
      <c r="F78" s="735">
        <v>239.34</v>
      </c>
      <c r="G78" s="907">
        <v>937.71299999999997</v>
      </c>
      <c r="H78" s="735">
        <v>4927</v>
      </c>
      <c r="I78" s="736">
        <f t="shared" si="6"/>
        <v>47.918460661667361</v>
      </c>
      <c r="J78" s="750">
        <f t="shared" si="7"/>
        <v>79.51921569581215</v>
      </c>
      <c r="K78" s="737">
        <v>0</v>
      </c>
      <c r="L78" s="737">
        <v>6.6643221770827976</v>
      </c>
      <c r="M78" s="751">
        <f t="shared" si="5"/>
        <v>93.335677822917205</v>
      </c>
      <c r="N78" s="36"/>
      <c r="O78" s="36"/>
      <c r="P78" s="36"/>
      <c r="Q78" s="36"/>
      <c r="R78" s="36"/>
      <c r="S78" s="36"/>
      <c r="T78" s="36"/>
      <c r="U78" s="36"/>
    </row>
    <row r="79" spans="5:21">
      <c r="E79" s="453" t="s">
        <v>100</v>
      </c>
      <c r="F79" s="735">
        <v>346.25</v>
      </c>
      <c r="G79" s="907">
        <v>2066.652</v>
      </c>
      <c r="H79" s="735">
        <v>7266</v>
      </c>
      <c r="I79" s="736">
        <f t="shared" si="6"/>
        <v>70.909119839593288</v>
      </c>
      <c r="J79" s="750">
        <f t="shared" si="7"/>
        <v>82.145197303895998</v>
      </c>
      <c r="K79" s="737">
        <v>0</v>
      </c>
      <c r="L79" s="737">
        <v>3.9115097615789955</v>
      </c>
      <c r="M79" s="751">
        <f t="shared" si="5"/>
        <v>96.088490238421002</v>
      </c>
      <c r="N79" s="36"/>
      <c r="O79" s="36"/>
      <c r="P79" s="36"/>
      <c r="Q79" s="36"/>
      <c r="R79" s="36"/>
      <c r="S79" s="36"/>
      <c r="T79" s="36"/>
      <c r="U79" s="36"/>
    </row>
    <row r="80" spans="5:21">
      <c r="E80" s="453" t="s">
        <v>103</v>
      </c>
      <c r="F80" s="735">
        <v>352.24</v>
      </c>
      <c r="G80" s="907">
        <v>1465.0239999999999</v>
      </c>
      <c r="H80" s="735">
        <v>5319</v>
      </c>
      <c r="I80" s="736">
        <f t="shared" si="6"/>
        <v>48.173807122828109</v>
      </c>
      <c r="J80" s="750">
        <f t="shared" si="7"/>
        <v>78.194476522335577</v>
      </c>
      <c r="K80" s="737">
        <v>0</v>
      </c>
      <c r="L80" s="737">
        <v>1.4422021307597461</v>
      </c>
      <c r="M80" s="751">
        <f t="shared" si="5"/>
        <v>98.557797869240261</v>
      </c>
      <c r="N80" s="36"/>
      <c r="O80" s="36"/>
      <c r="P80" s="36"/>
      <c r="Q80" s="36"/>
      <c r="R80" s="36"/>
      <c r="S80" s="36"/>
      <c r="T80" s="36"/>
      <c r="U80" s="36"/>
    </row>
    <row r="81" spans="5:21">
      <c r="E81" s="453" t="s">
        <v>104</v>
      </c>
      <c r="F81" s="735">
        <v>352.12</v>
      </c>
      <c r="G81" s="907">
        <v>1507.067</v>
      </c>
      <c r="H81" s="735">
        <v>5614</v>
      </c>
      <c r="I81" s="736">
        <f t="shared" si="6"/>
        <v>49.578567672518439</v>
      </c>
      <c r="J81" s="750">
        <f t="shared" si="7"/>
        <v>76.23764261471085</v>
      </c>
      <c r="K81" s="737">
        <v>0</v>
      </c>
      <c r="L81" s="737">
        <v>1.4529144061687853</v>
      </c>
      <c r="M81" s="751">
        <f t="shared" si="5"/>
        <v>98.547085593831213</v>
      </c>
      <c r="N81" s="36"/>
      <c r="O81" s="36"/>
      <c r="P81" s="36"/>
      <c r="Q81" s="36"/>
      <c r="R81" s="36"/>
      <c r="S81" s="36"/>
      <c r="T81" s="36"/>
      <c r="U81" s="36"/>
    </row>
    <row r="82" spans="5:21">
      <c r="E82" s="740" t="s">
        <v>105</v>
      </c>
      <c r="F82" s="741">
        <v>351.41</v>
      </c>
      <c r="G82" s="908">
        <v>1487.365</v>
      </c>
      <c r="H82" s="741">
        <v>5170</v>
      </c>
      <c r="I82" s="736">
        <f t="shared" si="6"/>
        <v>49.463106736585402</v>
      </c>
      <c r="J82" s="750">
        <f t="shared" si="7"/>
        <v>81.867758277141277</v>
      </c>
      <c r="K82" s="743">
        <v>0</v>
      </c>
      <c r="L82" s="743">
        <v>2.3172348311349604</v>
      </c>
      <c r="M82" s="752">
        <f t="shared" si="5"/>
        <v>97.682765168865046</v>
      </c>
      <c r="N82" s="36"/>
      <c r="O82" s="36"/>
      <c r="P82" s="36"/>
      <c r="Q82" s="36"/>
      <c r="R82" s="36"/>
      <c r="S82" s="36"/>
      <c r="T82" s="36"/>
      <c r="U82" s="36"/>
    </row>
    <row r="83" spans="5:21" ht="16.149999999999999" customHeight="1">
      <c r="E83" s="745" t="s">
        <v>0</v>
      </c>
      <c r="F83" s="746">
        <f>SUM(F52:F82)</f>
        <v>10468.02</v>
      </c>
      <c r="G83" s="909">
        <f>SUM(G52:G82)</f>
        <v>50923.772367000012</v>
      </c>
      <c r="H83" s="746">
        <f>SUMPRODUCT(F52:F82,H52:H82)/SUM(F52:F82)</f>
        <v>5890.5487370104383</v>
      </c>
      <c r="I83" s="753">
        <f t="shared" ref="I83" si="8">(G83/((M83/100)*F83*8.76))*100</f>
        <v>61.759483557085282</v>
      </c>
      <c r="J83" s="754">
        <f t="shared" ref="J83" si="9">((G83/(F83/1000))/H83)*100</f>
        <v>82.584828421416617</v>
      </c>
      <c r="K83" s="748">
        <v>4.3904202837095276</v>
      </c>
      <c r="L83" s="748">
        <v>5.6912434744680063</v>
      </c>
      <c r="M83" s="755">
        <f t="shared" si="5"/>
        <v>89.918336241822459</v>
      </c>
      <c r="N83" s="36"/>
      <c r="O83" s="36"/>
      <c r="P83" s="36"/>
      <c r="Q83" s="36"/>
      <c r="R83" s="36"/>
      <c r="S83" s="36"/>
      <c r="T83" s="36"/>
      <c r="U83" s="36"/>
    </row>
    <row r="84" spans="5:21">
      <c r="E84" s="1017" t="s">
        <v>409</v>
      </c>
      <c r="F84" s="1017"/>
      <c r="G84" s="1017"/>
      <c r="H84" s="1017"/>
      <c r="I84" s="1017"/>
      <c r="J84" s="1017"/>
      <c r="K84" s="1017"/>
      <c r="L84" s="1017"/>
      <c r="M84" s="1017"/>
    </row>
    <row r="85" spans="5:21">
      <c r="E85" s="1017" t="s">
        <v>408</v>
      </c>
      <c r="F85" s="1017"/>
      <c r="G85" s="1017"/>
      <c r="H85" s="1017"/>
      <c r="I85" s="1017"/>
      <c r="J85" s="1017"/>
      <c r="K85" s="1017"/>
      <c r="L85" s="1017"/>
      <c r="M85" s="1017"/>
    </row>
    <row r="86" spans="5:21" ht="11.25" customHeight="1">
      <c r="E86" s="1013" t="s">
        <v>414</v>
      </c>
      <c r="F86" s="1013"/>
      <c r="G86" s="1013"/>
      <c r="H86" s="1013"/>
      <c r="I86" s="1013"/>
      <c r="J86" s="1013"/>
      <c r="K86" s="1013"/>
      <c r="L86" s="1013"/>
      <c r="M86" s="1013"/>
    </row>
    <row r="88" spans="5:21">
      <c r="F88" s="399"/>
    </row>
  </sheetData>
  <customSheetViews>
    <customSheetView guid="{7C7883F2-DB79-11D6-846D-0008C7298EBA}" showGridLines="0" showRowCol="0" outlineSymbols="0" showRuler="0"/>
    <customSheetView guid="{7C7883F1-DB79-11D6-846D-0008C7298EBA}" showGridLines="0" showRowCol="0" outlineSymbols="0" showRuler="0"/>
    <customSheetView guid="{7C7883F0-DB79-11D6-846D-0008C7298EBA}" showGridLines="0" showRowCol="0" outlineSymbols="0" showRuler="0"/>
    <customSheetView guid="{7C7883EF-DB79-11D6-846D-0008C7298EBA}" showGridLines="0" showRowCol="0" outlineSymbols="0" showRuler="0"/>
    <customSheetView guid="{7C7883EE-DB79-11D6-846D-0008C7298EBA}" showGridLines="0" showRowCol="0" outlineSymbols="0" showRuler="0"/>
    <customSheetView guid="{7C7883ED-DB79-11D6-846D-0008C7298EBA}" showGridLines="0" showRowCol="0" outlineSymbols="0" showRuler="0"/>
    <customSheetView guid="{7C7883EC-DB79-11D6-846D-0008C7298EBA}" showGridLines="0" showRowCol="0" outlineSymbols="0" showRuler="0"/>
    <customSheetView guid="{7C7883EB-DB79-11D6-846D-0008C7298EBA}" showGridLines="0" showRowCol="0" outlineSymbols="0" showRuler="0"/>
  </customSheetViews>
  <mergeCells count="16">
    <mergeCell ref="C49:C51"/>
    <mergeCell ref="C7:C9"/>
    <mergeCell ref="E84:M84"/>
    <mergeCell ref="E85:M85"/>
    <mergeCell ref="E44:M44"/>
    <mergeCell ref="E45:M45"/>
    <mergeCell ref="E47:M47"/>
    <mergeCell ref="E46:M46"/>
    <mergeCell ref="E86:M86"/>
    <mergeCell ref="I49:J49"/>
    <mergeCell ref="L50:L51"/>
    <mergeCell ref="E3:M3"/>
    <mergeCell ref="I7:J7"/>
    <mergeCell ref="E42:M42"/>
    <mergeCell ref="E43:M43"/>
    <mergeCell ref="L8:L9"/>
  </mergeCells>
  <phoneticPr fontId="18" type="noConversion"/>
  <hyperlinks>
    <hyperlink ref="C4" location="Indice!A1" display="Indice!A1"/>
  </hyperlinks>
  <printOptions horizontalCentered="1" verticalCentered="1"/>
  <pageMargins left="0.39370078740157483" right="0.74803149606299213" top="0.39370078740157483" bottom="0.98425196850393704" header="0" footer="0"/>
  <pageSetup paperSize="9" scale="60" orientation="landscape" cellComments="asDisplayed" horizontalDpi="1200" verticalDpi="1200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40">
    <pageSetUpPr autoPageBreaks="0" fitToPage="1"/>
  </sheetPr>
  <dimension ref="A1:K66"/>
  <sheetViews>
    <sheetView showGridLines="0" showRowColHeaders="0" showOutlineSymbols="0" zoomScaleNormal="100" workbookViewId="0">
      <selection activeCell="B2" sqref="B2"/>
    </sheetView>
  </sheetViews>
  <sheetFormatPr baseColWidth="10" defaultColWidth="8.7109375" defaultRowHeight="11.25"/>
  <cols>
    <col min="1" max="1" width="0.140625" style="27" customWidth="1"/>
    <col min="2" max="2" width="2.7109375" style="27" customWidth="1"/>
    <col min="3" max="3" width="23.7109375" style="27" customWidth="1"/>
    <col min="4" max="4" width="1.28515625" style="27" customWidth="1"/>
    <col min="5" max="5" width="22.85546875" style="32" customWidth="1"/>
    <col min="6" max="6" width="9" style="32" customWidth="1"/>
    <col min="7" max="7" width="7.85546875" style="32" customWidth="1"/>
    <col min="8" max="8" width="6" style="32" customWidth="1"/>
    <col min="9" max="9" width="7.5703125" style="31" customWidth="1"/>
    <col min="10" max="10" width="6" style="31" customWidth="1"/>
    <col min="11" max="11" width="7.28515625" style="32" customWidth="1"/>
    <col min="12" max="239" width="8.7109375" style="32" customWidth="1"/>
    <col min="240" max="16384" width="8.7109375" style="32"/>
  </cols>
  <sheetData>
    <row r="1" spans="1:11" s="27" customFormat="1" ht="0.75" customHeight="1"/>
    <row r="2" spans="1:11" s="27" customFormat="1" ht="21" customHeight="1">
      <c r="B2" s="122"/>
      <c r="E2" s="13"/>
      <c r="H2" s="13"/>
      <c r="K2" s="66" t="s">
        <v>36</v>
      </c>
    </row>
    <row r="3" spans="1:11" s="27" customFormat="1" ht="15" customHeight="1">
      <c r="E3" s="996" t="s">
        <v>545</v>
      </c>
      <c r="F3" s="996"/>
      <c r="G3" s="996"/>
      <c r="H3" s="996"/>
      <c r="I3" s="996"/>
      <c r="J3" s="996"/>
      <c r="K3" s="996"/>
    </row>
    <row r="4" spans="1:11" s="22" customFormat="1" ht="20.25" customHeight="1">
      <c r="B4" s="14"/>
      <c r="C4" s="6" t="str">
        <f>Indice!C4</f>
        <v>Producción de energía eléctrica eléctrica</v>
      </c>
    </row>
    <row r="5" spans="1:11" s="22" customFormat="1" ht="12.75" customHeight="1">
      <c r="B5" s="14"/>
    </row>
    <row r="6" spans="1:11" s="22" customFormat="1" ht="13.5" customHeight="1">
      <c r="B6" s="14"/>
      <c r="D6" s="28"/>
      <c r="E6" s="28"/>
    </row>
    <row r="7" spans="1:11" ht="12.75" customHeight="1">
      <c r="A7" s="22"/>
      <c r="B7" s="14"/>
      <c r="C7" s="1004" t="s">
        <v>398</v>
      </c>
      <c r="D7" s="28"/>
      <c r="E7" s="49"/>
      <c r="F7" s="50" t="s">
        <v>14</v>
      </c>
      <c r="G7" s="1019">
        <v>2015</v>
      </c>
      <c r="H7" s="1019"/>
      <c r="I7" s="1019">
        <v>2016</v>
      </c>
      <c r="J7" s="1019"/>
      <c r="K7" s="51"/>
    </row>
    <row r="8" spans="1:11" ht="12.75" customHeight="1">
      <c r="A8" s="22"/>
      <c r="B8" s="14"/>
      <c r="C8" s="1004"/>
      <c r="D8" s="28"/>
      <c r="E8" s="52" t="s">
        <v>15</v>
      </c>
      <c r="F8" s="53" t="s">
        <v>10</v>
      </c>
      <c r="G8" s="53" t="s">
        <v>8</v>
      </c>
      <c r="H8" s="53" t="s">
        <v>9</v>
      </c>
      <c r="I8" s="53" t="s">
        <v>8</v>
      </c>
      <c r="J8" s="53" t="s">
        <v>9</v>
      </c>
      <c r="K8" s="84" t="s">
        <v>547</v>
      </c>
    </row>
    <row r="9" spans="1:11" ht="12.75" customHeight="1">
      <c r="C9" s="1004"/>
      <c r="E9" s="669" t="s">
        <v>55</v>
      </c>
      <c r="F9" s="917">
        <f>'C35'!F10</f>
        <v>386.08</v>
      </c>
      <c r="G9" s="919">
        <f>'C35'!G69</f>
        <v>484.93299999999999</v>
      </c>
      <c r="H9" s="927">
        <f>+G9/G$60*100</f>
        <v>1.9191230745038343</v>
      </c>
      <c r="I9" s="919">
        <f>'C35'!G10</f>
        <v>667.0684950000001</v>
      </c>
      <c r="J9" s="928">
        <f>+I9/I$60*100</f>
        <v>2.5969969282107392</v>
      </c>
      <c r="K9" s="927">
        <f>IF(G9&gt;0,IF((I9/G9-1)*100&gt;1000,"-",(I9/G9-1)*100),"-")</f>
        <v>37.558898858192812</v>
      </c>
    </row>
    <row r="10" spans="1:11" ht="12.75" customHeight="1">
      <c r="C10" s="92"/>
      <c r="E10" s="669" t="s">
        <v>56</v>
      </c>
      <c r="F10" s="917">
        <f>'C35'!F11</f>
        <v>372.66</v>
      </c>
      <c r="G10" s="919">
        <f>'C35'!G70</f>
        <v>804.16300000000001</v>
      </c>
      <c r="H10" s="927">
        <f t="shared" ref="H10:H59" si="0">+G10/G$60*100</f>
        <v>3.1824762780883682</v>
      </c>
      <c r="I10" s="919">
        <f>'C35'!G11</f>
        <v>599.39200000000005</v>
      </c>
      <c r="J10" s="928">
        <f t="shared" ref="J10:J59" si="1">+I10/I$60*100</f>
        <v>2.3335222611496462</v>
      </c>
      <c r="K10" s="927">
        <f t="shared" ref="K10:K58" si="2">IF(G10&gt;0,IF((I10/G10-1)*100&gt;1000,"-",(I10/G10-1)*100),"-")</f>
        <v>-25.463867400017158</v>
      </c>
    </row>
    <row r="11" spans="1:11" ht="12.75" customHeight="1">
      <c r="C11" s="32"/>
      <c r="E11" s="669" t="s">
        <v>133</v>
      </c>
      <c r="F11" s="917">
        <f>'C35'!F12</f>
        <v>820.54</v>
      </c>
      <c r="G11" s="919">
        <f>'C35'!G71</f>
        <v>406.30099999999999</v>
      </c>
      <c r="H11" s="927">
        <f t="shared" si="0"/>
        <v>1.6079368166199914</v>
      </c>
      <c r="I11" s="919">
        <f>'C35'!G12</f>
        <v>1103.6510000000001</v>
      </c>
      <c r="J11" s="928">
        <f t="shared" si="1"/>
        <v>4.2966775950297436</v>
      </c>
      <c r="K11" s="927">
        <f t="shared" si="2"/>
        <v>171.63383796741826</v>
      </c>
    </row>
    <row r="12" spans="1:11" ht="12.75" customHeight="1">
      <c r="C12" s="32"/>
      <c r="E12" s="669" t="s">
        <v>57</v>
      </c>
      <c r="F12" s="917">
        <f>'C35'!F13</f>
        <v>786.42</v>
      </c>
      <c r="G12" s="919">
        <f>'C35'!G72</f>
        <v>726.92100000000005</v>
      </c>
      <c r="H12" s="927">
        <f t="shared" si="0"/>
        <v>2.8767909472883919</v>
      </c>
      <c r="I12" s="919">
        <f>'C35'!G13</f>
        <v>648.79600000000005</v>
      </c>
      <c r="J12" s="928">
        <f t="shared" si="1"/>
        <v>2.5258593857523053</v>
      </c>
      <c r="K12" s="927">
        <f t="shared" si="2"/>
        <v>-10.747385204169369</v>
      </c>
    </row>
    <row r="13" spans="1:11" ht="12.75" customHeight="1">
      <c r="E13" s="669" t="s">
        <v>46</v>
      </c>
      <c r="F13" s="917">
        <f>'C35'!F14</f>
        <v>389.29</v>
      </c>
      <c r="G13" s="919">
        <f>'C35'!G73</f>
        <v>0</v>
      </c>
      <c r="H13" s="927">
        <f t="shared" si="0"/>
        <v>0</v>
      </c>
      <c r="I13" s="919">
        <f>'C35'!G14</f>
        <v>0</v>
      </c>
      <c r="J13" s="928">
        <f t="shared" si="1"/>
        <v>0</v>
      </c>
      <c r="K13" s="927" t="str">
        <f>IF(G13&gt;0,IF((I13/G13-1)*100&gt;1000,"-",(I13/G13-1)*100),"-")</f>
        <v>-</v>
      </c>
    </row>
    <row r="14" spans="1:11" ht="12.75" customHeight="1">
      <c r="E14" s="669" t="s">
        <v>47</v>
      </c>
      <c r="F14" s="917">
        <f>'C35'!F15</f>
        <v>373.24</v>
      </c>
      <c r="G14" s="919">
        <f>'C35'!G74</f>
        <v>0</v>
      </c>
      <c r="H14" s="927">
        <f t="shared" si="0"/>
        <v>0</v>
      </c>
      <c r="I14" s="919">
        <f>'C35'!G15</f>
        <v>0</v>
      </c>
      <c r="J14" s="928">
        <f t="shared" si="1"/>
        <v>0</v>
      </c>
      <c r="K14" s="927" t="str">
        <f t="shared" si="2"/>
        <v>-</v>
      </c>
    </row>
    <row r="15" spans="1:11" ht="12.75" customHeight="1">
      <c r="E15" s="669" t="s">
        <v>58</v>
      </c>
      <c r="F15" s="917">
        <f>'C35'!F16</f>
        <v>822.86</v>
      </c>
      <c r="G15" s="919">
        <f>'C35'!G75</f>
        <v>197.87799999999999</v>
      </c>
      <c r="H15" s="927">
        <f t="shared" si="0"/>
        <v>0.78310248165554763</v>
      </c>
      <c r="I15" s="919">
        <f>'C35'!G16</f>
        <v>904.053</v>
      </c>
      <c r="J15" s="928">
        <f t="shared" si="1"/>
        <v>3.5196128756458558</v>
      </c>
      <c r="K15" s="927">
        <f>IF(G15&gt;0,IF((I15/G15-1)*100&gt;1000,"-",(I15/G15-1)*100),"-")</f>
        <v>356.87393242300817</v>
      </c>
    </row>
    <row r="16" spans="1:11" ht="12.75" customHeight="1">
      <c r="E16" s="669" t="s">
        <v>112</v>
      </c>
      <c r="F16" s="917">
        <f>'C35'!F17</f>
        <v>394.64</v>
      </c>
      <c r="G16" s="919">
        <f>'C35'!G76</f>
        <v>0</v>
      </c>
      <c r="H16" s="927">
        <f t="shared" si="0"/>
        <v>0</v>
      </c>
      <c r="I16" s="919">
        <f>'C35'!G17</f>
        <v>57.104999999999997</v>
      </c>
      <c r="J16" s="928">
        <f t="shared" si="1"/>
        <v>0.22231826371214583</v>
      </c>
      <c r="K16" s="927" t="str">
        <f t="shared" si="2"/>
        <v>-</v>
      </c>
    </row>
    <row r="17" spans="5:11" ht="12.75" customHeight="1">
      <c r="E17" s="669" t="s">
        <v>113</v>
      </c>
      <c r="F17" s="917">
        <f>'C35'!F18</f>
        <v>390.06</v>
      </c>
      <c r="G17" s="919">
        <f>'C35'!G77</f>
        <v>590.15899999999999</v>
      </c>
      <c r="H17" s="927">
        <f t="shared" si="0"/>
        <v>2.3355551272569786</v>
      </c>
      <c r="I17" s="919">
        <f>'C35'!G18</f>
        <v>958.71699999999998</v>
      </c>
      <c r="J17" s="928">
        <f t="shared" si="1"/>
        <v>3.7324279630735897</v>
      </c>
      <c r="K17" s="927">
        <f t="shared" si="2"/>
        <v>62.450627712192805</v>
      </c>
    </row>
    <row r="18" spans="5:11" ht="12.75" customHeight="1">
      <c r="E18" s="669" t="s">
        <v>59</v>
      </c>
      <c r="F18" s="917">
        <f>'C35'!F19</f>
        <v>785.25</v>
      </c>
      <c r="G18" s="919">
        <f>'C35'!G78</f>
        <v>1678.7560000000001</v>
      </c>
      <c r="H18" s="927">
        <f t="shared" si="0"/>
        <v>6.6436793867642727</v>
      </c>
      <c r="I18" s="919">
        <f>'C35'!G19</f>
        <v>1281.646</v>
      </c>
      <c r="J18" s="928">
        <f t="shared" si="1"/>
        <v>4.9896386203242598</v>
      </c>
      <c r="K18" s="927">
        <f t="shared" si="2"/>
        <v>-23.655015976115656</v>
      </c>
    </row>
    <row r="19" spans="5:11" ht="12.75" customHeight="1">
      <c r="E19" s="669" t="s">
        <v>40</v>
      </c>
      <c r="F19" s="917">
        <f>'C35'!F20</f>
        <v>411.99</v>
      </c>
      <c r="G19" s="919">
        <f>'C35'!G79</f>
        <v>836.33699999999999</v>
      </c>
      <c r="H19" s="927">
        <f t="shared" si="0"/>
        <v>3.3098049313231175</v>
      </c>
      <c r="I19" s="919">
        <f>'C35'!G20</f>
        <v>1013.328</v>
      </c>
      <c r="J19" s="928">
        <f t="shared" si="1"/>
        <v>3.9450367136135425</v>
      </c>
      <c r="K19" s="927">
        <f t="shared" si="2"/>
        <v>21.162641375426404</v>
      </c>
    </row>
    <row r="20" spans="5:11" ht="12.75" customHeight="1">
      <c r="E20" s="669" t="s">
        <v>41</v>
      </c>
      <c r="F20" s="917">
        <f>'C35'!F21</f>
        <v>399.75</v>
      </c>
      <c r="G20" s="919">
        <f>'C35'!G80</f>
        <v>2160.5349999999999</v>
      </c>
      <c r="H20" s="927">
        <f t="shared" si="0"/>
        <v>8.5503205015396802</v>
      </c>
      <c r="I20" s="919">
        <f>'C35'!G21</f>
        <v>2316.2910000000002</v>
      </c>
      <c r="J20" s="928">
        <f t="shared" si="1"/>
        <v>9.0176655874629201</v>
      </c>
      <c r="K20" s="927">
        <f t="shared" si="2"/>
        <v>7.2091403286686173</v>
      </c>
    </row>
    <row r="21" spans="5:11" ht="12.75" customHeight="1">
      <c r="E21" s="669" t="s">
        <v>128</v>
      </c>
      <c r="F21" s="917">
        <f>'C35'!F22</f>
        <v>859.07</v>
      </c>
      <c r="G21" s="919">
        <f>'C35'!G81</f>
        <v>746.601</v>
      </c>
      <c r="H21" s="927">
        <f t="shared" si="0"/>
        <v>2.9546745767923346</v>
      </c>
      <c r="I21" s="919">
        <f>'C35'!G22</f>
        <v>663.05729299999996</v>
      </c>
      <c r="J21" s="928">
        <f t="shared" si="1"/>
        <v>2.5813807218533498</v>
      </c>
      <c r="K21" s="927">
        <f t="shared" si="2"/>
        <v>-11.189873439762344</v>
      </c>
    </row>
    <row r="22" spans="5:11" ht="12.75" customHeight="1">
      <c r="E22" s="669" t="s">
        <v>60</v>
      </c>
      <c r="F22" s="917">
        <f>'C35'!F23</f>
        <v>392.68</v>
      </c>
      <c r="G22" s="919">
        <f>'C35'!G82</f>
        <v>0</v>
      </c>
      <c r="H22" s="927">
        <f t="shared" si="0"/>
        <v>0</v>
      </c>
      <c r="I22" s="919">
        <f>'C35'!G23</f>
        <v>0</v>
      </c>
      <c r="J22" s="928">
        <f t="shared" si="1"/>
        <v>0</v>
      </c>
      <c r="K22" s="927" t="str">
        <f t="shared" si="2"/>
        <v>-</v>
      </c>
    </row>
    <row r="23" spans="5:11" ht="12.75" customHeight="1">
      <c r="E23" s="669" t="s">
        <v>61</v>
      </c>
      <c r="F23" s="917">
        <f>'C35'!F24</f>
        <v>387.98</v>
      </c>
      <c r="G23" s="919">
        <f>'C35'!G83</f>
        <v>0</v>
      </c>
      <c r="H23" s="927">
        <f t="shared" si="0"/>
        <v>0</v>
      </c>
      <c r="I23" s="919">
        <f>'C35'!G24</f>
        <v>0</v>
      </c>
      <c r="J23" s="928">
        <f t="shared" si="1"/>
        <v>0</v>
      </c>
      <c r="K23" s="927" t="str">
        <f t="shared" si="2"/>
        <v>-</v>
      </c>
    </row>
    <row r="24" spans="5:11" ht="12.75" customHeight="1">
      <c r="E24" s="669" t="s">
        <v>62</v>
      </c>
      <c r="F24" s="917">
        <f>'C35'!F25</f>
        <v>418.22</v>
      </c>
      <c r="G24" s="919">
        <f>'C35'!G84</f>
        <v>939.50599999999997</v>
      </c>
      <c r="H24" s="927">
        <f t="shared" si="0"/>
        <v>3.7180964034924395</v>
      </c>
      <c r="I24" s="919">
        <f>'C35'!G25</f>
        <v>297.81099999999998</v>
      </c>
      <c r="J24" s="928">
        <f t="shared" si="1"/>
        <v>1.1594225450377</v>
      </c>
      <c r="K24" s="927">
        <f t="shared" si="2"/>
        <v>-68.301320055433393</v>
      </c>
    </row>
    <row r="25" spans="5:11" ht="12.75" customHeight="1">
      <c r="E25" s="669" t="s">
        <v>63</v>
      </c>
      <c r="F25" s="917">
        <f>'C35'!F26</f>
        <v>417.83</v>
      </c>
      <c r="G25" s="919">
        <f>'C35'!G85</f>
        <v>62.29</v>
      </c>
      <c r="H25" s="927">
        <f t="shared" si="0"/>
        <v>0.24651276838417646</v>
      </c>
      <c r="I25" s="919">
        <f>'C35'!G26</f>
        <v>0</v>
      </c>
      <c r="J25" s="928">
        <f t="shared" si="1"/>
        <v>0</v>
      </c>
      <c r="K25" s="927">
        <f t="shared" si="2"/>
        <v>-100</v>
      </c>
    </row>
    <row r="26" spans="5:11" ht="12.75" customHeight="1">
      <c r="E26" s="669" t="s">
        <v>64</v>
      </c>
      <c r="F26" s="917">
        <f>'C35'!F27</f>
        <v>412.77</v>
      </c>
      <c r="G26" s="919">
        <f>'C35'!G86</f>
        <v>677.87199999999996</v>
      </c>
      <c r="H26" s="927">
        <f t="shared" si="0"/>
        <v>2.6826794562549114</v>
      </c>
      <c r="I26" s="919">
        <f>'C35'!G27</f>
        <v>172.40199999999999</v>
      </c>
      <c r="J26" s="928">
        <f t="shared" si="1"/>
        <v>0.67118664391036453</v>
      </c>
      <c r="K26" s="927">
        <f t="shared" si="2"/>
        <v>-74.567174923879435</v>
      </c>
    </row>
    <row r="27" spans="5:11" ht="12.75" customHeight="1">
      <c r="E27" s="669" t="s">
        <v>38</v>
      </c>
      <c r="F27" s="917">
        <f>'C35'!F28</f>
        <v>424.91</v>
      </c>
      <c r="G27" s="919">
        <f>'C35'!G87</f>
        <v>337.351</v>
      </c>
      <c r="H27" s="927">
        <f t="shared" si="0"/>
        <v>1.335067088251249</v>
      </c>
      <c r="I27" s="919">
        <f>'C35'!G28</f>
        <v>635.53300000000002</v>
      </c>
      <c r="J27" s="928">
        <f t="shared" si="1"/>
        <v>2.4742245528722737</v>
      </c>
      <c r="K27" s="927">
        <f t="shared" si="2"/>
        <v>88.389244436803224</v>
      </c>
    </row>
    <row r="28" spans="5:11" ht="12.75" customHeight="1">
      <c r="E28" s="669" t="s">
        <v>45</v>
      </c>
      <c r="F28" s="917">
        <f>'C35'!F29</f>
        <v>378.95</v>
      </c>
      <c r="G28" s="919">
        <f>'C35'!G88</f>
        <v>0</v>
      </c>
      <c r="H28" s="927">
        <f t="shared" si="0"/>
        <v>0</v>
      </c>
      <c r="I28" s="919">
        <f>'C35'!G29</f>
        <v>0</v>
      </c>
      <c r="J28" s="928">
        <f t="shared" si="1"/>
        <v>0</v>
      </c>
      <c r="K28" s="927" t="str">
        <f t="shared" si="2"/>
        <v>-</v>
      </c>
    </row>
    <row r="29" spans="5:11" ht="12.75" customHeight="1">
      <c r="E29" s="669" t="s">
        <v>119</v>
      </c>
      <c r="F29" s="917">
        <f>'C35'!F30</f>
        <v>418.46</v>
      </c>
      <c r="G29" s="919">
        <f>'C35'!G89</f>
        <v>386.71899999999999</v>
      </c>
      <c r="H29" s="927">
        <f t="shared" si="0"/>
        <v>1.5304410222629687</v>
      </c>
      <c r="I29" s="919">
        <f>'C35'!G30</f>
        <v>652.15300000000002</v>
      </c>
      <c r="J29" s="928">
        <f t="shared" si="1"/>
        <v>2.538928686361388</v>
      </c>
      <c r="K29" s="927">
        <f t="shared" si="2"/>
        <v>68.63743441620403</v>
      </c>
    </row>
    <row r="30" spans="5:11" ht="12.75" customHeight="1">
      <c r="E30" s="669" t="s">
        <v>39</v>
      </c>
      <c r="F30" s="917">
        <f>'C35'!F31</f>
        <v>782</v>
      </c>
      <c r="G30" s="919">
        <f>'C35'!G90</f>
        <v>114.09099999999999</v>
      </c>
      <c r="H30" s="927">
        <f t="shared" si="0"/>
        <v>0.45151530354341107</v>
      </c>
      <c r="I30" s="919">
        <f>'C35'!G31</f>
        <v>80.858000000000004</v>
      </c>
      <c r="J30" s="928">
        <f t="shared" si="1"/>
        <v>0.31479222777754468</v>
      </c>
      <c r="K30" s="927">
        <f t="shared" si="2"/>
        <v>-29.128502686452041</v>
      </c>
    </row>
    <row r="31" spans="5:11" ht="12.75" customHeight="1">
      <c r="E31" s="734" t="s">
        <v>120</v>
      </c>
      <c r="F31" s="917">
        <f>'C35'!F32</f>
        <v>839.35</v>
      </c>
      <c r="G31" s="919">
        <f>'C35'!G91</f>
        <v>1112.751</v>
      </c>
      <c r="H31" s="927">
        <f t="shared" si="0"/>
        <v>4.4037137507185857</v>
      </c>
      <c r="I31" s="919">
        <f>'C35'!G32</f>
        <v>1532.6179999999999</v>
      </c>
      <c r="J31" s="928">
        <f t="shared" si="1"/>
        <v>5.9667099674981445</v>
      </c>
      <c r="K31" s="927">
        <f t="shared" si="2"/>
        <v>37.732340838156951</v>
      </c>
    </row>
    <row r="32" spans="5:11" ht="12.75" customHeight="1">
      <c r="E32" s="669" t="s">
        <v>68</v>
      </c>
      <c r="F32" s="917">
        <f>'C35'!F33</f>
        <v>790.68</v>
      </c>
      <c r="G32" s="919">
        <f>'C35'!G92</f>
        <v>85.775999999999996</v>
      </c>
      <c r="H32" s="927">
        <f t="shared" si="0"/>
        <v>0.33945864859401376</v>
      </c>
      <c r="I32" s="919">
        <f>'C35'!G33</f>
        <v>175.51</v>
      </c>
      <c r="J32" s="928">
        <f t="shared" si="1"/>
        <v>0.68328655046175846</v>
      </c>
      <c r="K32" s="927">
        <f t="shared" si="2"/>
        <v>104.61434433874275</v>
      </c>
    </row>
    <row r="33" spans="5:11" ht="12.75" customHeight="1">
      <c r="E33" s="669" t="s">
        <v>69</v>
      </c>
      <c r="F33" s="917">
        <f>'C35'!F34</f>
        <v>390.94</v>
      </c>
      <c r="G33" s="919">
        <f>'C35'!G93</f>
        <v>291.887</v>
      </c>
      <c r="H33" s="927">
        <f t="shared" si="0"/>
        <v>1.155143240092344</v>
      </c>
      <c r="I33" s="919">
        <f>'C35'!G34</f>
        <v>0</v>
      </c>
      <c r="J33" s="928">
        <f t="shared" si="1"/>
        <v>0</v>
      </c>
      <c r="K33" s="927">
        <f t="shared" si="2"/>
        <v>-100</v>
      </c>
    </row>
    <row r="34" spans="5:11" ht="12.75" customHeight="1">
      <c r="E34" s="669" t="s">
        <v>70</v>
      </c>
      <c r="F34" s="917">
        <f>'C35'!F35</f>
        <v>402.68</v>
      </c>
      <c r="G34" s="919">
        <f>'C35'!G94</f>
        <v>296.24700000000001</v>
      </c>
      <c r="H34" s="927">
        <f t="shared" si="0"/>
        <v>1.1723979466287866</v>
      </c>
      <c r="I34" s="919">
        <f>'C35'!G35</f>
        <v>382.39400000000001</v>
      </c>
      <c r="J34" s="928">
        <f t="shared" si="1"/>
        <v>1.4887167521923177</v>
      </c>
      <c r="K34" s="927">
        <f t="shared" si="2"/>
        <v>29.079450593592515</v>
      </c>
    </row>
    <row r="35" spans="5:11" ht="12.75" customHeight="1">
      <c r="E35" s="669" t="s">
        <v>71</v>
      </c>
      <c r="F35" s="917">
        <f>'C35'!F36</f>
        <v>401.37</v>
      </c>
      <c r="G35" s="919">
        <f>'C35'!G95</f>
        <v>0</v>
      </c>
      <c r="H35" s="927">
        <f t="shared" si="0"/>
        <v>0</v>
      </c>
      <c r="I35" s="919">
        <f>'C35'!G36</f>
        <v>27.603999999999999</v>
      </c>
      <c r="J35" s="928">
        <f t="shared" si="1"/>
        <v>0.10746648019455518</v>
      </c>
      <c r="K35" s="927" t="str">
        <f t="shared" si="2"/>
        <v>-</v>
      </c>
    </row>
    <row r="36" spans="5:11" ht="12.75" customHeight="1">
      <c r="E36" s="669" t="s">
        <v>72</v>
      </c>
      <c r="F36" s="917">
        <f>'C35'!F37</f>
        <v>395.2</v>
      </c>
      <c r="G36" s="919">
        <f>'C35'!G96</f>
        <v>96.516999999999996</v>
      </c>
      <c r="H36" s="927">
        <f t="shared" si="0"/>
        <v>0.38196617219675</v>
      </c>
      <c r="I36" s="919">
        <f>'C35'!G37</f>
        <v>132.72200000000001</v>
      </c>
      <c r="J36" s="928">
        <f t="shared" si="1"/>
        <v>0.51670649849231109</v>
      </c>
      <c r="K36" s="927">
        <f t="shared" si="2"/>
        <v>37.51152646684006</v>
      </c>
    </row>
    <row r="37" spans="5:11" ht="12.75" customHeight="1">
      <c r="E37" s="669" t="s">
        <v>121</v>
      </c>
      <c r="F37" s="917">
        <f>'C35'!F38</f>
        <v>804.36</v>
      </c>
      <c r="G37" s="919">
        <f>'C35'!G97</f>
        <v>65.230999999999995</v>
      </c>
      <c r="H37" s="927">
        <f t="shared" si="0"/>
        <v>0.25815178029327684</v>
      </c>
      <c r="I37" s="919">
        <f>'C35'!G38</f>
        <v>0</v>
      </c>
      <c r="J37" s="928">
        <f t="shared" si="1"/>
        <v>0</v>
      </c>
      <c r="K37" s="927">
        <f t="shared" si="2"/>
        <v>-100</v>
      </c>
    </row>
    <row r="38" spans="5:11" ht="12.75" customHeight="1">
      <c r="E38" s="669" t="s">
        <v>122</v>
      </c>
      <c r="F38" s="917">
        <f>'C35'!F39</f>
        <v>274.64</v>
      </c>
      <c r="G38" s="919">
        <f>'C35'!G98</f>
        <v>26.904</v>
      </c>
      <c r="H38" s="927">
        <f t="shared" si="0"/>
        <v>0.10647262033404853</v>
      </c>
      <c r="I38" s="919">
        <f>'C35'!G39</f>
        <v>0</v>
      </c>
      <c r="J38" s="928">
        <f t="shared" si="1"/>
        <v>0</v>
      </c>
      <c r="K38" s="927">
        <f t="shared" si="2"/>
        <v>-100</v>
      </c>
    </row>
    <row r="39" spans="5:11" ht="12.75" customHeight="1">
      <c r="E39" s="669" t="s">
        <v>73</v>
      </c>
      <c r="F39" s="917">
        <f>'C35'!F40</f>
        <v>815.64</v>
      </c>
      <c r="G39" s="919">
        <f>'C35'!G99</f>
        <v>0</v>
      </c>
      <c r="H39" s="927">
        <f t="shared" si="0"/>
        <v>0</v>
      </c>
      <c r="I39" s="919">
        <f>'C35'!G40</f>
        <v>101.929</v>
      </c>
      <c r="J39" s="928">
        <f t="shared" si="1"/>
        <v>0.39682476669145106</v>
      </c>
      <c r="K39" s="927" t="str">
        <f t="shared" si="2"/>
        <v>-</v>
      </c>
    </row>
    <row r="40" spans="5:11" ht="12.75" customHeight="1">
      <c r="E40" s="669" t="s">
        <v>132</v>
      </c>
      <c r="F40" s="917">
        <f>'C35'!F41</f>
        <v>415.51</v>
      </c>
      <c r="G40" s="919">
        <f>'C35'!G100</f>
        <v>1849.4880000000001</v>
      </c>
      <c r="H40" s="927">
        <f t="shared" si="0"/>
        <v>7.319351532722969</v>
      </c>
      <c r="I40" s="919">
        <f>'C35'!G41</f>
        <v>1791.011</v>
      </c>
      <c r="J40" s="928">
        <f t="shared" si="1"/>
        <v>6.9726723721102184</v>
      </c>
      <c r="K40" s="927">
        <f t="shared" si="2"/>
        <v>-3.1617939667626938</v>
      </c>
    </row>
    <row r="41" spans="5:11" ht="12.75" customHeight="1">
      <c r="E41" s="669" t="s">
        <v>50</v>
      </c>
      <c r="F41" s="917">
        <f>'C35'!F42</f>
        <v>386.79</v>
      </c>
      <c r="G41" s="919">
        <f>'C35'!G101</f>
        <v>33.408000000000001</v>
      </c>
      <c r="H41" s="927">
        <f t="shared" si="0"/>
        <v>0.13221221008474182</v>
      </c>
      <c r="I41" s="919">
        <f>'C35'!G42</f>
        <v>0</v>
      </c>
      <c r="J41" s="928">
        <f t="shared" si="1"/>
        <v>0</v>
      </c>
      <c r="K41" s="927">
        <f t="shared" si="2"/>
        <v>-100</v>
      </c>
    </row>
    <row r="42" spans="5:11" ht="12.75" customHeight="1">
      <c r="E42" s="669" t="s">
        <v>51</v>
      </c>
      <c r="F42" s="917">
        <f>'C35'!F43</f>
        <v>389.19</v>
      </c>
      <c r="G42" s="919">
        <f>'C35'!G102</f>
        <v>142.357</v>
      </c>
      <c r="H42" s="927">
        <f t="shared" si="0"/>
        <v>0.56337804091934829</v>
      </c>
      <c r="I42" s="919">
        <f>'C35'!G43</f>
        <v>65.016999999999996</v>
      </c>
      <c r="J42" s="928">
        <f t="shared" si="1"/>
        <v>0.25312085722393113</v>
      </c>
      <c r="K42" s="927">
        <f t="shared" si="2"/>
        <v>-54.328203038838986</v>
      </c>
    </row>
    <row r="43" spans="5:11" ht="12.75" customHeight="1">
      <c r="E43" s="669" t="s">
        <v>65</v>
      </c>
      <c r="F43" s="917">
        <f>'C35'!F44</f>
        <v>391.02</v>
      </c>
      <c r="G43" s="919">
        <f>'C35'!G103</f>
        <v>0</v>
      </c>
      <c r="H43" s="927">
        <f t="shared" si="0"/>
        <v>0</v>
      </c>
      <c r="I43" s="919">
        <f>'C35'!G44</f>
        <v>0</v>
      </c>
      <c r="J43" s="928">
        <f t="shared" si="1"/>
        <v>0</v>
      </c>
      <c r="K43" s="927" t="str">
        <f t="shared" si="2"/>
        <v>-</v>
      </c>
    </row>
    <row r="44" spans="5:11" ht="12.75" customHeight="1">
      <c r="E44" s="669" t="s">
        <v>114</v>
      </c>
      <c r="F44" s="917">
        <f>'C35'!F45</f>
        <v>420.1</v>
      </c>
      <c r="G44" s="919">
        <f>'C35'!G104</f>
        <v>246.43300200000002</v>
      </c>
      <c r="H44" s="927">
        <f t="shared" si="0"/>
        <v>0.97525897486343371</v>
      </c>
      <c r="I44" s="919">
        <f>'C35'!G45</f>
        <v>419.37299999999999</v>
      </c>
      <c r="J44" s="928">
        <f t="shared" si="1"/>
        <v>1.6326815026311836</v>
      </c>
      <c r="K44" s="927">
        <f t="shared" si="2"/>
        <v>70.177288186425585</v>
      </c>
    </row>
    <row r="45" spans="5:11" ht="12.75" customHeight="1">
      <c r="E45" s="669" t="s">
        <v>115</v>
      </c>
      <c r="F45" s="917">
        <f>'C35'!F46</f>
        <v>414.03</v>
      </c>
      <c r="G45" s="919">
        <f>'C35'!G105</f>
        <v>101.48699999999999</v>
      </c>
      <c r="H45" s="927">
        <f t="shared" si="0"/>
        <v>0.40163495464769483</v>
      </c>
      <c r="I45" s="919">
        <f>'C35'!G46</f>
        <v>185.286</v>
      </c>
      <c r="J45" s="928">
        <f t="shared" si="1"/>
        <v>0.72134597338531925</v>
      </c>
      <c r="K45" s="927">
        <f t="shared" si="2"/>
        <v>82.571166750421241</v>
      </c>
    </row>
    <row r="46" spans="5:11" ht="12.75" customHeight="1">
      <c r="E46" s="669" t="s">
        <v>127</v>
      </c>
      <c r="F46" s="917">
        <f>'C35'!F47</f>
        <v>855.67</v>
      </c>
      <c r="G46" s="919">
        <f>'C35'!G106</f>
        <v>178.94499999999999</v>
      </c>
      <c r="H46" s="927">
        <f t="shared" si="0"/>
        <v>0.70817510577149545</v>
      </c>
      <c r="I46" s="919">
        <f>'C35'!G47</f>
        <v>485.13299999999998</v>
      </c>
      <c r="J46" s="928">
        <f t="shared" si="1"/>
        <v>1.8886949694328772</v>
      </c>
      <c r="K46" s="927">
        <f t="shared" si="2"/>
        <v>171.10732347928135</v>
      </c>
    </row>
    <row r="47" spans="5:11" ht="12.75" customHeight="1">
      <c r="E47" s="669" t="s">
        <v>129</v>
      </c>
      <c r="F47" s="917">
        <f>'C35'!F48</f>
        <v>434.84</v>
      </c>
      <c r="G47" s="919">
        <f>'C35'!G107</f>
        <v>807.798</v>
      </c>
      <c r="H47" s="927">
        <f t="shared" si="0"/>
        <v>3.1968617960379024</v>
      </c>
      <c r="I47" s="919">
        <f>'C35'!G48</f>
        <v>905.05899999999997</v>
      </c>
      <c r="J47" s="928">
        <f t="shared" si="1"/>
        <v>3.5235293833648722</v>
      </c>
      <c r="K47" s="927">
        <f t="shared" si="2"/>
        <v>12.04026254088275</v>
      </c>
    </row>
    <row r="48" spans="5:11" ht="12.75" customHeight="1">
      <c r="E48" s="669" t="s">
        <v>130</v>
      </c>
      <c r="F48" s="917">
        <f>'C35'!F49</f>
        <v>431.46</v>
      </c>
      <c r="G48" s="919">
        <f>'C35'!G108</f>
        <v>1494.125</v>
      </c>
      <c r="H48" s="927">
        <f t="shared" si="0"/>
        <v>5.9130019274684154</v>
      </c>
      <c r="I48" s="919">
        <f>'C35'!G49</f>
        <v>1066.8599999999999</v>
      </c>
      <c r="J48" s="928">
        <f t="shared" si="1"/>
        <v>4.1534447565701758</v>
      </c>
      <c r="K48" s="927">
        <f t="shared" si="2"/>
        <v>-28.596335647954497</v>
      </c>
    </row>
    <row r="49" spans="5:11" ht="12.75" customHeight="1">
      <c r="E49" s="669" t="s">
        <v>124</v>
      </c>
      <c r="F49" s="917">
        <f>'C35'!F50</f>
        <v>391.31</v>
      </c>
      <c r="G49" s="919">
        <f>'C35'!G109</f>
        <v>154.84299999999999</v>
      </c>
      <c r="H49" s="927">
        <f t="shared" si="0"/>
        <v>0.61279140463816073</v>
      </c>
      <c r="I49" s="919">
        <f>'C35'!G50</f>
        <v>185.08199999999999</v>
      </c>
      <c r="J49" s="928">
        <f t="shared" si="1"/>
        <v>0.72055177102480306</v>
      </c>
      <c r="K49" s="927">
        <f t="shared" si="2"/>
        <v>19.528813055804918</v>
      </c>
    </row>
    <row r="50" spans="5:11" ht="12.75" customHeight="1">
      <c r="E50" s="669" t="s">
        <v>116</v>
      </c>
      <c r="F50" s="917">
        <f>'C35'!F51</f>
        <v>409.73</v>
      </c>
      <c r="G50" s="919">
        <f>'C35'!G110</f>
        <v>1501.895</v>
      </c>
      <c r="H50" s="927">
        <f t="shared" si="0"/>
        <v>5.9437517141170755</v>
      </c>
      <c r="I50" s="919">
        <f>'C35'!G51</f>
        <v>873.43</v>
      </c>
      <c r="J50" s="928">
        <f t="shared" si="1"/>
        <v>3.4003929791454257</v>
      </c>
      <c r="K50" s="927">
        <f t="shared" si="2"/>
        <v>-41.844802732547883</v>
      </c>
    </row>
    <row r="51" spans="5:11" ht="12.75" customHeight="1">
      <c r="E51" s="669" t="s">
        <v>117</v>
      </c>
      <c r="F51" s="917">
        <f>'C35'!F52</f>
        <v>411.82</v>
      </c>
      <c r="G51" s="919">
        <f>'C35'!G111</f>
        <v>799.39300000000003</v>
      </c>
      <c r="H51" s="927">
        <f t="shared" si="0"/>
        <v>3.1635989959372606</v>
      </c>
      <c r="I51" s="919">
        <f>'C35'!G52</f>
        <v>1467.1089999999999</v>
      </c>
      <c r="J51" s="928">
        <f t="shared" si="1"/>
        <v>5.7116736810517921</v>
      </c>
      <c r="K51" s="927">
        <f t="shared" si="2"/>
        <v>83.527876776504144</v>
      </c>
    </row>
    <row r="52" spans="5:11" ht="12.75" customHeight="1">
      <c r="E52" s="669" t="s">
        <v>118</v>
      </c>
      <c r="F52" s="917">
        <f>'C35'!F53</f>
        <v>410.64</v>
      </c>
      <c r="G52" s="919">
        <f>'C35'!G112</f>
        <v>1330.7329999999999</v>
      </c>
      <c r="H52" s="927">
        <f t="shared" si="0"/>
        <v>5.2663778425137302</v>
      </c>
      <c r="I52" s="919">
        <f>'C35'!G53</f>
        <v>741.00400000000002</v>
      </c>
      <c r="J52" s="928">
        <f t="shared" si="1"/>
        <v>2.8848388527056286</v>
      </c>
      <c r="K52" s="927">
        <f t="shared" si="2"/>
        <v>-44.316102478859385</v>
      </c>
    </row>
    <row r="53" spans="5:11" ht="12.75" customHeight="1">
      <c r="E53" s="669" t="s">
        <v>42</v>
      </c>
      <c r="F53" s="917">
        <f>'C35'!F54</f>
        <v>389.86</v>
      </c>
      <c r="G53" s="919">
        <f>'C35'!G113</f>
        <v>1876.7550000000001</v>
      </c>
      <c r="H53" s="927">
        <f t="shared" si="0"/>
        <v>7.4272607261012213</v>
      </c>
      <c r="I53" s="919">
        <f>'C35'!G54</f>
        <v>1761.4639999999999</v>
      </c>
      <c r="J53" s="928">
        <f t="shared" si="1"/>
        <v>6.8576415037466294</v>
      </c>
      <c r="K53" s="927">
        <f t="shared" si="2"/>
        <v>-6.1431033885616433</v>
      </c>
    </row>
    <row r="54" spans="5:11" ht="12.75" customHeight="1">
      <c r="E54" s="669" t="s">
        <v>43</v>
      </c>
      <c r="F54" s="917">
        <f>'C35'!F55</f>
        <v>401.82</v>
      </c>
      <c r="G54" s="919">
        <f>'C35'!G114</f>
        <v>825.39300000000003</v>
      </c>
      <c r="H54" s="927">
        <f t="shared" si="0"/>
        <v>3.2664940349160467</v>
      </c>
      <c r="I54" s="919">
        <f>'C35'!G55</f>
        <v>560.41300000000001</v>
      </c>
      <c r="J54" s="928">
        <f t="shared" si="1"/>
        <v>2.1817712130586604</v>
      </c>
      <c r="K54" s="927">
        <f t="shared" si="2"/>
        <v>-32.10349494119771</v>
      </c>
    </row>
    <row r="55" spans="5:11" ht="12.75" customHeight="1">
      <c r="E55" s="669" t="s">
        <v>52</v>
      </c>
      <c r="F55" s="917">
        <f>'C35'!F56</f>
        <v>396.4</v>
      </c>
      <c r="G55" s="919">
        <f>'C35'!G115</f>
        <v>0</v>
      </c>
      <c r="H55" s="927">
        <f t="shared" si="0"/>
        <v>0</v>
      </c>
      <c r="I55" s="919">
        <f>'C35'!G56</f>
        <v>0</v>
      </c>
      <c r="J55" s="928">
        <f t="shared" si="1"/>
        <v>0</v>
      </c>
      <c r="K55" s="927" t="str">
        <f t="shared" si="2"/>
        <v>-</v>
      </c>
    </row>
    <row r="56" spans="5:11" ht="12.75" customHeight="1">
      <c r="E56" s="669" t="s">
        <v>125</v>
      </c>
      <c r="F56" s="917">
        <f>'C35'!F57</f>
        <v>426.04</v>
      </c>
      <c r="G56" s="919">
        <f>'C35'!G116</f>
        <v>285.89699999999999</v>
      </c>
      <c r="H56" s="927">
        <f t="shared" si="0"/>
        <v>1.1314378061122314</v>
      </c>
      <c r="I56" s="919">
        <f>'C35'!G57</f>
        <v>248.50399999999999</v>
      </c>
      <c r="J56" s="928">
        <f t="shared" si="1"/>
        <v>0.96746305587116876</v>
      </c>
      <c r="K56" s="927">
        <f t="shared" si="2"/>
        <v>-13.079185860642117</v>
      </c>
    </row>
    <row r="57" spans="5:11" ht="12.75" customHeight="1">
      <c r="E57" s="669" t="s">
        <v>131</v>
      </c>
      <c r="F57" s="917">
        <f>'C35'!F58</f>
        <v>428.13</v>
      </c>
      <c r="G57" s="919">
        <f>'C35'!G117</f>
        <v>75.41</v>
      </c>
      <c r="H57" s="927">
        <f t="shared" si="0"/>
        <v>0.29843518805347158</v>
      </c>
      <c r="I57" s="919">
        <f>'C35'!G58</f>
        <v>106.313</v>
      </c>
      <c r="J57" s="928">
        <f t="shared" si="1"/>
        <v>0.41389233114489732</v>
      </c>
      <c r="K57" s="927">
        <f t="shared" si="2"/>
        <v>40.979976130486676</v>
      </c>
    </row>
    <row r="58" spans="5:11" ht="12.75" customHeight="1">
      <c r="E58" s="669" t="s">
        <v>142</v>
      </c>
      <c r="F58" s="917">
        <f>'C35'!F59</f>
        <v>385.85</v>
      </c>
      <c r="G58" s="919">
        <f>'C35'!G118</f>
        <v>60.792999999999999</v>
      </c>
      <c r="H58" s="927">
        <f t="shared" si="0"/>
        <v>0.24058838863989787</v>
      </c>
      <c r="I58" s="919">
        <f>'C35'!G59</f>
        <v>0</v>
      </c>
      <c r="J58" s="928">
        <f t="shared" si="1"/>
        <v>0</v>
      </c>
      <c r="K58" s="927">
        <f t="shared" si="2"/>
        <v>-100</v>
      </c>
    </row>
    <row r="59" spans="5:11" ht="12.75" customHeight="1">
      <c r="E59" s="669" t="s">
        <v>53</v>
      </c>
      <c r="F59" s="917">
        <f>'C35'!F60</f>
        <v>416.99</v>
      </c>
      <c r="G59" s="919">
        <f>'C35'!G119</f>
        <v>377.589</v>
      </c>
      <c r="H59" s="927">
        <f t="shared" si="0"/>
        <v>1.4943090335754183</v>
      </c>
      <c r="I59" s="919">
        <f>'C35'!G60</f>
        <v>420.452</v>
      </c>
      <c r="J59" s="928">
        <f t="shared" si="1"/>
        <v>1.6368822102145024</v>
      </c>
      <c r="K59" s="927">
        <f t="shared" ref="K59" si="3">IF(G59&gt;0,IF((I59/G59-1)*100&gt;1000,"-",(I59/G59-1)*100),"-")</f>
        <v>11.35176077692941</v>
      </c>
    </row>
    <row r="60" spans="5:11" ht="16.149999999999999" customHeight="1">
      <c r="E60" s="731" t="s">
        <v>37</v>
      </c>
      <c r="F60" s="920">
        <f>SUM(F9:F59)</f>
        <v>24947.71</v>
      </c>
      <c r="G60" s="929">
        <f>SUM(G9:G59)</f>
        <v>25268.468002000001</v>
      </c>
      <c r="H60" s="930">
        <f>SUM(H9:H59)</f>
        <v>100</v>
      </c>
      <c r="I60" s="920">
        <f>SUM(I9:I59)</f>
        <v>25686.148788000002</v>
      </c>
      <c r="J60" s="930">
        <f>SUM(J9:J59)</f>
        <v>100.00000000000001</v>
      </c>
      <c r="K60" s="930">
        <f>IF(G60&gt;0,(I60/G60-1)*100,0)</f>
        <v>1.6529723367753935</v>
      </c>
    </row>
    <row r="61" spans="5:11" ht="12.75" customHeight="1">
      <c r="E61" s="14"/>
      <c r="F61" s="54"/>
    </row>
    <row r="66" spans="7:11">
      <c r="G66" s="54"/>
      <c r="H66" s="54"/>
      <c r="I66" s="55"/>
      <c r="J66" s="55"/>
      <c r="K66" s="54"/>
    </row>
  </sheetData>
  <mergeCells count="4">
    <mergeCell ref="E3:K3"/>
    <mergeCell ref="G7:H7"/>
    <mergeCell ref="I7:J7"/>
    <mergeCell ref="C7:C9"/>
  </mergeCells>
  <phoneticPr fontId="18" type="noConversion"/>
  <hyperlinks>
    <hyperlink ref="C4" location="Indice!A1" display="Indice!A1"/>
  </hyperlinks>
  <printOptions horizontalCentered="1" verticalCentered="1"/>
  <pageMargins left="0.78740157480314965" right="0.74803149606299213" top="0.78740157480314965" bottom="0.98425196850393704" header="0" footer="0"/>
  <pageSetup paperSize="9" scale="91" orientation="portrait" cellComments="asDisplayed" horizontalDpi="4294967292" verticalDpi="4294967292" r:id="rId1"/>
  <headerFooter alignWithMargins="0"/>
  <ignoredErrors>
    <ignoredError sqref="I9:I59" formula="1"/>
    <ignoredError sqref="J9:J59" formula="1" unlockedFormula="1"/>
  </ignoredErrors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3">
    <pageSetUpPr autoPageBreaks="0"/>
  </sheetPr>
  <dimension ref="A1:AE125"/>
  <sheetViews>
    <sheetView showGridLines="0" showRowColHeaders="0" showOutlineSymbols="0" zoomScaleNormal="100" workbookViewId="0">
      <selection activeCell="B2" sqref="B2"/>
    </sheetView>
  </sheetViews>
  <sheetFormatPr baseColWidth="10" defaultColWidth="11.42578125" defaultRowHeight="11.25"/>
  <cols>
    <col min="1" max="1" width="0.140625" style="27" customWidth="1"/>
    <col min="2" max="2" width="2.7109375" style="27" customWidth="1"/>
    <col min="3" max="3" width="23.7109375" style="27" customWidth="1"/>
    <col min="4" max="4" width="1.28515625" style="27" customWidth="1"/>
    <col min="5" max="5" width="23.5703125" style="32" customWidth="1"/>
    <col min="6" max="6" width="9" style="32" customWidth="1"/>
    <col min="7" max="7" width="10.28515625" style="32" bestFit="1" customWidth="1"/>
    <col min="8" max="8" width="8.140625" style="32" bestFit="1" customWidth="1"/>
    <col min="9" max="9" width="13.140625" style="32" bestFit="1" customWidth="1"/>
    <col min="10" max="10" width="15.140625" style="32" customWidth="1"/>
    <col min="11" max="11" width="8.5703125" style="32" customWidth="1"/>
    <col min="12" max="12" width="7.85546875" style="32" customWidth="1"/>
    <col min="13" max="16384" width="11.42578125" style="32"/>
  </cols>
  <sheetData>
    <row r="1" spans="1:30" s="27" customFormat="1" ht="0.75" customHeight="1"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</row>
    <row r="2" spans="1:30" s="27" customFormat="1" ht="21" customHeight="1">
      <c r="E2" s="13"/>
      <c r="G2" s="13"/>
      <c r="J2" s="3"/>
      <c r="M2" s="66" t="s">
        <v>36</v>
      </c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</row>
    <row r="3" spans="1:30" s="27" customFormat="1" ht="15" customHeight="1">
      <c r="E3" s="996" t="s">
        <v>545</v>
      </c>
      <c r="F3" s="996"/>
      <c r="G3" s="996"/>
      <c r="H3" s="996"/>
      <c r="I3" s="996"/>
      <c r="J3" s="996"/>
      <c r="K3" s="996"/>
      <c r="L3" s="996"/>
      <c r="M3" s="996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</row>
    <row r="4" spans="1:30" s="22" customFormat="1" ht="20.25" customHeight="1">
      <c r="B4" s="14"/>
      <c r="C4" s="6" t="str">
        <f>Indice!C4</f>
        <v>Producción de energía eléctrica eléctrica</v>
      </c>
    </row>
    <row r="5" spans="1:30" s="22" customFormat="1" ht="12.75" customHeight="1">
      <c r="B5" s="14"/>
    </row>
    <row r="6" spans="1:30" s="22" customFormat="1" ht="13.5" customHeight="1">
      <c r="B6" s="14"/>
      <c r="D6" s="28"/>
      <c r="E6" s="28"/>
    </row>
    <row r="7" spans="1:30" ht="12.75" customHeight="1">
      <c r="A7" s="22"/>
      <c r="B7" s="14"/>
      <c r="C7" s="1004" t="s">
        <v>626</v>
      </c>
      <c r="D7" s="28"/>
      <c r="E7" s="41"/>
      <c r="F7" s="42"/>
      <c r="G7" s="60"/>
      <c r="H7" s="42"/>
      <c r="I7" s="1014" t="s">
        <v>28</v>
      </c>
      <c r="J7" s="1014"/>
      <c r="K7" s="46" t="s">
        <v>20</v>
      </c>
      <c r="L7" s="48"/>
      <c r="M7" s="42"/>
    </row>
    <row r="8" spans="1:30" ht="12.75" customHeight="1">
      <c r="A8" s="22"/>
      <c r="B8" s="14"/>
      <c r="C8" s="1004"/>
      <c r="D8" s="28"/>
      <c r="E8" s="44"/>
      <c r="F8" s="42" t="s">
        <v>17</v>
      </c>
      <c r="G8" s="60" t="s">
        <v>31</v>
      </c>
      <c r="H8" s="42" t="s">
        <v>18</v>
      </c>
      <c r="I8" s="45"/>
      <c r="J8" s="45" t="s">
        <v>19</v>
      </c>
      <c r="K8" s="61"/>
      <c r="L8" s="1015" t="s">
        <v>139</v>
      </c>
      <c r="M8" s="42" t="s">
        <v>21</v>
      </c>
    </row>
    <row r="9" spans="1:30" ht="12.75" customHeight="1">
      <c r="A9" s="22"/>
      <c r="B9" s="14"/>
      <c r="C9" s="1004"/>
      <c r="D9" s="28"/>
      <c r="E9" s="17" t="s">
        <v>11</v>
      </c>
      <c r="F9" s="46" t="s">
        <v>30</v>
      </c>
      <c r="G9" s="43" t="s">
        <v>8</v>
      </c>
      <c r="H9" s="43" t="s">
        <v>111</v>
      </c>
      <c r="I9" s="43" t="s">
        <v>346</v>
      </c>
      <c r="J9" s="322" t="s">
        <v>347</v>
      </c>
      <c r="K9" s="47" t="s">
        <v>140</v>
      </c>
      <c r="L9" s="1016"/>
      <c r="M9" s="43" t="s">
        <v>34</v>
      </c>
    </row>
    <row r="10" spans="1:30" ht="12.75" customHeight="1">
      <c r="C10" s="1004"/>
      <c r="E10" s="669" t="s">
        <v>55</v>
      </c>
      <c r="F10" s="917">
        <v>386.08</v>
      </c>
      <c r="G10" s="919">
        <v>667.0684950000001</v>
      </c>
      <c r="H10" s="919">
        <v>3525</v>
      </c>
      <c r="I10" s="729">
        <f>(G10/((M10/100)*F10*8.784))*100</f>
        <v>20.855127239362851</v>
      </c>
      <c r="J10" s="922">
        <f>((G10/(F10/1000))/H10)*100</f>
        <v>49.015563966458295</v>
      </c>
      <c r="K10" s="730">
        <v>0</v>
      </c>
      <c r="L10" s="730">
        <v>5.6834395871280678</v>
      </c>
      <c r="M10" s="706">
        <f t="shared" ref="M10:M61" si="0">100-K10-L10</f>
        <v>94.316560412871937</v>
      </c>
      <c r="N10" s="925"/>
      <c r="O10" s="76"/>
      <c r="P10" s="76"/>
      <c r="Q10" s="76"/>
      <c r="R10" s="76"/>
      <c r="S10" s="76"/>
      <c r="T10" s="76"/>
      <c r="U10" s="76"/>
      <c r="V10" s="76"/>
      <c r="W10" s="76"/>
      <c r="X10" s="76"/>
    </row>
    <row r="11" spans="1:30" ht="12.75" customHeight="1">
      <c r="C11" s="92"/>
      <c r="E11" s="669" t="s">
        <v>56</v>
      </c>
      <c r="F11" s="917">
        <v>372.66</v>
      </c>
      <c r="G11" s="919">
        <v>599.39200000000005</v>
      </c>
      <c r="H11" s="919">
        <v>2817</v>
      </c>
      <c r="I11" s="729">
        <f t="shared" ref="I11:I59" si="1">(G11/((M11/100)*F11*8.784))*100</f>
        <v>20.918890995885445</v>
      </c>
      <c r="J11" s="922">
        <f t="shared" ref="J11:J58" si="2">((G11/(F11/1000))/H11)*100</f>
        <v>57.096740410844063</v>
      </c>
      <c r="K11" s="730">
        <v>12.100599574984605</v>
      </c>
      <c r="L11" s="730">
        <v>0.36733454766241647</v>
      </c>
      <c r="M11" s="706">
        <f t="shared" si="0"/>
        <v>87.532065877352977</v>
      </c>
      <c r="N11" s="925"/>
      <c r="O11" s="76"/>
      <c r="P11" s="76"/>
      <c r="Q11" s="76"/>
      <c r="R11" s="76"/>
      <c r="S11" s="76"/>
      <c r="T11" s="76"/>
      <c r="U11" s="76"/>
      <c r="V11" s="76"/>
      <c r="W11" s="76"/>
      <c r="X11" s="76"/>
    </row>
    <row r="12" spans="1:30" ht="12.75" customHeight="1">
      <c r="C12" s="94"/>
      <c r="E12" s="669" t="s">
        <v>133</v>
      </c>
      <c r="F12" s="917">
        <v>820.54</v>
      </c>
      <c r="G12" s="919">
        <v>1103.6510000000001</v>
      </c>
      <c r="H12" s="919">
        <v>4754</v>
      </c>
      <c r="I12" s="729">
        <f t="shared" si="1"/>
        <v>15.956606127437956</v>
      </c>
      <c r="J12" s="922">
        <f t="shared" si="2"/>
        <v>28.292597857128044</v>
      </c>
      <c r="K12" s="730">
        <v>2.0509235423385519</v>
      </c>
      <c r="L12" s="730">
        <v>1.9871071412366361</v>
      </c>
      <c r="M12" s="706">
        <f t="shared" si="0"/>
        <v>95.961969316424813</v>
      </c>
      <c r="N12" s="925"/>
      <c r="O12" s="76"/>
      <c r="P12" s="76"/>
      <c r="Q12" s="76"/>
      <c r="R12" s="76"/>
      <c r="S12" s="76"/>
      <c r="T12" s="76"/>
      <c r="U12" s="76"/>
      <c r="V12" s="76"/>
      <c r="W12" s="76"/>
      <c r="X12" s="76"/>
    </row>
    <row r="13" spans="1:30" ht="12.75" customHeight="1">
      <c r="C13" s="94"/>
      <c r="E13" s="669" t="s">
        <v>57</v>
      </c>
      <c r="F13" s="917">
        <v>786.42</v>
      </c>
      <c r="G13" s="919">
        <v>648.79600000000005</v>
      </c>
      <c r="H13" s="919">
        <v>2073</v>
      </c>
      <c r="I13" s="729">
        <f t="shared" si="1"/>
        <v>9.4473969993039386</v>
      </c>
      <c r="J13" s="922">
        <f t="shared" si="2"/>
        <v>39.797364409426969</v>
      </c>
      <c r="K13" s="730">
        <v>0</v>
      </c>
      <c r="L13" s="730">
        <v>0.58563998794148087</v>
      </c>
      <c r="M13" s="706">
        <f t="shared" si="0"/>
        <v>99.414360012058523</v>
      </c>
      <c r="N13" s="925"/>
      <c r="O13" s="76"/>
      <c r="P13" s="76"/>
      <c r="Q13" s="76"/>
      <c r="R13" s="76"/>
      <c r="S13" s="76"/>
      <c r="T13" s="76"/>
      <c r="U13" s="76"/>
      <c r="V13" s="76"/>
      <c r="W13" s="76"/>
      <c r="X13" s="76"/>
    </row>
    <row r="14" spans="1:30" ht="12.75" customHeight="1">
      <c r="C14" s="29"/>
      <c r="E14" s="669" t="s">
        <v>46</v>
      </c>
      <c r="F14" s="917">
        <v>389.29</v>
      </c>
      <c r="G14" s="919">
        <v>0</v>
      </c>
      <c r="H14" s="917">
        <v>0</v>
      </c>
      <c r="I14" s="729">
        <f t="shared" si="1"/>
        <v>0</v>
      </c>
      <c r="J14" s="924" t="s">
        <v>44</v>
      </c>
      <c r="K14" s="730">
        <v>5.3090846994535568</v>
      </c>
      <c r="L14" s="730">
        <v>0</v>
      </c>
      <c r="M14" s="706">
        <f t="shared" si="0"/>
        <v>94.690915300546436</v>
      </c>
      <c r="N14" s="925"/>
      <c r="O14" s="76"/>
      <c r="P14" s="76"/>
      <c r="Q14" s="76"/>
      <c r="R14" s="76"/>
      <c r="S14" s="76"/>
      <c r="T14" s="76"/>
      <c r="U14" s="76"/>
      <c r="V14" s="76"/>
      <c r="W14" s="76"/>
      <c r="X14" s="76"/>
    </row>
    <row r="15" spans="1:30" ht="12" customHeight="1">
      <c r="C15" s="29"/>
      <c r="E15" s="669" t="s">
        <v>47</v>
      </c>
      <c r="F15" s="917">
        <v>373.24</v>
      </c>
      <c r="G15" s="919">
        <v>0</v>
      </c>
      <c r="H15" s="917">
        <v>0</v>
      </c>
      <c r="I15" s="729">
        <f t="shared" si="1"/>
        <v>0</v>
      </c>
      <c r="J15" s="924" t="s">
        <v>44</v>
      </c>
      <c r="K15" s="730">
        <v>16.670651183970566</v>
      </c>
      <c r="L15" s="730">
        <v>5.8819064966605959E-2</v>
      </c>
      <c r="M15" s="706">
        <f t="shared" si="0"/>
        <v>83.270529751062838</v>
      </c>
      <c r="N15" s="92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82"/>
      <c r="Z15" s="73"/>
      <c r="AA15" s="73"/>
      <c r="AB15"/>
      <c r="AC15" s="72"/>
      <c r="AD15" s="72"/>
    </row>
    <row r="16" spans="1:30" ht="12" customHeight="1">
      <c r="C16" s="29"/>
      <c r="E16" s="669" t="s">
        <v>58</v>
      </c>
      <c r="F16" s="917">
        <v>822.86</v>
      </c>
      <c r="G16" s="919">
        <v>904.053</v>
      </c>
      <c r="H16" s="917">
        <v>2670</v>
      </c>
      <c r="I16" s="729">
        <f t="shared" si="1"/>
        <v>13.737230293525215</v>
      </c>
      <c r="J16" s="922">
        <f t="shared" si="2"/>
        <v>41.148753033746097</v>
      </c>
      <c r="K16" s="730">
        <v>8.8883553205243455</v>
      </c>
      <c r="L16" s="730">
        <v>6.2381771388788816E-2</v>
      </c>
      <c r="M16" s="706">
        <f t="shared" si="0"/>
        <v>91.049262908086874</v>
      </c>
      <c r="N16" s="92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82"/>
      <c r="Z16" s="73"/>
      <c r="AA16" s="73"/>
      <c r="AB16"/>
      <c r="AC16" s="72"/>
      <c r="AD16" s="72"/>
    </row>
    <row r="17" spans="1:31" ht="12.75" customHeight="1">
      <c r="C17" s="29"/>
      <c r="E17" s="669" t="s">
        <v>112</v>
      </c>
      <c r="F17" s="917">
        <v>394.64</v>
      </c>
      <c r="G17" s="919">
        <v>57.104999999999997</v>
      </c>
      <c r="H17" s="917">
        <v>197</v>
      </c>
      <c r="I17" s="729">
        <f t="shared" si="1"/>
        <v>1.6525322228301362</v>
      </c>
      <c r="J17" s="922">
        <f t="shared" si="2"/>
        <v>73.452538122516856</v>
      </c>
      <c r="K17" s="730">
        <v>0</v>
      </c>
      <c r="L17" s="730">
        <v>0.31478044410769163</v>
      </c>
      <c r="M17" s="706">
        <f t="shared" si="0"/>
        <v>99.685219555892303</v>
      </c>
      <c r="N17" s="92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82"/>
      <c r="Z17" s="73"/>
      <c r="AA17" s="73"/>
      <c r="AB17"/>
      <c r="AC17" s="72"/>
      <c r="AD17" s="72"/>
    </row>
    <row r="18" spans="1:31" ht="12.75" customHeight="1">
      <c r="C18" s="94"/>
      <c r="E18" s="669" t="s">
        <v>113</v>
      </c>
      <c r="F18" s="917">
        <v>390.06</v>
      </c>
      <c r="G18" s="919">
        <v>958.71699999999998</v>
      </c>
      <c r="H18" s="917">
        <v>3196</v>
      </c>
      <c r="I18" s="729">
        <f t="shared" si="1"/>
        <v>27.986042912254344</v>
      </c>
      <c r="J18" s="922">
        <f t="shared" si="2"/>
        <v>76.904586483501745</v>
      </c>
      <c r="K18" s="730">
        <v>0</v>
      </c>
      <c r="L18" s="730">
        <v>1.7224359579634044E-2</v>
      </c>
      <c r="M18" s="706">
        <f t="shared" si="0"/>
        <v>99.982775640420371</v>
      </c>
      <c r="N18" s="92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82"/>
      <c r="Z18" s="73"/>
      <c r="AA18" s="73"/>
      <c r="AB18"/>
      <c r="AC18" s="72"/>
      <c r="AD18" s="72"/>
    </row>
    <row r="19" spans="1:31" ht="12.75" customHeight="1">
      <c r="C19" s="94"/>
      <c r="E19" s="669" t="s">
        <v>54</v>
      </c>
      <c r="F19" s="917">
        <v>785.25</v>
      </c>
      <c r="G19" s="919">
        <v>1281.646</v>
      </c>
      <c r="H19" s="917">
        <v>4291</v>
      </c>
      <c r="I19" s="729">
        <f t="shared" si="1"/>
        <v>21.669868321763268</v>
      </c>
      <c r="J19" s="922">
        <f t="shared" si="2"/>
        <v>38.036594514436125</v>
      </c>
      <c r="K19" s="730">
        <v>7.4329331140892494</v>
      </c>
      <c r="L19" s="730">
        <v>6.8215264524443047</v>
      </c>
      <c r="M19" s="706">
        <f t="shared" si="0"/>
        <v>85.745540433466445</v>
      </c>
      <c r="N19" s="92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82"/>
      <c r="Z19" s="73"/>
      <c r="AA19" s="73"/>
      <c r="AB19"/>
      <c r="AC19" s="72"/>
      <c r="AD19" s="72"/>
    </row>
    <row r="20" spans="1:31" ht="12.75" customHeight="1">
      <c r="C20" s="95"/>
      <c r="E20" s="669" t="s">
        <v>40</v>
      </c>
      <c r="F20" s="917">
        <v>411.99</v>
      </c>
      <c r="G20" s="919">
        <v>1013.328</v>
      </c>
      <c r="H20" s="917">
        <v>4901</v>
      </c>
      <c r="I20" s="729">
        <f t="shared" si="1"/>
        <v>29.724427700714827</v>
      </c>
      <c r="J20" s="922">
        <f t="shared" si="2"/>
        <v>50.185547428244014</v>
      </c>
      <c r="K20" s="730">
        <v>3.902739829993942</v>
      </c>
      <c r="L20" s="730">
        <v>1.8958206214382638</v>
      </c>
      <c r="M20" s="706">
        <f t="shared" si="0"/>
        <v>94.201439548567791</v>
      </c>
      <c r="N20" s="92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82"/>
      <c r="Z20" s="73"/>
      <c r="AA20" s="73"/>
      <c r="AB20"/>
      <c r="AC20" s="72"/>
      <c r="AD20" s="72"/>
      <c r="AE20" s="56"/>
    </row>
    <row r="21" spans="1:31" s="56" customFormat="1" ht="12.75" customHeight="1">
      <c r="A21" s="27"/>
      <c r="B21" s="27"/>
      <c r="C21" s="94"/>
      <c r="D21" s="27"/>
      <c r="E21" s="669" t="s">
        <v>41</v>
      </c>
      <c r="F21" s="917">
        <v>399.75</v>
      </c>
      <c r="G21" s="919">
        <v>2316.2910000000002</v>
      </c>
      <c r="H21" s="917">
        <v>8252</v>
      </c>
      <c r="I21" s="729">
        <f t="shared" si="1"/>
        <v>67.30225595190538</v>
      </c>
      <c r="J21" s="922">
        <f t="shared" si="2"/>
        <v>70.21751051993536</v>
      </c>
      <c r="K21" s="730">
        <v>1.9508955676988464</v>
      </c>
      <c r="L21" s="730">
        <v>3.6326518775205957E-2</v>
      </c>
      <c r="M21" s="706">
        <f t="shared" si="0"/>
        <v>98.012777913525937</v>
      </c>
      <c r="N21" s="92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82"/>
      <c r="Z21" s="73"/>
      <c r="AA21" s="73"/>
      <c r="AB21"/>
      <c r="AC21" s="72"/>
      <c r="AD21" s="72"/>
      <c r="AE21" s="32"/>
    </row>
    <row r="22" spans="1:31" s="56" customFormat="1" ht="12.75" customHeight="1">
      <c r="A22" s="27"/>
      <c r="B22" s="27"/>
      <c r="C22" s="94"/>
      <c r="D22" s="27"/>
      <c r="E22" s="669" t="s">
        <v>128</v>
      </c>
      <c r="F22" s="917">
        <v>859.07</v>
      </c>
      <c r="G22" s="919">
        <v>663.05729299999996</v>
      </c>
      <c r="H22" s="917">
        <v>2873</v>
      </c>
      <c r="I22" s="729">
        <f t="shared" si="1"/>
        <v>9.0832958080154356</v>
      </c>
      <c r="J22" s="922">
        <f t="shared" si="2"/>
        <v>26.86500199539476</v>
      </c>
      <c r="K22" s="730">
        <v>1.6819300227228613</v>
      </c>
      <c r="L22" s="730">
        <v>1.5823834138170778</v>
      </c>
      <c r="M22" s="706">
        <f t="shared" si="0"/>
        <v>96.73568656346005</v>
      </c>
      <c r="N22" s="92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82"/>
      <c r="Z22" s="73"/>
      <c r="AA22" s="73"/>
      <c r="AB22"/>
      <c r="AC22" s="72"/>
      <c r="AD22" s="72"/>
      <c r="AE22" s="32"/>
    </row>
    <row r="23" spans="1:31" s="56" customFormat="1" ht="12.75" customHeight="1">
      <c r="A23" s="27"/>
      <c r="B23" s="27"/>
      <c r="C23" s="94"/>
      <c r="D23" s="27"/>
      <c r="E23" s="669" t="s">
        <v>48</v>
      </c>
      <c r="F23" s="917">
        <v>392.68</v>
      </c>
      <c r="G23" s="919">
        <v>0</v>
      </c>
      <c r="H23" s="917">
        <v>0</v>
      </c>
      <c r="I23" s="729">
        <f t="shared" si="1"/>
        <v>0</v>
      </c>
      <c r="J23" s="924" t="s">
        <v>44</v>
      </c>
      <c r="K23" s="730">
        <v>49.191712204005924</v>
      </c>
      <c r="L23" s="730">
        <v>50.808098057071824</v>
      </c>
      <c r="M23" s="706">
        <f t="shared" si="0"/>
        <v>1.8973892225204736E-4</v>
      </c>
      <c r="N23" s="92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82"/>
      <c r="Z23" s="73"/>
      <c r="AA23" s="73"/>
      <c r="AB23"/>
      <c r="AC23" s="72"/>
      <c r="AD23" s="72"/>
      <c r="AE23" s="32"/>
    </row>
    <row r="24" spans="1:31" s="56" customFormat="1" ht="12.75" customHeight="1">
      <c r="A24" s="27"/>
      <c r="B24" s="27"/>
      <c r="C24" s="94"/>
      <c r="D24" s="27"/>
      <c r="E24" s="669" t="s">
        <v>49</v>
      </c>
      <c r="F24" s="917">
        <v>387.98</v>
      </c>
      <c r="G24" s="919">
        <v>0</v>
      </c>
      <c r="H24" s="917">
        <v>0</v>
      </c>
      <c r="I24" s="729">
        <f t="shared" si="1"/>
        <v>0</v>
      </c>
      <c r="J24" s="924" t="s">
        <v>44</v>
      </c>
      <c r="K24" s="730">
        <v>0</v>
      </c>
      <c r="L24" s="730">
        <v>99.999999999995623</v>
      </c>
      <c r="M24" s="706">
        <f t="shared" si="0"/>
        <v>4.3769432522822171E-12</v>
      </c>
      <c r="N24" s="92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82"/>
      <c r="Z24" s="73"/>
      <c r="AA24" s="73"/>
      <c r="AB24"/>
      <c r="AC24" s="72"/>
      <c r="AD24" s="72"/>
      <c r="AE24" s="32"/>
    </row>
    <row r="25" spans="1:31" s="56" customFormat="1" ht="12.75" customHeight="1">
      <c r="A25" s="27"/>
      <c r="B25" s="27"/>
      <c r="C25" s="94"/>
      <c r="D25" s="27"/>
      <c r="E25" s="669" t="s">
        <v>62</v>
      </c>
      <c r="F25" s="917">
        <v>418.22</v>
      </c>
      <c r="G25" s="919">
        <v>297.81099999999998</v>
      </c>
      <c r="H25" s="917">
        <v>1129</v>
      </c>
      <c r="I25" s="729">
        <f t="shared" si="1"/>
        <v>8.2699431173223648</v>
      </c>
      <c r="J25" s="922">
        <f t="shared" si="2"/>
        <v>63.072783176276324</v>
      </c>
      <c r="K25" s="730">
        <v>0.653840315725562</v>
      </c>
      <c r="L25" s="730">
        <v>1.3202034001214349</v>
      </c>
      <c r="M25" s="706">
        <f t="shared" si="0"/>
        <v>98.025956284153011</v>
      </c>
      <c r="N25" s="92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82"/>
      <c r="Z25" s="73"/>
      <c r="AA25" s="73"/>
      <c r="AB25"/>
      <c r="AC25" s="72"/>
      <c r="AD25" s="72"/>
      <c r="AE25" s="32"/>
    </row>
    <row r="26" spans="1:31" s="56" customFormat="1" ht="12.75" customHeight="1">
      <c r="A26" s="27"/>
      <c r="B26" s="27"/>
      <c r="C26" s="94"/>
      <c r="D26" s="27"/>
      <c r="E26" s="669" t="s">
        <v>63</v>
      </c>
      <c r="F26" s="917">
        <v>417.83</v>
      </c>
      <c r="G26" s="919">
        <v>0</v>
      </c>
      <c r="H26" s="917">
        <v>0</v>
      </c>
      <c r="I26" s="729">
        <f t="shared" si="1"/>
        <v>0</v>
      </c>
      <c r="J26" s="924" t="s">
        <v>44</v>
      </c>
      <c r="K26" s="730">
        <v>0</v>
      </c>
      <c r="L26" s="730">
        <v>1.8046068609593255</v>
      </c>
      <c r="M26" s="706">
        <f t="shared" si="0"/>
        <v>98.195393139040675</v>
      </c>
      <c r="N26" s="92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82"/>
      <c r="Z26" s="73"/>
      <c r="AA26" s="73"/>
      <c r="AB26"/>
      <c r="AC26" s="72"/>
      <c r="AD26" s="72"/>
      <c r="AE26" s="32"/>
    </row>
    <row r="27" spans="1:31" s="56" customFormat="1" ht="12.75" customHeight="1">
      <c r="A27" s="27"/>
      <c r="B27" s="27"/>
      <c r="C27" s="94"/>
      <c r="D27" s="27"/>
      <c r="E27" s="669" t="s">
        <v>64</v>
      </c>
      <c r="F27" s="917">
        <v>412.77</v>
      </c>
      <c r="G27" s="919">
        <v>172.40199999999999</v>
      </c>
      <c r="H27" s="917">
        <v>689</v>
      </c>
      <c r="I27" s="729">
        <f t="shared" si="1"/>
        <v>4.7549050303134361</v>
      </c>
      <c r="J27" s="922">
        <f t="shared" si="2"/>
        <v>60.619863260193362</v>
      </c>
      <c r="K27" s="730">
        <v>0</v>
      </c>
      <c r="L27" s="730">
        <v>0</v>
      </c>
      <c r="M27" s="706">
        <f t="shared" si="0"/>
        <v>100</v>
      </c>
      <c r="N27" s="92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82"/>
      <c r="Z27" s="73"/>
      <c r="AA27" s="73"/>
      <c r="AB27"/>
      <c r="AC27" s="72"/>
      <c r="AD27" s="72"/>
      <c r="AE27" s="32"/>
    </row>
    <row r="28" spans="1:31" s="56" customFormat="1" ht="12.75" customHeight="1">
      <c r="A28" s="27"/>
      <c r="B28" s="27"/>
      <c r="C28" s="94"/>
      <c r="D28" s="27"/>
      <c r="E28" s="669" t="s">
        <v>38</v>
      </c>
      <c r="F28" s="917">
        <v>424.91</v>
      </c>
      <c r="G28" s="919">
        <v>635.53300000000002</v>
      </c>
      <c r="H28" s="917">
        <v>2434</v>
      </c>
      <c r="I28" s="729">
        <f t="shared" si="1"/>
        <v>18.35549824834937</v>
      </c>
      <c r="J28" s="922">
        <f t="shared" si="2"/>
        <v>61.449815067416182</v>
      </c>
      <c r="K28" s="730">
        <v>0</v>
      </c>
      <c r="L28" s="730">
        <v>7.235320302908713</v>
      </c>
      <c r="M28" s="706">
        <f t="shared" si="0"/>
        <v>92.764679697091282</v>
      </c>
      <c r="N28" s="92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82"/>
      <c r="Z28" s="73"/>
      <c r="AA28" s="73"/>
      <c r="AB28"/>
      <c r="AC28" s="72"/>
      <c r="AD28" s="72"/>
      <c r="AE28" s="32"/>
    </row>
    <row r="29" spans="1:31" ht="12.75" customHeight="1">
      <c r="C29" s="94"/>
      <c r="E29" s="669" t="s">
        <v>45</v>
      </c>
      <c r="F29" s="917">
        <v>378.95</v>
      </c>
      <c r="G29" s="919">
        <v>0</v>
      </c>
      <c r="H29" s="917">
        <v>0</v>
      </c>
      <c r="I29" s="729">
        <f t="shared" si="1"/>
        <v>0</v>
      </c>
      <c r="J29" s="924" t="s">
        <v>44</v>
      </c>
      <c r="K29" s="730">
        <v>0</v>
      </c>
      <c r="L29" s="730">
        <v>3.3043032786885105</v>
      </c>
      <c r="M29" s="706">
        <f t="shared" si="0"/>
        <v>96.695696721311492</v>
      </c>
      <c r="N29" s="92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82"/>
      <c r="Z29" s="73"/>
      <c r="AA29" s="73"/>
      <c r="AB29"/>
      <c r="AC29" s="72"/>
      <c r="AD29" s="72"/>
    </row>
    <row r="30" spans="1:31" ht="12.75" customHeight="1">
      <c r="C30" s="94"/>
      <c r="E30" s="669" t="s">
        <v>119</v>
      </c>
      <c r="F30" s="917">
        <v>418.46</v>
      </c>
      <c r="G30" s="919">
        <v>652.15300000000002</v>
      </c>
      <c r="H30" s="917">
        <v>2566</v>
      </c>
      <c r="I30" s="729">
        <f t="shared" si="1"/>
        <v>18.48717786155013</v>
      </c>
      <c r="J30" s="922">
        <f t="shared" si="2"/>
        <v>60.73498012178343</v>
      </c>
      <c r="K30" s="730">
        <v>3.4836065573770698</v>
      </c>
      <c r="L30" s="730">
        <v>0.54703332811861827</v>
      </c>
      <c r="M30" s="706">
        <f t="shared" si="0"/>
        <v>95.969360114504312</v>
      </c>
      <c r="N30" s="92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82"/>
      <c r="Z30" s="73"/>
      <c r="AA30" s="73"/>
      <c r="AB30"/>
      <c r="AC30" s="72"/>
      <c r="AD30" s="72"/>
    </row>
    <row r="31" spans="1:31" ht="12.75" customHeight="1">
      <c r="C31" s="94"/>
      <c r="E31" s="669" t="s">
        <v>39</v>
      </c>
      <c r="F31" s="917">
        <v>782</v>
      </c>
      <c r="G31" s="919">
        <v>80.858000000000004</v>
      </c>
      <c r="H31" s="917">
        <v>364</v>
      </c>
      <c r="I31" s="729">
        <f t="shared" si="1"/>
        <v>1.5534637221003373</v>
      </c>
      <c r="J31" s="922">
        <f t="shared" si="2"/>
        <v>28.406312357719006</v>
      </c>
      <c r="K31" s="730">
        <v>21.335399716333519</v>
      </c>
      <c r="L31" s="730">
        <v>2.8901491726412911</v>
      </c>
      <c r="M31" s="706">
        <f t="shared" si="0"/>
        <v>75.774451111025201</v>
      </c>
      <c r="N31" s="92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82"/>
      <c r="Z31" s="73"/>
      <c r="AA31" s="73"/>
      <c r="AB31"/>
      <c r="AC31" s="72"/>
      <c r="AD31" s="72"/>
      <c r="AE31" s="56"/>
    </row>
    <row r="32" spans="1:31" ht="12.75" customHeight="1">
      <c r="C32" s="94"/>
      <c r="E32" s="669" t="s">
        <v>120</v>
      </c>
      <c r="F32" s="917">
        <v>839.35</v>
      </c>
      <c r="G32" s="919">
        <v>1532.6179999999999</v>
      </c>
      <c r="H32" s="917">
        <v>6505</v>
      </c>
      <c r="I32" s="729">
        <f t="shared" si="1"/>
        <v>21.220096837675946</v>
      </c>
      <c r="J32" s="922">
        <f t="shared" si="2"/>
        <v>28.070071974273493</v>
      </c>
      <c r="K32" s="730">
        <v>0.57023466121054034</v>
      </c>
      <c r="L32" s="730">
        <v>1.4692325440375176</v>
      </c>
      <c r="M32" s="706">
        <f t="shared" si="0"/>
        <v>97.960532794751941</v>
      </c>
      <c r="N32" s="92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82"/>
      <c r="Z32" s="73"/>
      <c r="AA32" s="73"/>
      <c r="AB32"/>
      <c r="AC32" s="72"/>
      <c r="AD32" s="72"/>
      <c r="AE32" s="56"/>
    </row>
    <row r="33" spans="3:31" ht="12.75" customHeight="1">
      <c r="C33" s="94"/>
      <c r="E33" s="669" t="s">
        <v>68</v>
      </c>
      <c r="F33" s="917">
        <v>790.68</v>
      </c>
      <c r="G33" s="919">
        <v>175.51</v>
      </c>
      <c r="H33" s="917">
        <v>541</v>
      </c>
      <c r="I33" s="729">
        <f t="shared" si="1"/>
        <v>2.6028786488292166</v>
      </c>
      <c r="J33" s="922">
        <f t="shared" si="2"/>
        <v>41.030220179696045</v>
      </c>
      <c r="K33" s="730">
        <v>0</v>
      </c>
      <c r="L33" s="730">
        <v>2.9143897996356838</v>
      </c>
      <c r="M33" s="706">
        <f t="shared" si="0"/>
        <v>97.085610200364314</v>
      </c>
      <c r="N33" s="92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82"/>
      <c r="Z33" s="73"/>
      <c r="AA33" s="73"/>
      <c r="AB33"/>
      <c r="AC33" s="72"/>
      <c r="AD33" s="72"/>
      <c r="AE33" s="56"/>
    </row>
    <row r="34" spans="3:31" ht="12.75" customHeight="1">
      <c r="C34" s="94"/>
      <c r="E34" s="669" t="s">
        <v>69</v>
      </c>
      <c r="F34" s="917">
        <v>390.94</v>
      </c>
      <c r="G34" s="919">
        <v>0</v>
      </c>
      <c r="H34" s="917">
        <v>0</v>
      </c>
      <c r="I34" s="729">
        <f t="shared" si="1"/>
        <v>0</v>
      </c>
      <c r="J34" s="924" t="s">
        <v>44</v>
      </c>
      <c r="K34" s="730">
        <v>0</v>
      </c>
      <c r="L34" s="730">
        <v>0</v>
      </c>
      <c r="M34" s="706">
        <f t="shared" si="0"/>
        <v>100</v>
      </c>
      <c r="N34" s="92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82"/>
      <c r="Z34" s="73"/>
      <c r="AA34" s="73"/>
      <c r="AB34"/>
      <c r="AC34" s="72"/>
      <c r="AD34" s="72"/>
      <c r="AE34" s="56"/>
    </row>
    <row r="35" spans="3:31" ht="12.75" customHeight="1">
      <c r="C35" s="94"/>
      <c r="E35" s="669" t="s">
        <v>70</v>
      </c>
      <c r="F35" s="917">
        <v>402.68</v>
      </c>
      <c r="G35" s="919">
        <v>382.39400000000001</v>
      </c>
      <c r="H35" s="917">
        <v>1509</v>
      </c>
      <c r="I35" s="729">
        <f t="shared" si="1"/>
        <v>10.85344910058094</v>
      </c>
      <c r="J35" s="922">
        <f t="shared" si="2"/>
        <v>62.930585093129842</v>
      </c>
      <c r="K35" s="730">
        <v>0.34722222222222249</v>
      </c>
      <c r="L35" s="730">
        <v>4.553734061930783E-2</v>
      </c>
      <c r="M35" s="706">
        <f t="shared" si="0"/>
        <v>99.607240437158467</v>
      </c>
      <c r="N35" s="92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82"/>
      <c r="Z35" s="73"/>
      <c r="AA35" s="73"/>
      <c r="AB35"/>
      <c r="AC35" s="72"/>
      <c r="AD35" s="72"/>
      <c r="AE35" s="56"/>
    </row>
    <row r="36" spans="3:31" ht="12.75" customHeight="1">
      <c r="C36" s="94"/>
      <c r="E36" s="669" t="s">
        <v>71</v>
      </c>
      <c r="F36" s="917">
        <v>401.37</v>
      </c>
      <c r="G36" s="919">
        <v>27.603999999999999</v>
      </c>
      <c r="H36" s="917">
        <v>113</v>
      </c>
      <c r="I36" s="729">
        <f t="shared" si="1"/>
        <v>0.78295136062446946</v>
      </c>
      <c r="J36" s="922">
        <f t="shared" si="2"/>
        <v>60.862342935622479</v>
      </c>
      <c r="K36" s="730">
        <v>0</v>
      </c>
      <c r="L36" s="730">
        <v>0</v>
      </c>
      <c r="M36" s="706">
        <f t="shared" si="0"/>
        <v>100</v>
      </c>
      <c r="N36" s="92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82"/>
      <c r="Z36" s="73"/>
      <c r="AA36" s="73"/>
      <c r="AB36"/>
      <c r="AC36" s="72"/>
      <c r="AD36" s="72"/>
      <c r="AE36" s="56"/>
    </row>
    <row r="37" spans="3:31" ht="12.75" customHeight="1">
      <c r="C37" s="94"/>
      <c r="E37" s="669" t="s">
        <v>72</v>
      </c>
      <c r="F37" s="917">
        <v>395.2</v>
      </c>
      <c r="G37" s="919">
        <v>132.72200000000001</v>
      </c>
      <c r="H37" s="917">
        <v>495</v>
      </c>
      <c r="I37" s="729">
        <f t="shared" si="1"/>
        <v>3.8363534481456885</v>
      </c>
      <c r="J37" s="922">
        <f t="shared" si="2"/>
        <v>67.845458634932328</v>
      </c>
      <c r="K37" s="730">
        <v>0</v>
      </c>
      <c r="L37" s="730">
        <v>0.34134031572556178</v>
      </c>
      <c r="M37" s="706">
        <f t="shared" si="0"/>
        <v>99.65865968427444</v>
      </c>
      <c r="N37" s="92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82"/>
      <c r="Z37" s="73"/>
      <c r="AA37" s="73"/>
      <c r="AB37"/>
      <c r="AC37" s="72"/>
      <c r="AD37" s="72"/>
      <c r="AE37" s="56"/>
    </row>
    <row r="38" spans="3:31" ht="12.75" customHeight="1">
      <c r="C38" s="94"/>
      <c r="E38" s="669" t="s">
        <v>121</v>
      </c>
      <c r="F38" s="917">
        <v>804.36</v>
      </c>
      <c r="G38" s="919">
        <v>0</v>
      </c>
      <c r="H38" s="917">
        <v>0</v>
      </c>
      <c r="I38" s="729">
        <f t="shared" si="1"/>
        <v>0</v>
      </c>
      <c r="J38" s="924" t="s">
        <v>44</v>
      </c>
      <c r="K38" s="730">
        <v>1.572935640558593</v>
      </c>
      <c r="L38" s="730">
        <v>0</v>
      </c>
      <c r="M38" s="706">
        <f t="shared" si="0"/>
        <v>98.427064359441403</v>
      </c>
      <c r="N38" s="92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82"/>
      <c r="Z38" s="73"/>
      <c r="AA38" s="73"/>
      <c r="AB38"/>
      <c r="AC38" s="72"/>
      <c r="AD38" s="72"/>
      <c r="AE38" s="56"/>
    </row>
    <row r="39" spans="3:31" ht="12.75" customHeight="1">
      <c r="C39" s="94"/>
      <c r="E39" s="944" t="s">
        <v>122</v>
      </c>
      <c r="F39" s="917">
        <v>274.64</v>
      </c>
      <c r="G39" s="919">
        <v>0</v>
      </c>
      <c r="H39" s="917">
        <v>292</v>
      </c>
      <c r="I39" s="729">
        <f t="shared" si="1"/>
        <v>0</v>
      </c>
      <c r="J39" s="922">
        <f>((G39/(F39/1000))/H39)*100</f>
        <v>0</v>
      </c>
      <c r="K39" s="730">
        <v>0.32023458296391455</v>
      </c>
      <c r="L39" s="730">
        <v>1.6693392053908671</v>
      </c>
      <c r="M39" s="706">
        <f t="shared" si="0"/>
        <v>98.010426211645211</v>
      </c>
      <c r="N39" s="92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82"/>
      <c r="Z39" s="73"/>
      <c r="AA39" s="73"/>
      <c r="AB39"/>
      <c r="AC39" s="72"/>
      <c r="AD39" s="72"/>
      <c r="AE39" s="56"/>
    </row>
    <row r="40" spans="3:31" ht="12.75" customHeight="1">
      <c r="C40" s="94"/>
      <c r="E40" s="669" t="s">
        <v>73</v>
      </c>
      <c r="F40" s="917">
        <v>815.64</v>
      </c>
      <c r="G40" s="919">
        <v>101.929</v>
      </c>
      <c r="H40" s="917">
        <v>294</v>
      </c>
      <c r="I40" s="729">
        <f t="shared" si="1"/>
        <v>1.6072135918839818</v>
      </c>
      <c r="J40" s="922">
        <f t="shared" si="2"/>
        <v>42.506164350885761</v>
      </c>
      <c r="K40" s="730">
        <v>3.7625227686703422</v>
      </c>
      <c r="L40" s="730">
        <v>7.7191243958950526</v>
      </c>
      <c r="M40" s="706">
        <f t="shared" si="0"/>
        <v>88.518352835434612</v>
      </c>
      <c r="N40" s="92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82"/>
      <c r="Z40" s="73"/>
      <c r="AA40" s="73"/>
      <c r="AB40"/>
      <c r="AC40" s="72"/>
      <c r="AD40" s="72"/>
      <c r="AE40" s="56"/>
    </row>
    <row r="41" spans="3:31" ht="12.75" customHeight="1">
      <c r="C41" s="94"/>
      <c r="E41" s="669" t="s">
        <v>132</v>
      </c>
      <c r="F41" s="917">
        <v>415.51</v>
      </c>
      <c r="G41" s="919">
        <v>1791.011</v>
      </c>
      <c r="H41" s="917">
        <v>6249</v>
      </c>
      <c r="I41" s="729">
        <f t="shared" si="1"/>
        <v>50.304116334624062</v>
      </c>
      <c r="J41" s="922">
        <f t="shared" si="2"/>
        <v>68.977309142681293</v>
      </c>
      <c r="K41" s="730">
        <v>1.2934502125075897</v>
      </c>
      <c r="L41" s="730">
        <v>1.1579766241651486</v>
      </c>
      <c r="M41" s="706">
        <f t="shared" si="0"/>
        <v>97.548573163327262</v>
      </c>
      <c r="N41" s="92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82"/>
      <c r="Z41" s="73"/>
      <c r="AA41" s="73"/>
      <c r="AB41"/>
      <c r="AC41" s="72"/>
      <c r="AD41" s="72"/>
      <c r="AE41" s="56"/>
    </row>
    <row r="42" spans="3:31" ht="12.75" customHeight="1">
      <c r="C42" s="94"/>
      <c r="E42" s="669" t="s">
        <v>50</v>
      </c>
      <c r="F42" s="917">
        <v>386.79</v>
      </c>
      <c r="G42" s="919">
        <v>0</v>
      </c>
      <c r="H42" s="917">
        <v>0</v>
      </c>
      <c r="I42" s="729">
        <f t="shared" si="1"/>
        <v>0</v>
      </c>
      <c r="J42" s="924" t="s">
        <v>44</v>
      </c>
      <c r="K42" s="730">
        <v>29.651449605344055</v>
      </c>
      <c r="L42" s="730">
        <v>0</v>
      </c>
      <c r="M42" s="706">
        <f t="shared" si="0"/>
        <v>70.348550394655945</v>
      </c>
      <c r="N42" s="92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82"/>
      <c r="Z42" s="73"/>
      <c r="AA42" s="73"/>
      <c r="AB42"/>
      <c r="AC42" s="72"/>
      <c r="AD42" s="72"/>
      <c r="AE42" s="56"/>
    </row>
    <row r="43" spans="3:31" ht="12.75" customHeight="1">
      <c r="C43" s="94"/>
      <c r="E43" s="669" t="s">
        <v>51</v>
      </c>
      <c r="F43" s="917">
        <v>389.19</v>
      </c>
      <c r="G43" s="919">
        <v>65.016999999999996</v>
      </c>
      <c r="H43" s="917">
        <v>261</v>
      </c>
      <c r="I43" s="729">
        <f t="shared" si="1"/>
        <v>1.9370637610060759</v>
      </c>
      <c r="J43" s="922">
        <f t="shared" si="2"/>
        <v>64.006598240830087</v>
      </c>
      <c r="K43" s="730">
        <v>0</v>
      </c>
      <c r="L43" s="730">
        <v>1.8186475409836107</v>
      </c>
      <c r="M43" s="706">
        <f t="shared" si="0"/>
        <v>98.181352459016395</v>
      </c>
      <c r="N43" s="92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82"/>
      <c r="Z43" s="73"/>
      <c r="AA43" s="73"/>
      <c r="AB43"/>
      <c r="AC43" s="72"/>
      <c r="AD43" s="72"/>
    </row>
    <row r="44" spans="3:31" ht="12.75" customHeight="1">
      <c r="C44" s="94"/>
      <c r="E44" s="669" t="s">
        <v>65</v>
      </c>
      <c r="F44" s="917">
        <v>391.02</v>
      </c>
      <c r="G44" s="919">
        <v>0</v>
      </c>
      <c r="H44" s="917">
        <v>0</v>
      </c>
      <c r="I44" s="729">
        <f t="shared" si="1"/>
        <v>0</v>
      </c>
      <c r="J44" s="924" t="s">
        <v>44</v>
      </c>
      <c r="K44" s="730">
        <v>0</v>
      </c>
      <c r="L44" s="730">
        <v>0</v>
      </c>
      <c r="M44" s="706">
        <f t="shared" si="0"/>
        <v>100</v>
      </c>
      <c r="N44" s="92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82"/>
      <c r="Z44" s="73"/>
      <c r="AA44" s="73"/>
      <c r="AB44"/>
      <c r="AC44" s="72"/>
      <c r="AD44" s="72"/>
    </row>
    <row r="45" spans="3:31" ht="12.75" customHeight="1">
      <c r="C45" s="94"/>
      <c r="E45" s="669" t="s">
        <v>114</v>
      </c>
      <c r="F45" s="917">
        <v>420.1</v>
      </c>
      <c r="G45" s="919">
        <v>419.37299999999999</v>
      </c>
      <c r="H45" s="917">
        <v>1379</v>
      </c>
      <c r="I45" s="729">
        <f t="shared" si="1"/>
        <v>11.628981906656556</v>
      </c>
      <c r="J45" s="922">
        <f t="shared" si="2"/>
        <v>72.390823760149644</v>
      </c>
      <c r="K45" s="730">
        <v>0</v>
      </c>
      <c r="L45" s="730">
        <v>2.2731809651676045</v>
      </c>
      <c r="M45" s="706">
        <f t="shared" si="0"/>
        <v>97.726819034832403</v>
      </c>
      <c r="N45" s="92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82"/>
      <c r="Z45" s="73"/>
      <c r="AA45" s="73"/>
      <c r="AB45"/>
      <c r="AC45" s="72"/>
      <c r="AD45" s="72"/>
    </row>
    <row r="46" spans="3:31" ht="12.75" customHeight="1">
      <c r="C46" s="94"/>
      <c r="E46" s="669" t="s">
        <v>115</v>
      </c>
      <c r="F46" s="917">
        <v>414.03</v>
      </c>
      <c r="G46" s="919">
        <v>185.286</v>
      </c>
      <c r="H46" s="917">
        <v>635</v>
      </c>
      <c r="I46" s="729">
        <f t="shared" si="1"/>
        <v>5.2624446822162323</v>
      </c>
      <c r="J46" s="922">
        <f t="shared" si="2"/>
        <v>70.47532216939662</v>
      </c>
      <c r="K46" s="730">
        <v>0</v>
      </c>
      <c r="L46" s="730">
        <v>3.1876138433515404</v>
      </c>
      <c r="M46" s="706">
        <f t="shared" si="0"/>
        <v>96.812386156648458</v>
      </c>
      <c r="N46" s="92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82"/>
      <c r="Z46" s="73"/>
      <c r="AA46" s="73"/>
      <c r="AB46"/>
      <c r="AC46" s="72"/>
      <c r="AD46" s="72"/>
    </row>
    <row r="47" spans="3:31" ht="12.75" customHeight="1">
      <c r="C47" s="94"/>
      <c r="E47" s="669" t="s">
        <v>123</v>
      </c>
      <c r="F47" s="917">
        <v>855.67</v>
      </c>
      <c r="G47" s="919">
        <v>485.13299999999998</v>
      </c>
      <c r="H47" s="917">
        <v>1067</v>
      </c>
      <c r="I47" s="729">
        <f t="shared" si="1"/>
        <v>6.5746611383524982</v>
      </c>
      <c r="J47" s="922">
        <f t="shared" si="2"/>
        <v>53.136150980259153</v>
      </c>
      <c r="K47" s="730">
        <v>0</v>
      </c>
      <c r="L47" s="730">
        <v>1.8277350921421334</v>
      </c>
      <c r="M47" s="706">
        <f t="shared" si="0"/>
        <v>98.172264907857866</v>
      </c>
      <c r="N47" s="92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82"/>
      <c r="Z47" s="73"/>
      <c r="AA47" s="73"/>
      <c r="AB47"/>
      <c r="AC47" s="72"/>
      <c r="AD47" s="72"/>
    </row>
    <row r="48" spans="3:31" ht="12.75" customHeight="1">
      <c r="C48" s="94"/>
      <c r="E48" s="669" t="s">
        <v>129</v>
      </c>
      <c r="F48" s="917">
        <v>434.84</v>
      </c>
      <c r="G48" s="919">
        <v>905.05899999999997</v>
      </c>
      <c r="H48" s="917">
        <v>2932</v>
      </c>
      <c r="I48" s="729">
        <f t="shared" si="1"/>
        <v>47.00807709899982</v>
      </c>
      <c r="J48" s="922">
        <f t="shared" si="2"/>
        <v>70.987754445881095</v>
      </c>
      <c r="K48" s="730">
        <v>0</v>
      </c>
      <c r="L48" s="730">
        <v>49.593958712814768</v>
      </c>
      <c r="M48" s="706">
        <f t="shared" si="0"/>
        <v>50.406041287185232</v>
      </c>
      <c r="N48" s="92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82"/>
      <c r="Z48" s="73"/>
      <c r="AA48" s="73"/>
      <c r="AB48"/>
      <c r="AC48" s="72"/>
      <c r="AD48" s="72"/>
    </row>
    <row r="49" spans="3:31" ht="12.75" customHeight="1">
      <c r="C49" s="94"/>
      <c r="E49" s="669" t="s">
        <v>130</v>
      </c>
      <c r="F49" s="917">
        <v>431.46</v>
      </c>
      <c r="G49" s="919">
        <v>1066.8599999999999</v>
      </c>
      <c r="H49" s="917">
        <v>4036</v>
      </c>
      <c r="I49" s="729">
        <f t="shared" si="1"/>
        <v>29.572899526006402</v>
      </c>
      <c r="J49" s="922">
        <f t="shared" si="2"/>
        <v>61.26546521440536</v>
      </c>
      <c r="K49" s="730">
        <v>0</v>
      </c>
      <c r="L49" s="730">
        <v>4.8123383230561689</v>
      </c>
      <c r="M49" s="706">
        <f t="shared" si="0"/>
        <v>95.187661676943833</v>
      </c>
      <c r="N49" s="92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82"/>
      <c r="Z49" s="73"/>
      <c r="AA49" s="73"/>
      <c r="AB49"/>
      <c r="AC49" s="72"/>
      <c r="AD49" s="72"/>
    </row>
    <row r="50" spans="3:31" ht="12.75" customHeight="1">
      <c r="C50" s="94"/>
      <c r="E50" s="669" t="s">
        <v>124</v>
      </c>
      <c r="F50" s="917">
        <v>391.31</v>
      </c>
      <c r="G50" s="919">
        <v>185.08199999999999</v>
      </c>
      <c r="H50" s="917">
        <v>642</v>
      </c>
      <c r="I50" s="729">
        <f t="shared" si="1"/>
        <v>5.6507162421523436</v>
      </c>
      <c r="J50" s="922">
        <f t="shared" si="2"/>
        <v>73.672975294822066</v>
      </c>
      <c r="K50" s="730">
        <v>3.9532103825136429</v>
      </c>
      <c r="L50" s="730">
        <v>0.75677117015616024</v>
      </c>
      <c r="M50" s="706">
        <f t="shared" si="0"/>
        <v>95.290018447330198</v>
      </c>
      <c r="N50" s="92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82"/>
      <c r="Z50" s="73"/>
      <c r="AA50" s="73"/>
      <c r="AB50"/>
      <c r="AC50" s="72"/>
      <c r="AD50" s="72"/>
    </row>
    <row r="51" spans="3:31" ht="12.75" customHeight="1">
      <c r="C51" s="94"/>
      <c r="E51" s="669" t="s">
        <v>116</v>
      </c>
      <c r="F51" s="917">
        <v>409.73</v>
      </c>
      <c r="G51" s="919">
        <v>873.43</v>
      </c>
      <c r="H51" s="917">
        <v>3454</v>
      </c>
      <c r="I51" s="729">
        <f t="shared" si="1"/>
        <v>25.222143129944975</v>
      </c>
      <c r="J51" s="922">
        <f t="shared" si="2"/>
        <v>61.717454816623274</v>
      </c>
      <c r="K51" s="730">
        <v>3.1344869459623474</v>
      </c>
      <c r="L51" s="730">
        <v>0.64757893139040612</v>
      </c>
      <c r="M51" s="706">
        <f t="shared" si="0"/>
        <v>96.217934122647236</v>
      </c>
      <c r="N51" s="92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82"/>
      <c r="Z51" s="73"/>
      <c r="AA51" s="73"/>
      <c r="AB51"/>
      <c r="AC51" s="72"/>
      <c r="AD51" s="72"/>
    </row>
    <row r="52" spans="3:31" ht="12.75" customHeight="1">
      <c r="C52" s="94"/>
      <c r="E52" s="669" t="s">
        <v>117</v>
      </c>
      <c r="F52" s="917">
        <v>411.82</v>
      </c>
      <c r="G52" s="919">
        <v>1467.1089999999999</v>
      </c>
      <c r="H52" s="917">
        <v>5389</v>
      </c>
      <c r="I52" s="729">
        <f t="shared" si="1"/>
        <v>46.538116926303374</v>
      </c>
      <c r="J52" s="922">
        <f t="shared" si="2"/>
        <v>66.106895658959687</v>
      </c>
      <c r="K52" s="730">
        <v>11.685640558591542</v>
      </c>
      <c r="L52" s="730">
        <v>1.1670840922890096</v>
      </c>
      <c r="M52" s="706">
        <f t="shared" si="0"/>
        <v>87.14727534911944</v>
      </c>
      <c r="N52" s="92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82"/>
      <c r="Z52" s="73"/>
      <c r="AA52" s="73"/>
      <c r="AB52"/>
      <c r="AC52" s="72"/>
      <c r="AD52" s="72"/>
    </row>
    <row r="53" spans="3:31" ht="12.75" customHeight="1">
      <c r="C53" s="94"/>
      <c r="E53" s="669" t="s">
        <v>118</v>
      </c>
      <c r="F53" s="917">
        <v>410.64</v>
      </c>
      <c r="G53" s="919">
        <v>741.00400000000002</v>
      </c>
      <c r="H53" s="917">
        <v>2971</v>
      </c>
      <c r="I53" s="729">
        <f t="shared" si="1"/>
        <v>20.60029332135051</v>
      </c>
      <c r="J53" s="922">
        <f t="shared" si="2"/>
        <v>60.737463248705282</v>
      </c>
      <c r="K53" s="730">
        <v>0</v>
      </c>
      <c r="L53" s="730">
        <v>0.27740534168175712</v>
      </c>
      <c r="M53" s="706">
        <f t="shared" si="0"/>
        <v>99.722594658318243</v>
      </c>
      <c r="N53" s="92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82"/>
      <c r="Z53" s="73"/>
      <c r="AA53" s="73"/>
      <c r="AB53"/>
      <c r="AC53" s="72"/>
      <c r="AD53" s="72"/>
    </row>
    <row r="54" spans="3:31" ht="12.75" customHeight="1">
      <c r="C54" s="94"/>
      <c r="E54" s="669" t="s">
        <v>42</v>
      </c>
      <c r="F54" s="917">
        <v>389.86</v>
      </c>
      <c r="G54" s="919">
        <v>1761.4639999999999</v>
      </c>
      <c r="H54" s="917">
        <v>7258</v>
      </c>
      <c r="I54" s="729">
        <f t="shared" si="1"/>
        <v>53.510095680604799</v>
      </c>
      <c r="J54" s="922">
        <f t="shared" si="2"/>
        <v>62.251257585920463</v>
      </c>
      <c r="K54" s="730">
        <v>2.7914389799635733</v>
      </c>
      <c r="L54" s="730">
        <v>1.0834092289010333</v>
      </c>
      <c r="M54" s="706">
        <f t="shared" si="0"/>
        <v>96.125151791135394</v>
      </c>
      <c r="N54" s="92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82"/>
      <c r="Z54" s="73"/>
      <c r="AA54" s="73"/>
      <c r="AB54"/>
      <c r="AC54" s="72"/>
      <c r="AD54" s="72"/>
    </row>
    <row r="55" spans="3:31" ht="12.75" customHeight="1">
      <c r="C55" s="94"/>
      <c r="E55" s="669" t="s">
        <v>43</v>
      </c>
      <c r="F55" s="917">
        <v>401.82</v>
      </c>
      <c r="G55" s="919">
        <v>560.41300000000001</v>
      </c>
      <c r="H55" s="917">
        <v>3778</v>
      </c>
      <c r="I55" s="729">
        <f t="shared" si="1"/>
        <v>17.208653676820482</v>
      </c>
      <c r="J55" s="922">
        <f t="shared" si="2"/>
        <v>36.916005178028115</v>
      </c>
      <c r="K55" s="730">
        <v>4.0981709168184954</v>
      </c>
      <c r="L55" s="730">
        <v>3.6367347331028443</v>
      </c>
      <c r="M55" s="706">
        <f t="shared" si="0"/>
        <v>92.26509435007867</v>
      </c>
      <c r="N55" s="92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82"/>
      <c r="Z55" s="73"/>
      <c r="AA55" s="73"/>
      <c r="AB55"/>
      <c r="AC55" s="72"/>
      <c r="AD55" s="72"/>
    </row>
    <row r="56" spans="3:31" ht="12.75" customHeight="1">
      <c r="C56" s="94"/>
      <c r="E56" s="669" t="s">
        <v>52</v>
      </c>
      <c r="F56" s="917">
        <v>396.4</v>
      </c>
      <c r="G56" s="919">
        <v>0</v>
      </c>
      <c r="H56" s="917">
        <v>0</v>
      </c>
      <c r="I56" s="729">
        <f t="shared" si="1"/>
        <v>0</v>
      </c>
      <c r="J56" s="924" t="s">
        <v>44</v>
      </c>
      <c r="K56" s="730">
        <v>0</v>
      </c>
      <c r="L56" s="730">
        <v>3.2673041894353196</v>
      </c>
      <c r="M56" s="706">
        <f t="shared" si="0"/>
        <v>96.732695810564678</v>
      </c>
      <c r="N56" s="92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82"/>
      <c r="Z56" s="73"/>
      <c r="AA56" s="73"/>
      <c r="AB56"/>
      <c r="AC56" s="72"/>
      <c r="AD56" s="72"/>
    </row>
    <row r="57" spans="3:31" ht="12.75" customHeight="1">
      <c r="C57" s="94"/>
      <c r="E57" s="669" t="s">
        <v>125</v>
      </c>
      <c r="F57" s="917">
        <v>426.04</v>
      </c>
      <c r="G57" s="919">
        <v>248.50399999999999</v>
      </c>
      <c r="H57" s="917">
        <v>990</v>
      </c>
      <c r="I57" s="729">
        <f t="shared" si="1"/>
        <v>6.7608906622831446</v>
      </c>
      <c r="J57" s="922">
        <f t="shared" si="2"/>
        <v>58.917975169970283</v>
      </c>
      <c r="K57" s="730">
        <v>0.63752276867031066</v>
      </c>
      <c r="L57" s="730">
        <v>1.145453855494841</v>
      </c>
      <c r="M57" s="706">
        <f t="shared" si="0"/>
        <v>98.217023375834856</v>
      </c>
      <c r="N57" s="92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82"/>
      <c r="Z57" s="73"/>
      <c r="AA57" s="73"/>
      <c r="AB57"/>
      <c r="AC57" s="72"/>
      <c r="AD57" s="72"/>
    </row>
    <row r="58" spans="3:31" ht="12.75" customHeight="1">
      <c r="C58" s="94"/>
      <c r="E58" s="669" t="s">
        <v>131</v>
      </c>
      <c r="F58" s="917">
        <v>428.13</v>
      </c>
      <c r="G58" s="919">
        <v>106.313</v>
      </c>
      <c r="H58" s="917">
        <v>611</v>
      </c>
      <c r="I58" s="729">
        <f t="shared" si="1"/>
        <v>2.8537215648320151</v>
      </c>
      <c r="J58" s="922">
        <f t="shared" si="2"/>
        <v>40.641478835584721</v>
      </c>
      <c r="K58" s="730">
        <v>0.63752276867030977</v>
      </c>
      <c r="L58" s="730">
        <v>0.30054644808743175</v>
      </c>
      <c r="M58" s="706">
        <f t="shared" si="0"/>
        <v>99.061930783242261</v>
      </c>
      <c r="N58" s="92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82"/>
      <c r="Z58" s="73"/>
      <c r="AA58" s="73"/>
      <c r="AB58"/>
      <c r="AC58" s="72"/>
      <c r="AD58" s="72"/>
    </row>
    <row r="59" spans="3:31" ht="12.75" customHeight="1">
      <c r="C59" s="95"/>
      <c r="E59" s="669" t="s">
        <v>142</v>
      </c>
      <c r="F59" s="917">
        <v>385.85</v>
      </c>
      <c r="G59" s="919">
        <v>0</v>
      </c>
      <c r="H59" s="917">
        <v>0</v>
      </c>
      <c r="I59" s="729">
        <f t="shared" si="1"/>
        <v>0</v>
      </c>
      <c r="J59" s="924" t="s">
        <v>44</v>
      </c>
      <c r="K59" s="730">
        <v>41.81466302368073</v>
      </c>
      <c r="L59" s="730">
        <v>0</v>
      </c>
      <c r="M59" s="706">
        <f t="shared" si="0"/>
        <v>58.18533697631927</v>
      </c>
      <c r="N59" s="92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82"/>
      <c r="Z59" s="73"/>
      <c r="AA59" s="73"/>
      <c r="AB59"/>
      <c r="AC59" s="72"/>
      <c r="AD59" s="72"/>
    </row>
    <row r="60" spans="3:31" ht="12.75" customHeight="1">
      <c r="C60" s="94"/>
      <c r="E60" s="669" t="s">
        <v>53</v>
      </c>
      <c r="F60" s="917">
        <v>416.99</v>
      </c>
      <c r="G60" s="919">
        <v>420.452</v>
      </c>
      <c r="H60" s="917">
        <v>2654</v>
      </c>
      <c r="I60" s="729">
        <f t="shared" ref="I60" si="3">(G60/((M60/100)*F60*8.784))*100</f>
        <v>13.351482837940445</v>
      </c>
      <c r="J60" s="922">
        <f>((G60/(F60/1000))/H60)*100</f>
        <v>37.991799448782224</v>
      </c>
      <c r="K60" s="730">
        <v>13.066750151790949</v>
      </c>
      <c r="L60" s="730">
        <v>0.95888944914629781</v>
      </c>
      <c r="M60" s="706">
        <f t="shared" si="0"/>
        <v>85.974360399062746</v>
      </c>
      <c r="N60" s="92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82"/>
      <c r="Z60" s="73"/>
      <c r="AA60" s="73"/>
      <c r="AB60"/>
      <c r="AC60" s="72"/>
      <c r="AD60" s="72"/>
      <c r="AE60" s="56"/>
    </row>
    <row r="61" spans="3:31" ht="16.149999999999999" customHeight="1">
      <c r="C61" s="94"/>
      <c r="E61" s="731" t="s">
        <v>0</v>
      </c>
      <c r="F61" s="918">
        <f>SUM(F10:F60)</f>
        <v>24947.71</v>
      </c>
      <c r="G61" s="918">
        <f>SUM(G10:G60)</f>
        <v>25686.148788000002</v>
      </c>
      <c r="H61" s="920">
        <f>SUMPRODUCT(F10:F60,H10:H60)/SUM(F10:F60)</f>
        <v>2065.817976479605</v>
      </c>
      <c r="I61" s="732">
        <f>(G61/((M61/100)*F61*8.784))*100</f>
        <v>12.981739453486721</v>
      </c>
      <c r="J61" s="923">
        <f>((G61/(F61/1000))/H61)*100</f>
        <v>49.839795832775295</v>
      </c>
      <c r="K61" s="733">
        <v>4.7599303391042156</v>
      </c>
      <c r="L61" s="733">
        <v>4.9493548469335762</v>
      </c>
      <c r="M61" s="716">
        <f t="shared" si="0"/>
        <v>90.290714813962211</v>
      </c>
      <c r="N61" s="76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82"/>
      <c r="Z61" s="73"/>
      <c r="AA61" s="73"/>
      <c r="AB61"/>
      <c r="AC61" s="72"/>
      <c r="AD61" s="72"/>
    </row>
    <row r="62" spans="3:31" ht="24" customHeight="1">
      <c r="E62" s="1020" t="s">
        <v>409</v>
      </c>
      <c r="F62" s="1020"/>
      <c r="G62" s="1020"/>
      <c r="H62" s="1020"/>
      <c r="I62" s="1020"/>
      <c r="J62" s="1020"/>
      <c r="K62" s="1020"/>
      <c r="L62" s="1020"/>
      <c r="M62" s="1020"/>
      <c r="N62" s="76"/>
    </row>
    <row r="63" spans="3:31" ht="21.75" customHeight="1">
      <c r="E63" s="1021" t="s">
        <v>408</v>
      </c>
      <c r="F63" s="1021"/>
      <c r="G63" s="1021"/>
      <c r="H63" s="1021"/>
      <c r="I63" s="1021"/>
      <c r="J63" s="1021"/>
      <c r="K63" s="1021"/>
      <c r="L63" s="1021"/>
      <c r="M63" s="1021"/>
      <c r="N63" s="76"/>
    </row>
    <row r="64" spans="3:31">
      <c r="E64" s="14"/>
      <c r="F64" s="56"/>
      <c r="G64" s="926"/>
      <c r="H64" s="56"/>
      <c r="I64" s="56"/>
      <c r="J64" s="56"/>
      <c r="K64" s="56"/>
      <c r="L64" s="56"/>
      <c r="M64" s="56"/>
    </row>
    <row r="65" spans="3:21">
      <c r="F65" s="56"/>
      <c r="G65" s="56"/>
      <c r="H65" s="56"/>
      <c r="I65" s="56"/>
      <c r="J65" s="56"/>
      <c r="K65" s="56"/>
      <c r="L65" s="56"/>
      <c r="M65" s="56"/>
    </row>
    <row r="66" spans="3:21" ht="12.75" customHeight="1">
      <c r="C66" s="1004" t="s">
        <v>543</v>
      </c>
      <c r="D66" s="28"/>
      <c r="E66" s="41"/>
      <c r="F66" s="42"/>
      <c r="G66" s="60"/>
      <c r="H66" s="42"/>
      <c r="I66" s="1014" t="s">
        <v>28</v>
      </c>
      <c r="J66" s="1014"/>
      <c r="K66" s="46" t="s">
        <v>20</v>
      </c>
      <c r="L66" s="48"/>
      <c r="M66" s="42"/>
    </row>
    <row r="67" spans="3:21" ht="12.75" customHeight="1">
      <c r="C67" s="1004"/>
      <c r="D67" s="28"/>
      <c r="E67" s="44"/>
      <c r="F67" s="42" t="s">
        <v>17</v>
      </c>
      <c r="G67" s="60" t="s">
        <v>31</v>
      </c>
      <c r="H67" s="42" t="s">
        <v>18</v>
      </c>
      <c r="I67" s="45"/>
      <c r="J67" s="45" t="s">
        <v>19</v>
      </c>
      <c r="K67" s="61"/>
      <c r="L67" s="1015" t="s">
        <v>139</v>
      </c>
      <c r="M67" s="42" t="s">
        <v>21</v>
      </c>
    </row>
    <row r="68" spans="3:21" ht="12.75" customHeight="1">
      <c r="C68" s="1004"/>
      <c r="D68" s="28"/>
      <c r="E68" s="17" t="s">
        <v>11</v>
      </c>
      <c r="F68" s="46" t="s">
        <v>30</v>
      </c>
      <c r="G68" s="43" t="s">
        <v>8</v>
      </c>
      <c r="H68" s="43" t="s">
        <v>111</v>
      </c>
      <c r="I68" s="43" t="s">
        <v>346</v>
      </c>
      <c r="J68" s="322" t="s">
        <v>347</v>
      </c>
      <c r="K68" s="47" t="s">
        <v>140</v>
      </c>
      <c r="L68" s="1016"/>
      <c r="M68" s="43" t="s">
        <v>34</v>
      </c>
    </row>
    <row r="69" spans="3:21" ht="12.75" customHeight="1">
      <c r="C69" s="1004"/>
      <c r="E69" s="669" t="s">
        <v>55</v>
      </c>
      <c r="F69" s="917">
        <v>386.08</v>
      </c>
      <c r="G69" s="919">
        <v>484.93299999999999</v>
      </c>
      <c r="H69" s="919">
        <v>2924</v>
      </c>
      <c r="I69" s="729">
        <f>(G69/((M69/100)*F69*8.76))*100</f>
        <v>18.7459333872917</v>
      </c>
      <c r="J69" s="922">
        <f>((G69/(F69/1000))/H69)*100</f>
        <v>42.956319735268892</v>
      </c>
      <c r="K69" s="737">
        <v>6.9035388127853023</v>
      </c>
      <c r="L69" s="737">
        <v>16.608469329311585</v>
      </c>
      <c r="M69" s="706">
        <f t="shared" ref="M69:M120" si="4">100-K69-L69</f>
        <v>76.487991857903111</v>
      </c>
      <c r="N69" s="83"/>
      <c r="O69" s="83"/>
      <c r="P69" s="83"/>
      <c r="Q69" s="83"/>
      <c r="R69" s="83"/>
      <c r="S69" s="83"/>
      <c r="T69" s="83"/>
      <c r="U69" s="83"/>
    </row>
    <row r="70" spans="3:21" ht="12.75" customHeight="1">
      <c r="C70" s="92"/>
      <c r="E70" s="669" t="s">
        <v>56</v>
      </c>
      <c r="F70" s="917">
        <v>372.66</v>
      </c>
      <c r="G70" s="919">
        <v>804.16300000000001</v>
      </c>
      <c r="H70" s="919">
        <v>3381</v>
      </c>
      <c r="I70" s="729">
        <f t="shared" ref="I70:I118" si="5">(G70/((M70/100)*F70*8.76))*100</f>
        <v>25.072181281345969</v>
      </c>
      <c r="J70" s="922">
        <f t="shared" ref="J70:J118" si="6">((G70/(F70/1000))/H70)*100</f>
        <v>63.824311222485761</v>
      </c>
      <c r="K70" s="737">
        <v>1.3122146118721487</v>
      </c>
      <c r="L70" s="737">
        <v>0.43721461187214611</v>
      </c>
      <c r="M70" s="706">
        <f t="shared" si="4"/>
        <v>98.250570776255699</v>
      </c>
      <c r="N70" s="83"/>
      <c r="O70" s="83"/>
      <c r="P70" s="83"/>
      <c r="Q70" s="83"/>
      <c r="R70" s="83"/>
      <c r="S70" s="83"/>
      <c r="T70" s="83"/>
      <c r="U70" s="83"/>
    </row>
    <row r="71" spans="3:21" ht="12.75" customHeight="1">
      <c r="E71" s="669" t="s">
        <v>133</v>
      </c>
      <c r="F71" s="917">
        <v>820.54</v>
      </c>
      <c r="G71" s="919">
        <v>406.30099999999999</v>
      </c>
      <c r="H71" s="919">
        <v>1879</v>
      </c>
      <c r="I71" s="729">
        <f t="shared" si="5"/>
        <v>6.1079795030067761</v>
      </c>
      <c r="J71" s="922">
        <f t="shared" si="6"/>
        <v>26.352471606043832</v>
      </c>
      <c r="K71" s="737">
        <v>0</v>
      </c>
      <c r="L71" s="737">
        <v>7.4563856795273225</v>
      </c>
      <c r="M71" s="706">
        <f t="shared" si="4"/>
        <v>92.54361432047267</v>
      </c>
      <c r="N71" s="83"/>
      <c r="O71" s="83"/>
      <c r="P71" s="83"/>
      <c r="Q71" s="83"/>
      <c r="R71" s="83"/>
      <c r="S71" s="83"/>
      <c r="T71" s="83"/>
      <c r="U71" s="83"/>
    </row>
    <row r="72" spans="3:21" ht="12.75" customHeight="1">
      <c r="E72" s="669" t="s">
        <v>57</v>
      </c>
      <c r="F72" s="917">
        <v>786.42</v>
      </c>
      <c r="G72" s="919">
        <v>726.92100000000005</v>
      </c>
      <c r="H72" s="919">
        <v>2315</v>
      </c>
      <c r="I72" s="729">
        <f t="shared" si="5"/>
        <v>10.622935920551445</v>
      </c>
      <c r="J72" s="922">
        <f t="shared" si="6"/>
        <v>39.928378171952701</v>
      </c>
      <c r="K72" s="737">
        <v>0.27378234398782325</v>
      </c>
      <c r="L72" s="737">
        <v>0.39540292982123521</v>
      </c>
      <c r="M72" s="706">
        <f t="shared" si="4"/>
        <v>99.330814726190951</v>
      </c>
      <c r="N72" s="83"/>
      <c r="O72" s="83"/>
      <c r="P72" s="83"/>
      <c r="Q72" s="83"/>
      <c r="R72" s="83"/>
      <c r="S72" s="83"/>
      <c r="T72" s="83"/>
      <c r="U72" s="83"/>
    </row>
    <row r="73" spans="3:21" ht="12.75" customHeight="1">
      <c r="E73" s="669" t="s">
        <v>46</v>
      </c>
      <c r="F73" s="917">
        <v>389.29</v>
      </c>
      <c r="G73" s="917">
        <v>0</v>
      </c>
      <c r="H73" s="917">
        <v>0</v>
      </c>
      <c r="I73" s="729">
        <f t="shared" si="5"/>
        <v>0</v>
      </c>
      <c r="J73" s="924" t="s">
        <v>44</v>
      </c>
      <c r="K73" s="737">
        <v>2.3917427701674243</v>
      </c>
      <c r="L73" s="737">
        <v>0.29280821917808242</v>
      </c>
      <c r="M73" s="706">
        <f t="shared" si="4"/>
        <v>97.31544901065449</v>
      </c>
      <c r="N73" s="83"/>
      <c r="O73" s="83"/>
      <c r="P73" s="83"/>
      <c r="Q73" s="83"/>
      <c r="R73" s="83"/>
      <c r="S73" s="83"/>
      <c r="T73" s="83"/>
      <c r="U73" s="83"/>
    </row>
    <row r="74" spans="3:21" ht="12.75" customHeight="1">
      <c r="E74" s="669" t="s">
        <v>47</v>
      </c>
      <c r="F74" s="917">
        <v>373.24</v>
      </c>
      <c r="G74" s="917">
        <v>0</v>
      </c>
      <c r="H74" s="917">
        <v>0</v>
      </c>
      <c r="I74" s="729">
        <f>(G74/((M74/100)*F74*8.76))*100</f>
        <v>0</v>
      </c>
      <c r="J74" s="924" t="s">
        <v>44</v>
      </c>
      <c r="K74" s="737">
        <v>4.0525114155251387</v>
      </c>
      <c r="L74" s="737">
        <v>7.3847031963469743</v>
      </c>
      <c r="M74" s="706">
        <f t="shared" si="4"/>
        <v>88.562785388127878</v>
      </c>
      <c r="N74" s="83"/>
      <c r="O74" s="83"/>
      <c r="P74" s="83"/>
      <c r="Q74" s="83"/>
      <c r="R74" s="83"/>
      <c r="S74" s="83"/>
      <c r="T74" s="83"/>
      <c r="U74" s="83"/>
    </row>
    <row r="75" spans="3:21" ht="12.75" customHeight="1">
      <c r="E75" s="669" t="s">
        <v>58</v>
      </c>
      <c r="F75" s="917">
        <v>822.86</v>
      </c>
      <c r="G75" s="917">
        <v>197.87799999999999</v>
      </c>
      <c r="H75" s="917">
        <v>676</v>
      </c>
      <c r="I75" s="729">
        <f t="shared" si="5"/>
        <v>3.0607649299743507</v>
      </c>
      <c r="J75" s="922">
        <f t="shared" si="6"/>
        <v>35.57335815463658</v>
      </c>
      <c r="K75" s="737">
        <v>7.5627262915203177</v>
      </c>
      <c r="L75" s="737">
        <v>2.7486255616755564</v>
      </c>
      <c r="M75" s="706">
        <f t="shared" si="4"/>
        <v>89.688648146804127</v>
      </c>
      <c r="N75" s="83"/>
      <c r="O75" s="83"/>
      <c r="P75" s="83"/>
      <c r="Q75" s="83"/>
      <c r="R75" s="83"/>
      <c r="S75" s="83"/>
      <c r="T75" s="83"/>
      <c r="U75" s="83"/>
    </row>
    <row r="76" spans="3:21" ht="12.75" customHeight="1">
      <c r="E76" s="669" t="s">
        <v>112</v>
      </c>
      <c r="F76" s="917">
        <v>394.64</v>
      </c>
      <c r="G76" s="917">
        <v>0</v>
      </c>
      <c r="H76" s="917">
        <v>0</v>
      </c>
      <c r="I76" s="729">
        <f t="shared" si="5"/>
        <v>0</v>
      </c>
      <c r="J76" s="924" t="s">
        <v>44</v>
      </c>
      <c r="K76" s="737">
        <v>0</v>
      </c>
      <c r="L76" s="737">
        <v>0</v>
      </c>
      <c r="M76" s="706">
        <f t="shared" si="4"/>
        <v>100</v>
      </c>
      <c r="N76" s="83"/>
      <c r="O76" s="83"/>
      <c r="P76" s="83"/>
      <c r="Q76" s="83"/>
      <c r="R76" s="83"/>
      <c r="S76" s="83"/>
      <c r="T76" s="83"/>
      <c r="U76" s="83"/>
    </row>
    <row r="77" spans="3:21" ht="12.75" customHeight="1">
      <c r="E77" s="669" t="s">
        <v>113</v>
      </c>
      <c r="F77" s="917">
        <v>390.06</v>
      </c>
      <c r="G77" s="917">
        <v>590.15899999999999</v>
      </c>
      <c r="H77" s="917">
        <v>2035</v>
      </c>
      <c r="I77" s="729">
        <f t="shared" si="5"/>
        <v>17.299029122237339</v>
      </c>
      <c r="J77" s="922">
        <f t="shared" si="6"/>
        <v>74.348670103169411</v>
      </c>
      <c r="K77" s="737">
        <v>0</v>
      </c>
      <c r="L77" s="737">
        <v>0.15834251702758761</v>
      </c>
      <c r="M77" s="706">
        <f t="shared" si="4"/>
        <v>99.841657482972408</v>
      </c>
      <c r="N77" s="83"/>
      <c r="O77" s="83"/>
      <c r="P77" s="83"/>
      <c r="Q77" s="83"/>
      <c r="R77" s="83"/>
      <c r="S77" s="83"/>
      <c r="T77" s="83"/>
      <c r="U77" s="83"/>
    </row>
    <row r="78" spans="3:21" ht="12.75" customHeight="1">
      <c r="C78" s="69"/>
      <c r="E78" s="669" t="s">
        <v>54</v>
      </c>
      <c r="F78" s="917">
        <v>785.25</v>
      </c>
      <c r="G78" s="917">
        <v>1678.7560000000001</v>
      </c>
      <c r="H78" s="917">
        <v>6583</v>
      </c>
      <c r="I78" s="729">
        <f t="shared" si="5"/>
        <v>30.039264796885845</v>
      </c>
      <c r="J78" s="922">
        <f t="shared" si="6"/>
        <v>32.475494872299706</v>
      </c>
      <c r="K78" s="737">
        <v>15.07216656805441</v>
      </c>
      <c r="L78" s="737">
        <v>3.6847818899350586</v>
      </c>
      <c r="M78" s="706">
        <f t="shared" si="4"/>
        <v>81.243051542010534</v>
      </c>
      <c r="N78" s="83"/>
      <c r="O78" s="83"/>
      <c r="P78" s="83"/>
      <c r="Q78" s="83"/>
      <c r="R78" s="83"/>
      <c r="S78" s="83"/>
      <c r="T78" s="83"/>
      <c r="U78" s="83"/>
    </row>
    <row r="79" spans="3:21" ht="12.75" customHeight="1">
      <c r="E79" s="669" t="s">
        <v>40</v>
      </c>
      <c r="F79" s="917">
        <v>411.99</v>
      </c>
      <c r="G79" s="917">
        <v>836.33699999999999</v>
      </c>
      <c r="H79" s="917">
        <v>4472</v>
      </c>
      <c r="I79" s="729">
        <f t="shared" si="5"/>
        <v>23.558805944701323</v>
      </c>
      <c r="J79" s="922">
        <f t="shared" si="6"/>
        <v>45.393413381996304</v>
      </c>
      <c r="K79" s="737">
        <v>0.99410197869102124</v>
      </c>
      <c r="L79" s="737">
        <v>0.64165484262947259</v>
      </c>
      <c r="M79" s="706">
        <f t="shared" si="4"/>
        <v>98.364243178679502</v>
      </c>
      <c r="N79" s="83"/>
      <c r="O79" s="83"/>
      <c r="P79" s="83"/>
      <c r="Q79" s="83"/>
      <c r="R79" s="83"/>
      <c r="S79" s="83"/>
      <c r="T79" s="83"/>
      <c r="U79" s="83"/>
    </row>
    <row r="80" spans="3:21" ht="12.75" customHeight="1">
      <c r="E80" s="669" t="s">
        <v>41</v>
      </c>
      <c r="F80" s="917">
        <v>399.75</v>
      </c>
      <c r="G80" s="917">
        <v>2160.5349999999999</v>
      </c>
      <c r="H80" s="917">
        <v>7654</v>
      </c>
      <c r="I80" s="729">
        <f t="shared" si="5"/>
        <v>68.645031592631895</v>
      </c>
      <c r="J80" s="922">
        <f t="shared" si="6"/>
        <v>70.612953320544435</v>
      </c>
      <c r="K80" s="737">
        <v>9.2789193302891935</v>
      </c>
      <c r="L80" s="737">
        <v>0.8417937200095571</v>
      </c>
      <c r="M80" s="706">
        <f t="shared" si="4"/>
        <v>89.879286949701239</v>
      </c>
      <c r="N80" s="83"/>
      <c r="O80" s="83"/>
      <c r="P80" s="83"/>
      <c r="Q80" s="83"/>
      <c r="R80" s="83"/>
      <c r="S80" s="83"/>
      <c r="T80" s="83"/>
      <c r="U80" s="83"/>
    </row>
    <row r="81" spans="5:21" ht="12.75" customHeight="1">
      <c r="E81" s="669" t="s">
        <v>128</v>
      </c>
      <c r="F81" s="917">
        <v>859.07</v>
      </c>
      <c r="G81" s="917">
        <v>746.601</v>
      </c>
      <c r="H81" s="917">
        <v>3704</v>
      </c>
      <c r="I81" s="729">
        <f t="shared" si="5"/>
        <v>10.956227778059127</v>
      </c>
      <c r="J81" s="922">
        <f t="shared" si="6"/>
        <v>23.46329690344481</v>
      </c>
      <c r="K81" s="737">
        <v>1.3641873710232759</v>
      </c>
      <c r="L81" s="737">
        <v>8.084478059518533</v>
      </c>
      <c r="M81" s="706">
        <f t="shared" si="4"/>
        <v>90.551334569458191</v>
      </c>
      <c r="N81" s="83"/>
      <c r="O81" s="83"/>
      <c r="P81" s="83"/>
      <c r="Q81" s="83"/>
      <c r="R81" s="83"/>
      <c r="S81" s="83"/>
      <c r="T81" s="83"/>
      <c r="U81" s="83"/>
    </row>
    <row r="82" spans="5:21" ht="12.75" customHeight="1">
      <c r="E82" s="669" t="s">
        <v>48</v>
      </c>
      <c r="F82" s="917">
        <v>392.68</v>
      </c>
      <c r="G82" s="917">
        <v>0</v>
      </c>
      <c r="H82" s="917">
        <v>0</v>
      </c>
      <c r="I82" s="729">
        <f t="shared" si="5"/>
        <v>0</v>
      </c>
      <c r="J82" s="924" t="s">
        <v>44</v>
      </c>
      <c r="K82" s="737">
        <v>83.287480974131029</v>
      </c>
      <c r="L82" s="737">
        <v>16.712328767123243</v>
      </c>
      <c r="M82" s="706">
        <f t="shared" si="4"/>
        <v>1.9025874572875523E-4</v>
      </c>
      <c r="N82" s="83"/>
      <c r="O82" s="83"/>
      <c r="P82" s="83"/>
      <c r="Q82" s="83"/>
      <c r="R82" s="83"/>
      <c r="S82" s="83"/>
      <c r="T82" s="83"/>
      <c r="U82" s="83"/>
    </row>
    <row r="83" spans="5:21" ht="12.75" customHeight="1">
      <c r="E83" s="669" t="s">
        <v>49</v>
      </c>
      <c r="F83" s="917">
        <v>387.98</v>
      </c>
      <c r="G83" s="917">
        <v>0</v>
      </c>
      <c r="H83" s="917">
        <v>0</v>
      </c>
      <c r="I83" s="729">
        <f t="shared" si="5"/>
        <v>0</v>
      </c>
      <c r="J83" s="924" t="s">
        <v>44</v>
      </c>
      <c r="K83" s="737">
        <v>83.287480974121266</v>
      </c>
      <c r="L83" s="737">
        <v>16.712328767122941</v>
      </c>
      <c r="M83" s="706">
        <f t="shared" si="4"/>
        <v>1.9025875579359308E-4</v>
      </c>
      <c r="N83" s="83"/>
      <c r="O83" s="83"/>
      <c r="P83" s="83"/>
      <c r="Q83" s="83"/>
      <c r="R83" s="83"/>
      <c r="S83" s="83"/>
      <c r="T83" s="83"/>
      <c r="U83" s="83"/>
    </row>
    <row r="84" spans="5:21" ht="12.75" customHeight="1">
      <c r="E84" s="669" t="s">
        <v>62</v>
      </c>
      <c r="F84" s="917">
        <v>418.22</v>
      </c>
      <c r="G84" s="917">
        <v>939.50599999999997</v>
      </c>
      <c r="H84" s="917">
        <v>3390</v>
      </c>
      <c r="I84" s="729">
        <f t="shared" si="5"/>
        <v>28.566119950399642</v>
      </c>
      <c r="J84" s="922">
        <f t="shared" si="6"/>
        <v>66.26665701768232</v>
      </c>
      <c r="K84" s="737">
        <v>9.1640030441399141</v>
      </c>
      <c r="L84" s="737">
        <v>1.0643074581430763</v>
      </c>
      <c r="M84" s="706">
        <f t="shared" si="4"/>
        <v>89.771689497717006</v>
      </c>
      <c r="N84" s="83"/>
      <c r="O84" s="83"/>
      <c r="P84" s="83"/>
      <c r="Q84" s="83"/>
      <c r="R84" s="83"/>
      <c r="S84" s="83"/>
      <c r="T84" s="83"/>
      <c r="U84" s="83"/>
    </row>
    <row r="85" spans="5:21" ht="12.75" customHeight="1">
      <c r="E85" s="669" t="s">
        <v>63</v>
      </c>
      <c r="F85" s="917">
        <v>417.83</v>
      </c>
      <c r="G85" s="917">
        <v>62.29</v>
      </c>
      <c r="H85" s="917">
        <v>273</v>
      </c>
      <c r="I85" s="729">
        <f t="shared" si="5"/>
        <v>1.7018238502757834</v>
      </c>
      <c r="J85" s="922">
        <f t="shared" si="6"/>
        <v>54.607974096761403</v>
      </c>
      <c r="K85" s="737">
        <v>0</v>
      </c>
      <c r="L85" s="737">
        <v>0</v>
      </c>
      <c r="M85" s="706">
        <f t="shared" si="4"/>
        <v>100</v>
      </c>
      <c r="N85" s="83"/>
      <c r="O85" s="83"/>
      <c r="P85" s="83"/>
      <c r="Q85" s="83"/>
      <c r="R85" s="83"/>
      <c r="S85" s="83"/>
      <c r="T85" s="83"/>
      <c r="U85" s="83"/>
    </row>
    <row r="86" spans="5:21" ht="12.75" customHeight="1">
      <c r="E86" s="669" t="s">
        <v>64</v>
      </c>
      <c r="F86" s="917">
        <v>412.77</v>
      </c>
      <c r="G86" s="917">
        <v>677.87199999999996</v>
      </c>
      <c r="H86" s="917">
        <v>2525</v>
      </c>
      <c r="I86" s="729">
        <f t="shared" si="5"/>
        <v>18.957144772483641</v>
      </c>
      <c r="J86" s="922">
        <f t="shared" si="6"/>
        <v>65.039648815524771</v>
      </c>
      <c r="K86" s="737">
        <v>0</v>
      </c>
      <c r="L86" s="737">
        <v>1.1076864535768642</v>
      </c>
      <c r="M86" s="706">
        <f t="shared" si="4"/>
        <v>98.892313546423139</v>
      </c>
      <c r="N86" s="83"/>
      <c r="O86" s="83"/>
      <c r="P86" s="83"/>
      <c r="Q86" s="83"/>
      <c r="R86" s="83"/>
      <c r="S86" s="83"/>
      <c r="T86" s="83"/>
      <c r="U86" s="83"/>
    </row>
    <row r="87" spans="5:21" ht="12.75" customHeight="1">
      <c r="E87" s="669" t="s">
        <v>38</v>
      </c>
      <c r="F87" s="917">
        <v>424.91</v>
      </c>
      <c r="G87" s="917">
        <v>337.351</v>
      </c>
      <c r="H87" s="917">
        <v>1529</v>
      </c>
      <c r="I87" s="729">
        <f t="shared" si="5"/>
        <v>9.3450864994231306</v>
      </c>
      <c r="J87" s="922">
        <f t="shared" si="6"/>
        <v>51.925126636673681</v>
      </c>
      <c r="K87" s="737">
        <v>2.7395357686453714</v>
      </c>
      <c r="L87" s="737">
        <v>0.27701674277016725</v>
      </c>
      <c r="M87" s="706">
        <f t="shared" si="4"/>
        <v>96.98344748858446</v>
      </c>
      <c r="N87" s="83"/>
      <c r="O87" s="83"/>
      <c r="P87" s="83"/>
      <c r="Q87" s="83"/>
      <c r="R87" s="83"/>
      <c r="S87" s="83"/>
      <c r="T87" s="83"/>
      <c r="U87" s="83"/>
    </row>
    <row r="88" spans="5:21" ht="12.75" customHeight="1">
      <c r="E88" s="669" t="s">
        <v>45</v>
      </c>
      <c r="F88" s="917">
        <v>378.95</v>
      </c>
      <c r="G88" s="917">
        <v>0</v>
      </c>
      <c r="H88" s="917">
        <v>0</v>
      </c>
      <c r="I88" s="729">
        <f t="shared" si="5"/>
        <v>0</v>
      </c>
      <c r="J88" s="924" t="s">
        <v>44</v>
      </c>
      <c r="K88" s="737">
        <v>1.8911719939117142</v>
      </c>
      <c r="L88" s="737">
        <v>0.37100456621004596</v>
      </c>
      <c r="M88" s="706">
        <f t="shared" si="4"/>
        <v>97.737823439878241</v>
      </c>
      <c r="N88" s="83"/>
      <c r="O88" s="83"/>
      <c r="P88" s="83"/>
      <c r="Q88" s="83"/>
      <c r="R88" s="83"/>
      <c r="S88" s="83"/>
      <c r="T88" s="83"/>
      <c r="U88" s="83"/>
    </row>
    <row r="89" spans="5:21" ht="12.75" customHeight="1">
      <c r="E89" s="669" t="s">
        <v>119</v>
      </c>
      <c r="F89" s="917">
        <v>418.46</v>
      </c>
      <c r="G89" s="917">
        <v>386.71899999999999</v>
      </c>
      <c r="H89" s="917">
        <v>2253</v>
      </c>
      <c r="I89" s="729">
        <f t="shared" si="5"/>
        <v>10.606218104815266</v>
      </c>
      <c r="J89" s="922">
        <f t="shared" si="6"/>
        <v>41.018556001812406</v>
      </c>
      <c r="K89" s="737">
        <v>0</v>
      </c>
      <c r="L89" s="737">
        <v>0.53348554033485451</v>
      </c>
      <c r="M89" s="706">
        <f t="shared" si="4"/>
        <v>99.466514459665149</v>
      </c>
      <c r="N89" s="83"/>
      <c r="O89" s="83"/>
      <c r="P89" s="83"/>
      <c r="Q89" s="83"/>
      <c r="R89" s="83"/>
      <c r="S89" s="83"/>
      <c r="T89" s="83"/>
      <c r="U89" s="83"/>
    </row>
    <row r="90" spans="5:21" ht="12.75" customHeight="1">
      <c r="E90" s="669" t="s">
        <v>39</v>
      </c>
      <c r="F90" s="917">
        <v>782</v>
      </c>
      <c r="G90" s="917">
        <v>114.09099999999999</v>
      </c>
      <c r="H90" s="917">
        <v>432</v>
      </c>
      <c r="I90" s="729">
        <f t="shared" si="5"/>
        <v>1.7145525752719899</v>
      </c>
      <c r="J90" s="922">
        <f t="shared" si="6"/>
        <v>33.772319314199109</v>
      </c>
      <c r="K90" s="737">
        <v>0</v>
      </c>
      <c r="L90" s="737">
        <v>2.8618740438403329</v>
      </c>
      <c r="M90" s="706">
        <f t="shared" si="4"/>
        <v>97.138125956159669</v>
      </c>
      <c r="N90" s="83"/>
      <c r="O90" s="83"/>
      <c r="P90" s="83"/>
      <c r="Q90" s="83"/>
      <c r="R90" s="83"/>
      <c r="S90" s="83"/>
      <c r="T90" s="83"/>
      <c r="U90" s="83"/>
    </row>
    <row r="91" spans="5:21" ht="12.75" customHeight="1">
      <c r="E91" s="669" t="s">
        <v>120</v>
      </c>
      <c r="F91" s="917">
        <v>839.35</v>
      </c>
      <c r="G91" s="917">
        <v>1112.751</v>
      </c>
      <c r="H91" s="917">
        <v>5169</v>
      </c>
      <c r="I91" s="729">
        <f t="shared" si="5"/>
        <v>16.258888039487466</v>
      </c>
      <c r="J91" s="922">
        <f t="shared" si="6"/>
        <v>25.647696527185154</v>
      </c>
      <c r="K91" s="737">
        <v>6.3671855640630683</v>
      </c>
      <c r="L91" s="737">
        <v>0.55204774496174203</v>
      </c>
      <c r="M91" s="706">
        <f t="shared" si="4"/>
        <v>93.080766690975196</v>
      </c>
      <c r="N91" s="83"/>
      <c r="O91" s="83"/>
      <c r="P91" s="83"/>
      <c r="Q91" s="83"/>
      <c r="R91" s="83"/>
      <c r="S91" s="83"/>
      <c r="T91" s="83"/>
      <c r="U91" s="83"/>
    </row>
    <row r="92" spans="5:21" ht="12.75" customHeight="1">
      <c r="E92" s="669" t="s">
        <v>68</v>
      </c>
      <c r="F92" s="917">
        <v>790.68</v>
      </c>
      <c r="G92" s="917">
        <v>85.775999999999996</v>
      </c>
      <c r="H92" s="917">
        <v>286</v>
      </c>
      <c r="I92" s="729">
        <f t="shared" si="5"/>
        <v>1.2873523514029745</v>
      </c>
      <c r="J92" s="922">
        <f t="shared" si="6"/>
        <v>37.931411432701459</v>
      </c>
      <c r="K92" s="737">
        <v>3.802563381276177</v>
      </c>
      <c r="L92" s="737">
        <v>0</v>
      </c>
      <c r="M92" s="706">
        <f t="shared" si="4"/>
        <v>96.197436618723827</v>
      </c>
      <c r="N92" s="83"/>
      <c r="O92" s="83"/>
      <c r="P92" s="83"/>
      <c r="Q92" s="83"/>
      <c r="R92" s="83"/>
      <c r="S92" s="83"/>
      <c r="T92" s="83"/>
      <c r="U92" s="83"/>
    </row>
    <row r="93" spans="5:21" ht="12.75" customHeight="1">
      <c r="E93" s="669" t="s">
        <v>69</v>
      </c>
      <c r="F93" s="917">
        <v>390.94</v>
      </c>
      <c r="G93" s="917">
        <v>291.887</v>
      </c>
      <c r="H93" s="917">
        <v>1984</v>
      </c>
      <c r="I93" s="729">
        <f t="shared" si="5"/>
        <v>8.7398926811272695</v>
      </c>
      <c r="J93" s="922">
        <f t="shared" si="6"/>
        <v>37.632491868234872</v>
      </c>
      <c r="K93" s="737">
        <v>2.3611111111111187</v>
      </c>
      <c r="L93" s="737">
        <v>0.11872146118721465</v>
      </c>
      <c r="M93" s="706">
        <f t="shared" si="4"/>
        <v>97.520167427701665</v>
      </c>
      <c r="N93" s="83"/>
      <c r="O93" s="83"/>
      <c r="P93" s="83"/>
      <c r="Q93" s="83"/>
      <c r="R93" s="83"/>
      <c r="S93" s="83"/>
      <c r="T93" s="83"/>
      <c r="U93" s="83"/>
    </row>
    <row r="94" spans="5:21" ht="12.75" customHeight="1">
      <c r="E94" s="669" t="s">
        <v>70</v>
      </c>
      <c r="F94" s="917">
        <v>402.68</v>
      </c>
      <c r="G94" s="917">
        <v>296.24700000000001</v>
      </c>
      <c r="H94" s="917">
        <v>1173</v>
      </c>
      <c r="I94" s="729">
        <f t="shared" si="5"/>
        <v>8.4041025635152149</v>
      </c>
      <c r="J94" s="922">
        <f t="shared" si="6"/>
        <v>62.718532634418459</v>
      </c>
      <c r="K94" s="737">
        <v>0</v>
      </c>
      <c r="L94" s="737">
        <v>6.9410104506805917E-2</v>
      </c>
      <c r="M94" s="706">
        <f t="shared" si="4"/>
        <v>99.930589895493199</v>
      </c>
      <c r="N94" s="83"/>
      <c r="O94" s="83"/>
      <c r="P94" s="83"/>
      <c r="Q94" s="83"/>
      <c r="R94" s="83"/>
      <c r="S94" s="83"/>
      <c r="T94" s="83"/>
      <c r="U94" s="83"/>
    </row>
    <row r="95" spans="5:21" ht="12.75" customHeight="1">
      <c r="E95" s="669" t="s">
        <v>71</v>
      </c>
      <c r="F95" s="917">
        <v>401.37</v>
      </c>
      <c r="G95" s="917">
        <v>0</v>
      </c>
      <c r="H95" s="917">
        <v>0</v>
      </c>
      <c r="I95" s="729">
        <f t="shared" si="5"/>
        <v>0</v>
      </c>
      <c r="J95" s="924" t="s">
        <v>44</v>
      </c>
      <c r="K95" s="737">
        <v>0.34246575342465768</v>
      </c>
      <c r="L95" s="737">
        <v>0</v>
      </c>
      <c r="M95" s="706">
        <f t="shared" si="4"/>
        <v>99.657534246575338</v>
      </c>
      <c r="N95" s="83"/>
      <c r="O95" s="83"/>
      <c r="P95" s="83"/>
      <c r="Q95" s="83"/>
      <c r="R95" s="83"/>
      <c r="S95" s="83"/>
      <c r="T95" s="83"/>
      <c r="U95" s="83"/>
    </row>
    <row r="96" spans="5:21" ht="12.75" customHeight="1">
      <c r="E96" s="669" t="s">
        <v>72</v>
      </c>
      <c r="F96" s="917">
        <v>395.2</v>
      </c>
      <c r="G96" s="917">
        <v>96.516999999999996</v>
      </c>
      <c r="H96" s="917">
        <v>572</v>
      </c>
      <c r="I96" s="729">
        <f t="shared" si="5"/>
        <v>2.7908597370114143</v>
      </c>
      <c r="J96" s="922">
        <f t="shared" si="6"/>
        <v>42.696359814274793</v>
      </c>
      <c r="K96" s="737">
        <v>0</v>
      </c>
      <c r="L96" s="737">
        <v>0.10476748377793797</v>
      </c>
      <c r="M96" s="706">
        <f t="shared" si="4"/>
        <v>99.895232516222066</v>
      </c>
      <c r="N96" s="83"/>
      <c r="O96" s="83"/>
      <c r="P96" s="83"/>
      <c r="Q96" s="83"/>
      <c r="R96" s="83"/>
      <c r="S96" s="83"/>
      <c r="T96" s="83"/>
      <c r="U96" s="83"/>
    </row>
    <row r="97" spans="5:21" ht="12.75" customHeight="1">
      <c r="E97" s="669" t="s">
        <v>121</v>
      </c>
      <c r="F97" s="917">
        <v>804.36</v>
      </c>
      <c r="G97" s="917">
        <v>65.230999999999995</v>
      </c>
      <c r="H97" s="917">
        <v>226</v>
      </c>
      <c r="I97" s="729">
        <f t="shared" si="5"/>
        <v>0.94570046798530816</v>
      </c>
      <c r="J97" s="922">
        <f t="shared" si="6"/>
        <v>35.883527694419399</v>
      </c>
      <c r="K97" s="737">
        <v>1.80650684931507</v>
      </c>
      <c r="L97" s="737">
        <v>0.30179535515458955</v>
      </c>
      <c r="M97" s="706">
        <f t="shared" si="4"/>
        <v>97.891697795530334</v>
      </c>
      <c r="N97" s="83"/>
      <c r="O97" s="83"/>
      <c r="P97" s="83"/>
      <c r="Q97" s="83"/>
      <c r="R97" s="83"/>
      <c r="S97" s="83"/>
      <c r="T97" s="83"/>
      <c r="U97" s="83"/>
    </row>
    <row r="98" spans="5:21" ht="12.75" customHeight="1">
      <c r="E98" s="669" t="s">
        <v>122</v>
      </c>
      <c r="F98" s="917">
        <v>274.64</v>
      </c>
      <c r="G98" s="917">
        <v>26.904</v>
      </c>
      <c r="H98" s="917">
        <v>294</v>
      </c>
      <c r="I98" s="729">
        <f t="shared" si="5"/>
        <v>1.1477627722492953</v>
      </c>
      <c r="J98" s="922">
        <f t="shared" si="6"/>
        <v>33.320056831354741</v>
      </c>
      <c r="K98" s="737">
        <v>2.5462444596074945</v>
      </c>
      <c r="L98" s="737">
        <v>2.2831050228310501E-2</v>
      </c>
      <c r="M98" s="706">
        <f t="shared" si="4"/>
        <v>97.430924490164202</v>
      </c>
      <c r="N98" s="83"/>
      <c r="O98" s="83"/>
      <c r="P98" s="83"/>
      <c r="Q98" s="83"/>
      <c r="R98" s="83"/>
      <c r="S98" s="83"/>
      <c r="T98" s="83"/>
      <c r="U98" s="83"/>
    </row>
    <row r="99" spans="5:21" ht="12.75" customHeight="1">
      <c r="E99" s="669" t="s">
        <v>73</v>
      </c>
      <c r="F99" s="917">
        <v>815.64</v>
      </c>
      <c r="G99" s="917">
        <v>0</v>
      </c>
      <c r="H99" s="917">
        <v>0</v>
      </c>
      <c r="I99" s="729">
        <f t="shared" si="5"/>
        <v>0</v>
      </c>
      <c r="J99" s="924" t="s">
        <v>44</v>
      </c>
      <c r="K99" s="737">
        <v>9.0399543378996636</v>
      </c>
      <c r="L99" s="737">
        <v>1.9042998477929987</v>
      </c>
      <c r="M99" s="706">
        <f t="shared" si="4"/>
        <v>89.055745814307343</v>
      </c>
      <c r="N99" s="83"/>
      <c r="O99" s="83"/>
      <c r="P99" s="83"/>
      <c r="Q99" s="83"/>
      <c r="R99" s="83"/>
      <c r="S99" s="83"/>
      <c r="T99" s="83"/>
      <c r="U99" s="83"/>
    </row>
    <row r="100" spans="5:21" ht="12.75" customHeight="1">
      <c r="E100" s="669" t="s">
        <v>132</v>
      </c>
      <c r="F100" s="917">
        <v>415.51</v>
      </c>
      <c r="G100" s="917">
        <v>1849.4880000000001</v>
      </c>
      <c r="H100" s="917">
        <v>6612</v>
      </c>
      <c r="I100" s="729">
        <f t="shared" si="5"/>
        <v>53.22863624769353</v>
      </c>
      <c r="J100" s="922">
        <f t="shared" si="6"/>
        <v>67.318928161272609</v>
      </c>
      <c r="K100" s="737">
        <v>2.9933409436833958</v>
      </c>
      <c r="L100" s="737">
        <v>1.5468432743725817</v>
      </c>
      <c r="M100" s="706">
        <f t="shared" si="4"/>
        <v>95.45981578194403</v>
      </c>
      <c r="N100" s="83"/>
      <c r="O100" s="83"/>
      <c r="P100" s="83"/>
      <c r="Q100" s="83"/>
      <c r="R100" s="83"/>
      <c r="S100" s="83"/>
      <c r="T100" s="83"/>
      <c r="U100" s="83"/>
    </row>
    <row r="101" spans="5:21" ht="12.75" customHeight="1">
      <c r="E101" s="669" t="s">
        <v>50</v>
      </c>
      <c r="F101" s="917">
        <v>386.79</v>
      </c>
      <c r="G101" s="917">
        <v>33.408000000000001</v>
      </c>
      <c r="H101" s="917">
        <v>144</v>
      </c>
      <c r="I101" s="729">
        <f t="shared" si="5"/>
        <v>0.98598687404973917</v>
      </c>
      <c r="J101" s="922">
        <f t="shared" si="6"/>
        <v>59.980868171359127</v>
      </c>
      <c r="K101" s="737">
        <v>0</v>
      </c>
      <c r="L101" s="737">
        <v>0</v>
      </c>
      <c r="M101" s="706">
        <f t="shared" si="4"/>
        <v>100</v>
      </c>
      <c r="N101" s="83"/>
      <c r="O101" s="83"/>
      <c r="P101" s="83"/>
      <c r="Q101" s="83"/>
      <c r="R101" s="83"/>
      <c r="S101" s="83"/>
      <c r="T101" s="83"/>
      <c r="U101" s="83"/>
    </row>
    <row r="102" spans="5:21" ht="12.75" customHeight="1">
      <c r="E102" s="669" t="s">
        <v>51</v>
      </c>
      <c r="F102" s="917">
        <v>389.19</v>
      </c>
      <c r="G102" s="917">
        <v>142.357</v>
      </c>
      <c r="H102" s="917">
        <v>523</v>
      </c>
      <c r="I102" s="729">
        <f t="shared" si="5"/>
        <v>5.677896153567433</v>
      </c>
      <c r="J102" s="922">
        <f t="shared" si="6"/>
        <v>69.938363430406554</v>
      </c>
      <c r="K102" s="737">
        <v>26.459665144595153</v>
      </c>
      <c r="L102" s="737">
        <v>0</v>
      </c>
      <c r="M102" s="706">
        <f t="shared" si="4"/>
        <v>73.540334855404851</v>
      </c>
      <c r="N102" s="83"/>
      <c r="O102" s="83"/>
      <c r="P102" s="83"/>
      <c r="Q102" s="83"/>
      <c r="R102" s="83"/>
      <c r="S102" s="83"/>
      <c r="T102" s="83"/>
      <c r="U102" s="83"/>
    </row>
    <row r="103" spans="5:21" ht="12.75" customHeight="1">
      <c r="E103" s="669" t="s">
        <v>65</v>
      </c>
      <c r="F103" s="917">
        <v>391.02</v>
      </c>
      <c r="G103" s="917">
        <v>0</v>
      </c>
      <c r="H103" s="917">
        <v>0</v>
      </c>
      <c r="I103" s="729">
        <f t="shared" si="5"/>
        <v>0</v>
      </c>
      <c r="J103" s="924" t="s">
        <v>44</v>
      </c>
      <c r="K103" s="737">
        <v>0</v>
      </c>
      <c r="L103" s="737">
        <v>0</v>
      </c>
      <c r="M103" s="706">
        <f t="shared" si="4"/>
        <v>100</v>
      </c>
      <c r="N103" s="83"/>
      <c r="O103" s="83"/>
      <c r="P103" s="83"/>
      <c r="Q103" s="83"/>
      <c r="R103" s="83"/>
      <c r="S103" s="83"/>
      <c r="T103" s="83"/>
      <c r="U103" s="83"/>
    </row>
    <row r="104" spans="5:21" ht="12.75" customHeight="1">
      <c r="E104" s="669" t="s">
        <v>114</v>
      </c>
      <c r="F104" s="917">
        <v>420.1</v>
      </c>
      <c r="G104" s="917">
        <v>246.43300200000002</v>
      </c>
      <c r="H104" s="917">
        <v>1143</v>
      </c>
      <c r="I104" s="729">
        <f t="shared" si="5"/>
        <v>7.4819077640596543</v>
      </c>
      <c r="J104" s="922">
        <f t="shared" si="6"/>
        <v>51.321572603948184</v>
      </c>
      <c r="K104" s="737">
        <v>3.2305936073059525</v>
      </c>
      <c r="L104" s="737">
        <v>7.268026756331543</v>
      </c>
      <c r="M104" s="706">
        <f t="shared" si="4"/>
        <v>89.501379636362515</v>
      </c>
      <c r="N104" s="83"/>
      <c r="O104" s="83"/>
      <c r="P104" s="83"/>
      <c r="Q104" s="83"/>
      <c r="R104" s="83"/>
      <c r="S104" s="83"/>
      <c r="T104" s="83"/>
      <c r="U104" s="83"/>
    </row>
    <row r="105" spans="5:21" ht="12.75" customHeight="1">
      <c r="E105" s="669" t="s">
        <v>115</v>
      </c>
      <c r="F105" s="917">
        <v>414.03</v>
      </c>
      <c r="G105" s="917">
        <v>101.48699999999999</v>
      </c>
      <c r="H105" s="917">
        <v>357</v>
      </c>
      <c r="I105" s="729">
        <f t="shared" si="5"/>
        <v>2.8765610678336055</v>
      </c>
      <c r="J105" s="922">
        <f t="shared" si="6"/>
        <v>68.6610416936864</v>
      </c>
      <c r="K105" s="737">
        <v>2.568493150684926</v>
      </c>
      <c r="L105" s="737">
        <v>0.15658295281582948</v>
      </c>
      <c r="M105" s="706">
        <f t="shared" si="4"/>
        <v>97.274923896499246</v>
      </c>
      <c r="N105" s="83"/>
      <c r="O105" s="83"/>
      <c r="P105" s="83"/>
      <c r="Q105" s="83"/>
      <c r="R105" s="83"/>
      <c r="S105" s="83"/>
      <c r="T105" s="83"/>
      <c r="U105" s="83"/>
    </row>
    <row r="106" spans="5:21" ht="12.75" customHeight="1">
      <c r="E106" s="669" t="s">
        <v>123</v>
      </c>
      <c r="F106" s="917">
        <v>855.67</v>
      </c>
      <c r="G106" s="917">
        <v>178.94499999999999</v>
      </c>
      <c r="H106" s="917">
        <v>584</v>
      </c>
      <c r="I106" s="729">
        <f t="shared" si="5"/>
        <v>3.0519345403400795</v>
      </c>
      <c r="J106" s="922">
        <f t="shared" si="6"/>
        <v>35.809677940429921</v>
      </c>
      <c r="K106" s="737">
        <v>20.746090589217488</v>
      </c>
      <c r="L106" s="737">
        <v>1.0310041963964991</v>
      </c>
      <c r="M106" s="706">
        <f t="shared" si="4"/>
        <v>78.222905214386017</v>
      </c>
      <c r="N106" s="83"/>
      <c r="O106" s="83"/>
      <c r="P106" s="83"/>
      <c r="Q106" s="83"/>
      <c r="R106" s="83"/>
      <c r="S106" s="83"/>
      <c r="T106" s="83"/>
      <c r="U106" s="83"/>
    </row>
    <row r="107" spans="5:21" ht="12.75" customHeight="1">
      <c r="E107" s="669" t="s">
        <v>129</v>
      </c>
      <c r="F107" s="917">
        <v>434.84</v>
      </c>
      <c r="G107" s="917">
        <v>807.798</v>
      </c>
      <c r="H107" s="917">
        <v>2750</v>
      </c>
      <c r="I107" s="729">
        <f t="shared" si="5"/>
        <v>26.599737273939805</v>
      </c>
      <c r="J107" s="922">
        <f t="shared" si="6"/>
        <v>67.552370359839784</v>
      </c>
      <c r="K107" s="737">
        <v>0</v>
      </c>
      <c r="L107" s="737">
        <v>20.275494672754821</v>
      </c>
      <c r="M107" s="706">
        <f t="shared" si="4"/>
        <v>79.724505327245183</v>
      </c>
      <c r="N107" s="83"/>
      <c r="O107" s="83"/>
      <c r="P107" s="83"/>
      <c r="Q107" s="83"/>
      <c r="R107" s="83"/>
      <c r="S107" s="83"/>
      <c r="T107" s="83"/>
      <c r="U107" s="83"/>
    </row>
    <row r="108" spans="5:21" ht="12.75" customHeight="1">
      <c r="E108" s="669" t="s">
        <v>130</v>
      </c>
      <c r="F108" s="917">
        <v>431.46</v>
      </c>
      <c r="G108" s="917">
        <v>1494.125</v>
      </c>
      <c r="H108" s="917">
        <v>5289</v>
      </c>
      <c r="I108" s="729">
        <f t="shared" si="5"/>
        <v>40.274681617404809</v>
      </c>
      <c r="J108" s="922">
        <f t="shared" si="6"/>
        <v>65.47459584804669</v>
      </c>
      <c r="K108" s="737">
        <v>0</v>
      </c>
      <c r="L108" s="737">
        <v>1.8455098934550975</v>
      </c>
      <c r="M108" s="706">
        <f t="shared" si="4"/>
        <v>98.154490106544898</v>
      </c>
      <c r="N108" s="83"/>
      <c r="O108" s="83"/>
      <c r="P108" s="83"/>
      <c r="Q108" s="83"/>
      <c r="R108" s="83"/>
      <c r="S108" s="83"/>
      <c r="T108" s="83"/>
      <c r="U108" s="83"/>
    </row>
    <row r="109" spans="5:21" ht="12.75" customHeight="1">
      <c r="E109" s="669" t="s">
        <v>124</v>
      </c>
      <c r="F109" s="917">
        <v>391.31</v>
      </c>
      <c r="G109" s="917">
        <v>154.84299999999999</v>
      </c>
      <c r="H109" s="917">
        <v>572</v>
      </c>
      <c r="I109" s="729">
        <f t="shared" si="5"/>
        <v>7.0796309606742449</v>
      </c>
      <c r="J109" s="922">
        <f t="shared" si="6"/>
        <v>69.179051252087959</v>
      </c>
      <c r="K109" s="737">
        <v>9.432077625570729</v>
      </c>
      <c r="L109" s="737">
        <v>26.762747336379022</v>
      </c>
      <c r="M109" s="706">
        <f t="shared" si="4"/>
        <v>63.805175038050251</v>
      </c>
      <c r="N109" s="83"/>
      <c r="O109" s="83"/>
      <c r="P109" s="83"/>
      <c r="Q109" s="83"/>
      <c r="R109" s="83"/>
      <c r="S109" s="83"/>
      <c r="T109" s="83"/>
      <c r="U109" s="83"/>
    </row>
    <row r="110" spans="5:21" ht="12.75" customHeight="1">
      <c r="E110" s="669" t="s">
        <v>116</v>
      </c>
      <c r="F110" s="917">
        <v>409.73</v>
      </c>
      <c r="G110" s="917">
        <v>1501.895</v>
      </c>
      <c r="H110" s="917">
        <v>5146</v>
      </c>
      <c r="I110" s="729">
        <f t="shared" si="5"/>
        <v>47.93561349943019</v>
      </c>
      <c r="J110" s="922">
        <f t="shared" si="6"/>
        <v>71.231489509329549</v>
      </c>
      <c r="K110" s="737">
        <v>11.719178082191657</v>
      </c>
      <c r="L110" s="737">
        <v>0.98782343987823396</v>
      </c>
      <c r="M110" s="706">
        <f t="shared" si="4"/>
        <v>87.292998477930098</v>
      </c>
      <c r="N110" s="83"/>
      <c r="O110" s="83"/>
      <c r="P110" s="83"/>
      <c r="Q110" s="83"/>
      <c r="R110" s="83"/>
      <c r="S110" s="83"/>
      <c r="T110" s="83"/>
      <c r="U110" s="83"/>
    </row>
    <row r="111" spans="5:21" ht="12.75" customHeight="1">
      <c r="E111" s="669" t="s">
        <v>117</v>
      </c>
      <c r="F111" s="917">
        <v>411.82</v>
      </c>
      <c r="G111" s="917">
        <v>799.39300000000003</v>
      </c>
      <c r="H111" s="917">
        <v>3115</v>
      </c>
      <c r="I111" s="729">
        <f t="shared" si="5"/>
        <v>22.20246076460155</v>
      </c>
      <c r="J111" s="922">
        <f t="shared" si="6"/>
        <v>62.315323756042652</v>
      </c>
      <c r="K111" s="737">
        <v>0</v>
      </c>
      <c r="L111" s="737">
        <v>0.19605934772081637</v>
      </c>
      <c r="M111" s="706">
        <f t="shared" si="4"/>
        <v>99.803940652279181</v>
      </c>
      <c r="N111" s="83"/>
      <c r="O111" s="83"/>
      <c r="P111" s="83"/>
      <c r="Q111" s="83"/>
      <c r="R111" s="83"/>
      <c r="S111" s="83"/>
      <c r="T111" s="83"/>
      <c r="U111" s="83"/>
    </row>
    <row r="112" spans="5:21" ht="12.75" customHeight="1">
      <c r="E112" s="669" t="s">
        <v>118</v>
      </c>
      <c r="F112" s="917">
        <v>410.64</v>
      </c>
      <c r="G112" s="917">
        <v>1330.7329999999999</v>
      </c>
      <c r="H112" s="917">
        <v>4874</v>
      </c>
      <c r="I112" s="729">
        <f t="shared" si="5"/>
        <v>38.728483751111639</v>
      </c>
      <c r="J112" s="922">
        <f t="shared" si="6"/>
        <v>66.488134937698646</v>
      </c>
      <c r="K112" s="737">
        <v>4.3226788432268082</v>
      </c>
      <c r="L112" s="737">
        <v>0.15715372907153732</v>
      </c>
      <c r="M112" s="706">
        <f t="shared" si="4"/>
        <v>95.520167427701651</v>
      </c>
      <c r="N112" s="83"/>
      <c r="O112" s="83"/>
      <c r="P112" s="83"/>
      <c r="Q112" s="83"/>
      <c r="R112" s="83"/>
      <c r="S112" s="83"/>
      <c r="T112" s="83"/>
      <c r="U112" s="83"/>
    </row>
    <row r="113" spans="3:21" ht="12.75" customHeight="1">
      <c r="E113" s="669" t="s">
        <v>42</v>
      </c>
      <c r="F113" s="917">
        <v>389.86</v>
      </c>
      <c r="G113" s="917">
        <v>1876.7550000000001</v>
      </c>
      <c r="H113" s="917">
        <v>7651</v>
      </c>
      <c r="I113" s="729">
        <f t="shared" si="5"/>
        <v>57.345896317549602</v>
      </c>
      <c r="J113" s="922">
        <f t="shared" si="6"/>
        <v>62.918839127897961</v>
      </c>
      <c r="K113" s="737">
        <v>2.3299086757990897</v>
      </c>
      <c r="L113" s="737">
        <v>1.8420852359208546</v>
      </c>
      <c r="M113" s="706">
        <f t="shared" si="4"/>
        <v>95.828006088280063</v>
      </c>
      <c r="N113" s="83"/>
      <c r="O113" s="83"/>
      <c r="P113" s="83"/>
      <c r="Q113" s="83"/>
      <c r="R113" s="83"/>
      <c r="S113" s="83"/>
      <c r="T113" s="83"/>
      <c r="U113" s="83"/>
    </row>
    <row r="114" spans="3:21" ht="12.75" customHeight="1">
      <c r="C114" s="69"/>
      <c r="E114" s="669" t="s">
        <v>43</v>
      </c>
      <c r="F114" s="917">
        <v>401.82</v>
      </c>
      <c r="G114" s="917">
        <v>825.39300000000003</v>
      </c>
      <c r="H114" s="917">
        <v>6062</v>
      </c>
      <c r="I114" s="729">
        <f t="shared" si="5"/>
        <v>26.478415932674999</v>
      </c>
      <c r="J114" s="922">
        <f t="shared" si="6"/>
        <v>33.885453321993971</v>
      </c>
      <c r="K114" s="737">
        <v>0</v>
      </c>
      <c r="L114" s="737">
        <v>11.440913932929535</v>
      </c>
      <c r="M114" s="706">
        <f t="shared" si="4"/>
        <v>88.559086067070467</v>
      </c>
      <c r="N114" s="83"/>
      <c r="O114" s="83"/>
      <c r="P114" s="83"/>
      <c r="Q114" s="83"/>
      <c r="R114" s="83"/>
      <c r="S114" s="83"/>
      <c r="T114" s="83"/>
      <c r="U114" s="83"/>
    </row>
    <row r="115" spans="3:21" ht="12.75" customHeight="1">
      <c r="E115" s="669" t="s">
        <v>52</v>
      </c>
      <c r="F115" s="917">
        <v>396.4</v>
      </c>
      <c r="G115" s="917">
        <v>0</v>
      </c>
      <c r="H115" s="917">
        <v>0</v>
      </c>
      <c r="I115" s="729">
        <f t="shared" si="5"/>
        <v>0</v>
      </c>
      <c r="J115" s="924" t="s">
        <v>44</v>
      </c>
      <c r="K115" s="737">
        <v>0</v>
      </c>
      <c r="L115" s="737">
        <v>0.32857686453576851</v>
      </c>
      <c r="M115" s="706">
        <f t="shared" si="4"/>
        <v>99.671423135464238</v>
      </c>
      <c r="N115" s="83"/>
      <c r="O115" s="83"/>
      <c r="P115" s="83"/>
      <c r="Q115" s="83"/>
      <c r="R115" s="83"/>
      <c r="S115" s="83"/>
      <c r="T115" s="83"/>
      <c r="U115" s="83"/>
    </row>
    <row r="116" spans="3:21" ht="12.75" customHeight="1">
      <c r="E116" s="669" t="s">
        <v>125</v>
      </c>
      <c r="F116" s="917">
        <v>426.04</v>
      </c>
      <c r="G116" s="917">
        <v>285.89699999999999</v>
      </c>
      <c r="H116" s="917">
        <v>1177</v>
      </c>
      <c r="I116" s="729">
        <f t="shared" si="5"/>
        <v>7.6625786218454648</v>
      </c>
      <c r="J116" s="922">
        <f t="shared" si="6"/>
        <v>57.014163830951681</v>
      </c>
      <c r="K116" s="737">
        <v>0</v>
      </c>
      <c r="L116" s="737">
        <v>2.758751902587521E-2</v>
      </c>
      <c r="M116" s="706">
        <f t="shared" si="4"/>
        <v>99.972412480974128</v>
      </c>
      <c r="N116" s="83"/>
      <c r="O116" s="83"/>
      <c r="P116" s="83"/>
      <c r="Q116" s="83"/>
      <c r="R116" s="83"/>
      <c r="S116" s="83"/>
      <c r="T116" s="83"/>
      <c r="U116" s="83"/>
    </row>
    <row r="117" spans="3:21" ht="12.75" customHeight="1">
      <c r="E117" s="669" t="s">
        <v>131</v>
      </c>
      <c r="F117" s="917">
        <v>428.13</v>
      </c>
      <c r="G117" s="917">
        <v>75.41</v>
      </c>
      <c r="H117" s="917">
        <v>504</v>
      </c>
      <c r="I117" s="729">
        <f t="shared" si="5"/>
        <v>2.0108809418412745</v>
      </c>
      <c r="J117" s="922">
        <f t="shared" si="6"/>
        <v>34.948033511553938</v>
      </c>
      <c r="K117" s="737">
        <v>0</v>
      </c>
      <c r="L117" s="737">
        <v>8.5616438356164361E-3</v>
      </c>
      <c r="M117" s="706">
        <f t="shared" si="4"/>
        <v>99.99143835616438</v>
      </c>
      <c r="N117" s="83"/>
      <c r="O117" s="83"/>
      <c r="P117" s="83"/>
      <c r="Q117" s="83"/>
      <c r="R117" s="83"/>
      <c r="S117" s="83"/>
      <c r="T117" s="83"/>
      <c r="U117" s="83"/>
    </row>
    <row r="118" spans="3:21" ht="12.75" customHeight="1">
      <c r="E118" s="669" t="s">
        <v>142</v>
      </c>
      <c r="F118" s="917">
        <v>385.85</v>
      </c>
      <c r="G118" s="917">
        <v>60.792999999999999</v>
      </c>
      <c r="H118" s="917">
        <v>281</v>
      </c>
      <c r="I118" s="729">
        <f t="shared" si="5"/>
        <v>1.8718088820104597</v>
      </c>
      <c r="J118" s="922">
        <f t="shared" si="6"/>
        <v>56.069766937809341</v>
      </c>
      <c r="K118" s="737">
        <v>3.7918569254185921</v>
      </c>
      <c r="L118" s="737">
        <v>0.12007516564370227</v>
      </c>
      <c r="M118" s="706">
        <f t="shared" si="4"/>
        <v>96.088067908937717</v>
      </c>
      <c r="N118" s="83"/>
      <c r="O118" s="83"/>
      <c r="P118" s="83"/>
      <c r="Q118" s="83"/>
      <c r="R118" s="83"/>
      <c r="S118" s="83"/>
      <c r="T118" s="83"/>
      <c r="U118" s="83"/>
    </row>
    <row r="119" spans="3:21" ht="12.75" customHeight="1">
      <c r="E119" s="669" t="s">
        <v>53</v>
      </c>
      <c r="F119" s="917">
        <v>416.99</v>
      </c>
      <c r="G119" s="917">
        <v>377.589</v>
      </c>
      <c r="H119" s="917">
        <v>2240</v>
      </c>
      <c r="I119" s="729">
        <f t="shared" ref="I119:I120" si="7">(G119/((M119/100)*F119*8.76))*100</f>
        <v>11.714166506877932</v>
      </c>
      <c r="J119" s="922">
        <f>((G119/(F119/1000))/H119)*100</f>
        <v>40.424594800149364</v>
      </c>
      <c r="K119" s="737">
        <v>8.6828386605782963</v>
      </c>
      <c r="L119" s="737">
        <v>3.0745818733247612</v>
      </c>
      <c r="M119" s="706">
        <f t="shared" si="4"/>
        <v>88.242579466096942</v>
      </c>
      <c r="N119" s="83"/>
      <c r="O119" s="83"/>
      <c r="P119" s="83"/>
      <c r="Q119" s="83"/>
      <c r="R119" s="83"/>
      <c r="S119" s="83"/>
      <c r="T119" s="83"/>
      <c r="U119" s="83"/>
    </row>
    <row r="120" spans="3:21" ht="16.149999999999999" customHeight="1">
      <c r="E120" s="731" t="s">
        <v>0</v>
      </c>
      <c r="F120" s="918">
        <f>SUM(F69:F119)</f>
        <v>24947.71</v>
      </c>
      <c r="G120" s="918">
        <f>SUM(G69:G119)</f>
        <v>25268.468002000001</v>
      </c>
      <c r="H120" s="920">
        <f>SUMPRODUCT(F69:F119,H69:H119)/SUM(F69:F119)</f>
        <v>2067.0170913482634</v>
      </c>
      <c r="I120" s="732">
        <f t="shared" si="7"/>
        <v>12.830334134510329</v>
      </c>
      <c r="J120" s="923">
        <f>((G120/(F120/1000))/H120)*100</f>
        <v>49.000911335688507</v>
      </c>
      <c r="K120" s="921">
        <v>6.6862194761845979</v>
      </c>
      <c r="L120" s="921">
        <v>3.1968995291953122</v>
      </c>
      <c r="M120" s="716">
        <f t="shared" si="4"/>
        <v>90.116880994620089</v>
      </c>
      <c r="N120" s="83"/>
      <c r="O120" s="83"/>
      <c r="P120" s="83"/>
      <c r="Q120" s="83"/>
      <c r="R120" s="83"/>
      <c r="S120" s="83"/>
      <c r="T120" s="83"/>
      <c r="U120" s="83"/>
    </row>
    <row r="121" spans="3:21" ht="24" customHeight="1">
      <c r="E121" s="1020" t="s">
        <v>409</v>
      </c>
      <c r="F121" s="1020"/>
      <c r="G121" s="1020"/>
      <c r="H121" s="1020"/>
      <c r="I121" s="1020"/>
      <c r="J121" s="1020"/>
      <c r="K121" s="1020"/>
      <c r="L121" s="1020"/>
      <c r="M121" s="1020"/>
      <c r="N121" s="83"/>
      <c r="O121" s="83"/>
      <c r="P121" s="83"/>
      <c r="Q121" s="83"/>
      <c r="R121" s="83"/>
      <c r="S121" s="83"/>
      <c r="T121" s="83"/>
      <c r="U121" s="83"/>
    </row>
    <row r="122" spans="3:21" ht="25.5" customHeight="1">
      <c r="E122" s="1021" t="s">
        <v>408</v>
      </c>
      <c r="F122" s="1021"/>
      <c r="G122" s="1021"/>
      <c r="H122" s="1021"/>
      <c r="I122" s="1021"/>
      <c r="J122" s="1021"/>
      <c r="K122" s="1021"/>
      <c r="L122" s="1021"/>
      <c r="M122" s="1021"/>
      <c r="N122" s="83"/>
      <c r="O122" s="83"/>
      <c r="P122" s="83"/>
      <c r="Q122" s="83"/>
      <c r="R122" s="83"/>
      <c r="S122" s="83"/>
      <c r="T122" s="83"/>
      <c r="U122" s="83"/>
    </row>
    <row r="124" spans="3:21">
      <c r="F124" s="62"/>
    </row>
    <row r="125" spans="3:21">
      <c r="F125" s="74"/>
      <c r="G125" s="74"/>
      <c r="H125" s="74"/>
      <c r="I125" s="74"/>
      <c r="J125" s="74"/>
      <c r="K125" s="74"/>
      <c r="L125" s="74"/>
      <c r="M125" s="74"/>
    </row>
  </sheetData>
  <mergeCells count="11">
    <mergeCell ref="C7:C10"/>
    <mergeCell ref="C66:C69"/>
    <mergeCell ref="E122:M122"/>
    <mergeCell ref="I7:J7"/>
    <mergeCell ref="I66:J66"/>
    <mergeCell ref="E3:M3"/>
    <mergeCell ref="E62:M62"/>
    <mergeCell ref="E63:M63"/>
    <mergeCell ref="E121:M121"/>
    <mergeCell ref="L67:L68"/>
    <mergeCell ref="L8:L9"/>
  </mergeCells>
  <phoneticPr fontId="18" type="noConversion"/>
  <hyperlinks>
    <hyperlink ref="C4" location="Indice!A1" display="Indice!A1"/>
  </hyperlinks>
  <pageMargins left="0.39370078740157483" right="0.74803149606299213" top="0.39370078740157483" bottom="0.98425196850393704" header="0" footer="0"/>
  <pageSetup paperSize="9" scale="66" orientation="portrait" horizontalDpi="1200" verticalDpi="1200" r:id="rId1"/>
  <headerFooter alignWithMargins="0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2">
    <pageSetUpPr autoPageBreaks="0"/>
  </sheetPr>
  <dimension ref="A1:U22"/>
  <sheetViews>
    <sheetView showGridLines="0" showRowColHeaders="0" showOutlineSymbols="0" zoomScaleNormal="100" workbookViewId="0">
      <selection activeCell="B2" sqref="B2"/>
    </sheetView>
  </sheetViews>
  <sheetFormatPr baseColWidth="10" defaultColWidth="8.7109375" defaultRowHeight="11.25"/>
  <cols>
    <col min="1" max="1" width="0.140625" style="27" customWidth="1"/>
    <col min="2" max="2" width="2.7109375" style="27" customWidth="1"/>
    <col min="3" max="3" width="23.7109375" style="27" customWidth="1"/>
    <col min="4" max="4" width="1.28515625" style="27" customWidth="1"/>
    <col min="5" max="5" width="12.42578125" style="32" customWidth="1"/>
    <col min="6" max="6" width="9" style="32" customWidth="1"/>
    <col min="7" max="9" width="7.7109375" style="32" customWidth="1"/>
    <col min="10" max="10" width="7.5703125" style="32" customWidth="1"/>
    <col min="11" max="253" width="8.7109375" style="32"/>
    <col min="254" max="254" width="0.140625" style="32" customWidth="1"/>
    <col min="255" max="255" width="2.7109375" style="32" customWidth="1"/>
    <col min="256" max="256" width="15.42578125" style="32" customWidth="1"/>
    <col min="257" max="257" width="1.28515625" style="32" customWidth="1"/>
    <col min="258" max="258" width="12.42578125" style="32" customWidth="1"/>
    <col min="259" max="259" width="1.140625" style="32" customWidth="1"/>
    <col min="260" max="260" width="9" style="32" customWidth="1"/>
    <col min="261" max="262" width="7.7109375" style="32" customWidth="1"/>
    <col min="263" max="263" width="1" style="32" customWidth="1"/>
    <col min="264" max="265" width="7.7109375" style="32" customWidth="1"/>
    <col min="266" max="266" width="7.5703125" style="32" customWidth="1"/>
    <col min="267" max="269" width="4.85546875" style="32" customWidth="1"/>
    <col min="270" max="270" width="5.42578125" style="32" bestFit="1" customWidth="1"/>
    <col min="271" max="271" width="6.42578125" style="32" bestFit="1" customWidth="1"/>
    <col min="272" max="273" width="5.42578125" style="32" bestFit="1" customWidth="1"/>
    <col min="274" max="509" width="8.7109375" style="32"/>
    <col min="510" max="510" width="0.140625" style="32" customWidth="1"/>
    <col min="511" max="511" width="2.7109375" style="32" customWidth="1"/>
    <col min="512" max="512" width="15.42578125" style="32" customWidth="1"/>
    <col min="513" max="513" width="1.28515625" style="32" customWidth="1"/>
    <col min="514" max="514" width="12.42578125" style="32" customWidth="1"/>
    <col min="515" max="515" width="1.140625" style="32" customWidth="1"/>
    <col min="516" max="516" width="9" style="32" customWidth="1"/>
    <col min="517" max="518" width="7.7109375" style="32" customWidth="1"/>
    <col min="519" max="519" width="1" style="32" customWidth="1"/>
    <col min="520" max="521" width="7.7109375" style="32" customWidth="1"/>
    <col min="522" max="522" width="7.5703125" style="32" customWidth="1"/>
    <col min="523" max="525" width="4.85546875" style="32" customWidth="1"/>
    <col min="526" max="526" width="5.42578125" style="32" bestFit="1" customWidth="1"/>
    <col min="527" max="527" width="6.42578125" style="32" bestFit="1" customWidth="1"/>
    <col min="528" max="529" width="5.42578125" style="32" bestFit="1" customWidth="1"/>
    <col min="530" max="765" width="8.7109375" style="32"/>
    <col min="766" max="766" width="0.140625" style="32" customWidth="1"/>
    <col min="767" max="767" width="2.7109375" style="32" customWidth="1"/>
    <col min="768" max="768" width="15.42578125" style="32" customWidth="1"/>
    <col min="769" max="769" width="1.28515625" style="32" customWidth="1"/>
    <col min="770" max="770" width="12.42578125" style="32" customWidth="1"/>
    <col min="771" max="771" width="1.140625" style="32" customWidth="1"/>
    <col min="772" max="772" width="9" style="32" customWidth="1"/>
    <col min="773" max="774" width="7.7109375" style="32" customWidth="1"/>
    <col min="775" max="775" width="1" style="32" customWidth="1"/>
    <col min="776" max="777" width="7.7109375" style="32" customWidth="1"/>
    <col min="778" max="778" width="7.5703125" style="32" customWidth="1"/>
    <col min="779" max="781" width="4.85546875" style="32" customWidth="1"/>
    <col min="782" max="782" width="5.42578125" style="32" bestFit="1" customWidth="1"/>
    <col min="783" max="783" width="6.42578125" style="32" bestFit="1" customWidth="1"/>
    <col min="784" max="785" width="5.42578125" style="32" bestFit="1" customWidth="1"/>
    <col min="786" max="1021" width="8.7109375" style="32"/>
    <col min="1022" max="1022" width="0.140625" style="32" customWidth="1"/>
    <col min="1023" max="1023" width="2.7109375" style="32" customWidth="1"/>
    <col min="1024" max="1024" width="15.42578125" style="32" customWidth="1"/>
    <col min="1025" max="1025" width="1.28515625" style="32" customWidth="1"/>
    <col min="1026" max="1026" width="12.42578125" style="32" customWidth="1"/>
    <col min="1027" max="1027" width="1.140625" style="32" customWidth="1"/>
    <col min="1028" max="1028" width="9" style="32" customWidth="1"/>
    <col min="1029" max="1030" width="7.7109375" style="32" customWidth="1"/>
    <col min="1031" max="1031" width="1" style="32" customWidth="1"/>
    <col min="1032" max="1033" width="7.7109375" style="32" customWidth="1"/>
    <col min="1034" max="1034" width="7.5703125" style="32" customWidth="1"/>
    <col min="1035" max="1037" width="4.85546875" style="32" customWidth="1"/>
    <col min="1038" max="1038" width="5.42578125" style="32" bestFit="1" customWidth="1"/>
    <col min="1039" max="1039" width="6.42578125" style="32" bestFit="1" customWidth="1"/>
    <col min="1040" max="1041" width="5.42578125" style="32" bestFit="1" customWidth="1"/>
    <col min="1042" max="1277" width="8.7109375" style="32"/>
    <col min="1278" max="1278" width="0.140625" style="32" customWidth="1"/>
    <col min="1279" max="1279" width="2.7109375" style="32" customWidth="1"/>
    <col min="1280" max="1280" width="15.42578125" style="32" customWidth="1"/>
    <col min="1281" max="1281" width="1.28515625" style="32" customWidth="1"/>
    <col min="1282" max="1282" width="12.42578125" style="32" customWidth="1"/>
    <col min="1283" max="1283" width="1.140625" style="32" customWidth="1"/>
    <col min="1284" max="1284" width="9" style="32" customWidth="1"/>
    <col min="1285" max="1286" width="7.7109375" style="32" customWidth="1"/>
    <col min="1287" max="1287" width="1" style="32" customWidth="1"/>
    <col min="1288" max="1289" width="7.7109375" style="32" customWidth="1"/>
    <col min="1290" max="1290" width="7.5703125" style="32" customWidth="1"/>
    <col min="1291" max="1293" width="4.85546875" style="32" customWidth="1"/>
    <col min="1294" max="1294" width="5.42578125" style="32" bestFit="1" customWidth="1"/>
    <col min="1295" max="1295" width="6.42578125" style="32" bestFit="1" customWidth="1"/>
    <col min="1296" max="1297" width="5.42578125" style="32" bestFit="1" customWidth="1"/>
    <col min="1298" max="1533" width="8.7109375" style="32"/>
    <col min="1534" max="1534" width="0.140625" style="32" customWidth="1"/>
    <col min="1535" max="1535" width="2.7109375" style="32" customWidth="1"/>
    <col min="1536" max="1536" width="15.42578125" style="32" customWidth="1"/>
    <col min="1537" max="1537" width="1.28515625" style="32" customWidth="1"/>
    <col min="1538" max="1538" width="12.42578125" style="32" customWidth="1"/>
    <col min="1539" max="1539" width="1.140625" style="32" customWidth="1"/>
    <col min="1540" max="1540" width="9" style="32" customWidth="1"/>
    <col min="1541" max="1542" width="7.7109375" style="32" customWidth="1"/>
    <col min="1543" max="1543" width="1" style="32" customWidth="1"/>
    <col min="1544" max="1545" width="7.7109375" style="32" customWidth="1"/>
    <col min="1546" max="1546" width="7.5703125" style="32" customWidth="1"/>
    <col min="1547" max="1549" width="4.85546875" style="32" customWidth="1"/>
    <col min="1550" max="1550" width="5.42578125" style="32" bestFit="1" customWidth="1"/>
    <col min="1551" max="1551" width="6.42578125" style="32" bestFit="1" customWidth="1"/>
    <col min="1552" max="1553" width="5.42578125" style="32" bestFit="1" customWidth="1"/>
    <col min="1554" max="1789" width="8.7109375" style="32"/>
    <col min="1790" max="1790" width="0.140625" style="32" customWidth="1"/>
    <col min="1791" max="1791" width="2.7109375" style="32" customWidth="1"/>
    <col min="1792" max="1792" width="15.42578125" style="32" customWidth="1"/>
    <col min="1793" max="1793" width="1.28515625" style="32" customWidth="1"/>
    <col min="1794" max="1794" width="12.42578125" style="32" customWidth="1"/>
    <col min="1795" max="1795" width="1.140625" style="32" customWidth="1"/>
    <col min="1796" max="1796" width="9" style="32" customWidth="1"/>
    <col min="1797" max="1798" width="7.7109375" style="32" customWidth="1"/>
    <col min="1799" max="1799" width="1" style="32" customWidth="1"/>
    <col min="1800" max="1801" width="7.7109375" style="32" customWidth="1"/>
    <col min="1802" max="1802" width="7.5703125" style="32" customWidth="1"/>
    <col min="1803" max="1805" width="4.85546875" style="32" customWidth="1"/>
    <col min="1806" max="1806" width="5.42578125" style="32" bestFit="1" customWidth="1"/>
    <col min="1807" max="1807" width="6.42578125" style="32" bestFit="1" customWidth="1"/>
    <col min="1808" max="1809" width="5.42578125" style="32" bestFit="1" customWidth="1"/>
    <col min="1810" max="2045" width="8.7109375" style="32"/>
    <col min="2046" max="2046" width="0.140625" style="32" customWidth="1"/>
    <col min="2047" max="2047" width="2.7109375" style="32" customWidth="1"/>
    <col min="2048" max="2048" width="15.42578125" style="32" customWidth="1"/>
    <col min="2049" max="2049" width="1.28515625" style="32" customWidth="1"/>
    <col min="2050" max="2050" width="12.42578125" style="32" customWidth="1"/>
    <col min="2051" max="2051" width="1.140625" style="32" customWidth="1"/>
    <col min="2052" max="2052" width="9" style="32" customWidth="1"/>
    <col min="2053" max="2054" width="7.7109375" style="32" customWidth="1"/>
    <col min="2055" max="2055" width="1" style="32" customWidth="1"/>
    <col min="2056" max="2057" width="7.7109375" style="32" customWidth="1"/>
    <col min="2058" max="2058" width="7.5703125" style="32" customWidth="1"/>
    <col min="2059" max="2061" width="4.85546875" style="32" customWidth="1"/>
    <col min="2062" max="2062" width="5.42578125" style="32" bestFit="1" customWidth="1"/>
    <col min="2063" max="2063" width="6.42578125" style="32" bestFit="1" customWidth="1"/>
    <col min="2064" max="2065" width="5.42578125" style="32" bestFit="1" customWidth="1"/>
    <col min="2066" max="2301" width="8.7109375" style="32"/>
    <col min="2302" max="2302" width="0.140625" style="32" customWidth="1"/>
    <col min="2303" max="2303" width="2.7109375" style="32" customWidth="1"/>
    <col min="2304" max="2304" width="15.42578125" style="32" customWidth="1"/>
    <col min="2305" max="2305" width="1.28515625" style="32" customWidth="1"/>
    <col min="2306" max="2306" width="12.42578125" style="32" customWidth="1"/>
    <col min="2307" max="2307" width="1.140625" style="32" customWidth="1"/>
    <col min="2308" max="2308" width="9" style="32" customWidth="1"/>
    <col min="2309" max="2310" width="7.7109375" style="32" customWidth="1"/>
    <col min="2311" max="2311" width="1" style="32" customWidth="1"/>
    <col min="2312" max="2313" width="7.7109375" style="32" customWidth="1"/>
    <col min="2314" max="2314" width="7.5703125" style="32" customWidth="1"/>
    <col min="2315" max="2317" width="4.85546875" style="32" customWidth="1"/>
    <col min="2318" max="2318" width="5.42578125" style="32" bestFit="1" customWidth="1"/>
    <col min="2319" max="2319" width="6.42578125" style="32" bestFit="1" customWidth="1"/>
    <col min="2320" max="2321" width="5.42578125" style="32" bestFit="1" customWidth="1"/>
    <col min="2322" max="2557" width="8.7109375" style="32"/>
    <col min="2558" max="2558" width="0.140625" style="32" customWidth="1"/>
    <col min="2559" max="2559" width="2.7109375" style="32" customWidth="1"/>
    <col min="2560" max="2560" width="15.42578125" style="32" customWidth="1"/>
    <col min="2561" max="2561" width="1.28515625" style="32" customWidth="1"/>
    <col min="2562" max="2562" width="12.42578125" style="32" customWidth="1"/>
    <col min="2563" max="2563" width="1.140625" style="32" customWidth="1"/>
    <col min="2564" max="2564" width="9" style="32" customWidth="1"/>
    <col min="2565" max="2566" width="7.7109375" style="32" customWidth="1"/>
    <col min="2567" max="2567" width="1" style="32" customWidth="1"/>
    <col min="2568" max="2569" width="7.7109375" style="32" customWidth="1"/>
    <col min="2570" max="2570" width="7.5703125" style="32" customWidth="1"/>
    <col min="2571" max="2573" width="4.85546875" style="32" customWidth="1"/>
    <col min="2574" max="2574" width="5.42578125" style="32" bestFit="1" customWidth="1"/>
    <col min="2575" max="2575" width="6.42578125" style="32" bestFit="1" customWidth="1"/>
    <col min="2576" max="2577" width="5.42578125" style="32" bestFit="1" customWidth="1"/>
    <col min="2578" max="2813" width="8.7109375" style="32"/>
    <col min="2814" max="2814" width="0.140625" style="32" customWidth="1"/>
    <col min="2815" max="2815" width="2.7109375" style="32" customWidth="1"/>
    <col min="2816" max="2816" width="15.42578125" style="32" customWidth="1"/>
    <col min="2817" max="2817" width="1.28515625" style="32" customWidth="1"/>
    <col min="2818" max="2818" width="12.42578125" style="32" customWidth="1"/>
    <col min="2819" max="2819" width="1.140625" style="32" customWidth="1"/>
    <col min="2820" max="2820" width="9" style="32" customWidth="1"/>
    <col min="2821" max="2822" width="7.7109375" style="32" customWidth="1"/>
    <col min="2823" max="2823" width="1" style="32" customWidth="1"/>
    <col min="2824" max="2825" width="7.7109375" style="32" customWidth="1"/>
    <col min="2826" max="2826" width="7.5703125" style="32" customWidth="1"/>
    <col min="2827" max="2829" width="4.85546875" style="32" customWidth="1"/>
    <col min="2830" max="2830" width="5.42578125" style="32" bestFit="1" customWidth="1"/>
    <col min="2831" max="2831" width="6.42578125" style="32" bestFit="1" customWidth="1"/>
    <col min="2832" max="2833" width="5.42578125" style="32" bestFit="1" customWidth="1"/>
    <col min="2834" max="3069" width="8.7109375" style="32"/>
    <col min="3070" max="3070" width="0.140625" style="32" customWidth="1"/>
    <col min="3071" max="3071" width="2.7109375" style="32" customWidth="1"/>
    <col min="3072" max="3072" width="15.42578125" style="32" customWidth="1"/>
    <col min="3073" max="3073" width="1.28515625" style="32" customWidth="1"/>
    <col min="3074" max="3074" width="12.42578125" style="32" customWidth="1"/>
    <col min="3075" max="3075" width="1.140625" style="32" customWidth="1"/>
    <col min="3076" max="3076" width="9" style="32" customWidth="1"/>
    <col min="3077" max="3078" width="7.7109375" style="32" customWidth="1"/>
    <col min="3079" max="3079" width="1" style="32" customWidth="1"/>
    <col min="3080" max="3081" width="7.7109375" style="32" customWidth="1"/>
    <col min="3082" max="3082" width="7.5703125" style="32" customWidth="1"/>
    <col min="3083" max="3085" width="4.85546875" style="32" customWidth="1"/>
    <col min="3086" max="3086" width="5.42578125" style="32" bestFit="1" customWidth="1"/>
    <col min="3087" max="3087" width="6.42578125" style="32" bestFit="1" customWidth="1"/>
    <col min="3088" max="3089" width="5.42578125" style="32" bestFit="1" customWidth="1"/>
    <col min="3090" max="3325" width="8.7109375" style="32"/>
    <col min="3326" max="3326" width="0.140625" style="32" customWidth="1"/>
    <col min="3327" max="3327" width="2.7109375" style="32" customWidth="1"/>
    <col min="3328" max="3328" width="15.42578125" style="32" customWidth="1"/>
    <col min="3329" max="3329" width="1.28515625" style="32" customWidth="1"/>
    <col min="3330" max="3330" width="12.42578125" style="32" customWidth="1"/>
    <col min="3331" max="3331" width="1.140625" style="32" customWidth="1"/>
    <col min="3332" max="3332" width="9" style="32" customWidth="1"/>
    <col min="3333" max="3334" width="7.7109375" style="32" customWidth="1"/>
    <col min="3335" max="3335" width="1" style="32" customWidth="1"/>
    <col min="3336" max="3337" width="7.7109375" style="32" customWidth="1"/>
    <col min="3338" max="3338" width="7.5703125" style="32" customWidth="1"/>
    <col min="3339" max="3341" width="4.85546875" style="32" customWidth="1"/>
    <col min="3342" max="3342" width="5.42578125" style="32" bestFit="1" customWidth="1"/>
    <col min="3343" max="3343" width="6.42578125" style="32" bestFit="1" customWidth="1"/>
    <col min="3344" max="3345" width="5.42578125" style="32" bestFit="1" customWidth="1"/>
    <col min="3346" max="3581" width="8.7109375" style="32"/>
    <col min="3582" max="3582" width="0.140625" style="32" customWidth="1"/>
    <col min="3583" max="3583" width="2.7109375" style="32" customWidth="1"/>
    <col min="3584" max="3584" width="15.42578125" style="32" customWidth="1"/>
    <col min="3585" max="3585" width="1.28515625" style="32" customWidth="1"/>
    <col min="3586" max="3586" width="12.42578125" style="32" customWidth="1"/>
    <col min="3587" max="3587" width="1.140625" style="32" customWidth="1"/>
    <col min="3588" max="3588" width="9" style="32" customWidth="1"/>
    <col min="3589" max="3590" width="7.7109375" style="32" customWidth="1"/>
    <col min="3591" max="3591" width="1" style="32" customWidth="1"/>
    <col min="3592" max="3593" width="7.7109375" style="32" customWidth="1"/>
    <col min="3594" max="3594" width="7.5703125" style="32" customWidth="1"/>
    <col min="3595" max="3597" width="4.85546875" style="32" customWidth="1"/>
    <col min="3598" max="3598" width="5.42578125" style="32" bestFit="1" customWidth="1"/>
    <col min="3599" max="3599" width="6.42578125" style="32" bestFit="1" customWidth="1"/>
    <col min="3600" max="3601" width="5.42578125" style="32" bestFit="1" customWidth="1"/>
    <col min="3602" max="3837" width="8.7109375" style="32"/>
    <col min="3838" max="3838" width="0.140625" style="32" customWidth="1"/>
    <col min="3839" max="3839" width="2.7109375" style="32" customWidth="1"/>
    <col min="3840" max="3840" width="15.42578125" style="32" customWidth="1"/>
    <col min="3841" max="3841" width="1.28515625" style="32" customWidth="1"/>
    <col min="3842" max="3842" width="12.42578125" style="32" customWidth="1"/>
    <col min="3843" max="3843" width="1.140625" style="32" customWidth="1"/>
    <col min="3844" max="3844" width="9" style="32" customWidth="1"/>
    <col min="3845" max="3846" width="7.7109375" style="32" customWidth="1"/>
    <col min="3847" max="3847" width="1" style="32" customWidth="1"/>
    <col min="3848" max="3849" width="7.7109375" style="32" customWidth="1"/>
    <col min="3850" max="3850" width="7.5703125" style="32" customWidth="1"/>
    <col min="3851" max="3853" width="4.85546875" style="32" customWidth="1"/>
    <col min="3854" max="3854" width="5.42578125" style="32" bestFit="1" customWidth="1"/>
    <col min="3855" max="3855" width="6.42578125" style="32" bestFit="1" customWidth="1"/>
    <col min="3856" max="3857" width="5.42578125" style="32" bestFit="1" customWidth="1"/>
    <col min="3858" max="4093" width="8.7109375" style="32"/>
    <col min="4094" max="4094" width="0.140625" style="32" customWidth="1"/>
    <col min="4095" max="4095" width="2.7109375" style="32" customWidth="1"/>
    <col min="4096" max="4096" width="15.42578125" style="32" customWidth="1"/>
    <col min="4097" max="4097" width="1.28515625" style="32" customWidth="1"/>
    <col min="4098" max="4098" width="12.42578125" style="32" customWidth="1"/>
    <col min="4099" max="4099" width="1.140625" style="32" customWidth="1"/>
    <col min="4100" max="4100" width="9" style="32" customWidth="1"/>
    <col min="4101" max="4102" width="7.7109375" style="32" customWidth="1"/>
    <col min="4103" max="4103" width="1" style="32" customWidth="1"/>
    <col min="4104" max="4105" width="7.7109375" style="32" customWidth="1"/>
    <col min="4106" max="4106" width="7.5703125" style="32" customWidth="1"/>
    <col min="4107" max="4109" width="4.85546875" style="32" customWidth="1"/>
    <col min="4110" max="4110" width="5.42578125" style="32" bestFit="1" customWidth="1"/>
    <col min="4111" max="4111" width="6.42578125" style="32" bestFit="1" customWidth="1"/>
    <col min="4112" max="4113" width="5.42578125" style="32" bestFit="1" customWidth="1"/>
    <col min="4114" max="4349" width="8.7109375" style="32"/>
    <col min="4350" max="4350" width="0.140625" style="32" customWidth="1"/>
    <col min="4351" max="4351" width="2.7109375" style="32" customWidth="1"/>
    <col min="4352" max="4352" width="15.42578125" style="32" customWidth="1"/>
    <col min="4353" max="4353" width="1.28515625" style="32" customWidth="1"/>
    <col min="4354" max="4354" width="12.42578125" style="32" customWidth="1"/>
    <col min="4355" max="4355" width="1.140625" style="32" customWidth="1"/>
    <col min="4356" max="4356" width="9" style="32" customWidth="1"/>
    <col min="4357" max="4358" width="7.7109375" style="32" customWidth="1"/>
    <col min="4359" max="4359" width="1" style="32" customWidth="1"/>
    <col min="4360" max="4361" width="7.7109375" style="32" customWidth="1"/>
    <col min="4362" max="4362" width="7.5703125" style="32" customWidth="1"/>
    <col min="4363" max="4365" width="4.85546875" style="32" customWidth="1"/>
    <col min="4366" max="4366" width="5.42578125" style="32" bestFit="1" customWidth="1"/>
    <col min="4367" max="4367" width="6.42578125" style="32" bestFit="1" customWidth="1"/>
    <col min="4368" max="4369" width="5.42578125" style="32" bestFit="1" customWidth="1"/>
    <col min="4370" max="4605" width="8.7109375" style="32"/>
    <col min="4606" max="4606" width="0.140625" style="32" customWidth="1"/>
    <col min="4607" max="4607" width="2.7109375" style="32" customWidth="1"/>
    <col min="4608" max="4608" width="15.42578125" style="32" customWidth="1"/>
    <col min="4609" max="4609" width="1.28515625" style="32" customWidth="1"/>
    <col min="4610" max="4610" width="12.42578125" style="32" customWidth="1"/>
    <col min="4611" max="4611" width="1.140625" style="32" customWidth="1"/>
    <col min="4612" max="4612" width="9" style="32" customWidth="1"/>
    <col min="4613" max="4614" width="7.7109375" style="32" customWidth="1"/>
    <col min="4615" max="4615" width="1" style="32" customWidth="1"/>
    <col min="4616" max="4617" width="7.7109375" style="32" customWidth="1"/>
    <col min="4618" max="4618" width="7.5703125" style="32" customWidth="1"/>
    <col min="4619" max="4621" width="4.85546875" style="32" customWidth="1"/>
    <col min="4622" max="4622" width="5.42578125" style="32" bestFit="1" customWidth="1"/>
    <col min="4623" max="4623" width="6.42578125" style="32" bestFit="1" customWidth="1"/>
    <col min="4624" max="4625" width="5.42578125" style="32" bestFit="1" customWidth="1"/>
    <col min="4626" max="4861" width="8.7109375" style="32"/>
    <col min="4862" max="4862" width="0.140625" style="32" customWidth="1"/>
    <col min="4863" max="4863" width="2.7109375" style="32" customWidth="1"/>
    <col min="4864" max="4864" width="15.42578125" style="32" customWidth="1"/>
    <col min="4865" max="4865" width="1.28515625" style="32" customWidth="1"/>
    <col min="4866" max="4866" width="12.42578125" style="32" customWidth="1"/>
    <col min="4867" max="4867" width="1.140625" style="32" customWidth="1"/>
    <col min="4868" max="4868" width="9" style="32" customWidth="1"/>
    <col min="4869" max="4870" width="7.7109375" style="32" customWidth="1"/>
    <col min="4871" max="4871" width="1" style="32" customWidth="1"/>
    <col min="4872" max="4873" width="7.7109375" style="32" customWidth="1"/>
    <col min="4874" max="4874" width="7.5703125" style="32" customWidth="1"/>
    <col min="4875" max="4877" width="4.85546875" style="32" customWidth="1"/>
    <col min="4878" max="4878" width="5.42578125" style="32" bestFit="1" customWidth="1"/>
    <col min="4879" max="4879" width="6.42578125" style="32" bestFit="1" customWidth="1"/>
    <col min="4880" max="4881" width="5.42578125" style="32" bestFit="1" customWidth="1"/>
    <col min="4882" max="5117" width="8.7109375" style="32"/>
    <col min="5118" max="5118" width="0.140625" style="32" customWidth="1"/>
    <col min="5119" max="5119" width="2.7109375" style="32" customWidth="1"/>
    <col min="5120" max="5120" width="15.42578125" style="32" customWidth="1"/>
    <col min="5121" max="5121" width="1.28515625" style="32" customWidth="1"/>
    <col min="5122" max="5122" width="12.42578125" style="32" customWidth="1"/>
    <col min="5123" max="5123" width="1.140625" style="32" customWidth="1"/>
    <col min="5124" max="5124" width="9" style="32" customWidth="1"/>
    <col min="5125" max="5126" width="7.7109375" style="32" customWidth="1"/>
    <col min="5127" max="5127" width="1" style="32" customWidth="1"/>
    <col min="5128" max="5129" width="7.7109375" style="32" customWidth="1"/>
    <col min="5130" max="5130" width="7.5703125" style="32" customWidth="1"/>
    <col min="5131" max="5133" width="4.85546875" style="32" customWidth="1"/>
    <col min="5134" max="5134" width="5.42578125" style="32" bestFit="1" customWidth="1"/>
    <col min="5135" max="5135" width="6.42578125" style="32" bestFit="1" customWidth="1"/>
    <col min="5136" max="5137" width="5.42578125" style="32" bestFit="1" customWidth="1"/>
    <col min="5138" max="5373" width="8.7109375" style="32"/>
    <col min="5374" max="5374" width="0.140625" style="32" customWidth="1"/>
    <col min="5375" max="5375" width="2.7109375" style="32" customWidth="1"/>
    <col min="5376" max="5376" width="15.42578125" style="32" customWidth="1"/>
    <col min="5377" max="5377" width="1.28515625" style="32" customWidth="1"/>
    <col min="5378" max="5378" width="12.42578125" style="32" customWidth="1"/>
    <col min="5379" max="5379" width="1.140625" style="32" customWidth="1"/>
    <col min="5380" max="5380" width="9" style="32" customWidth="1"/>
    <col min="5381" max="5382" width="7.7109375" style="32" customWidth="1"/>
    <col min="5383" max="5383" width="1" style="32" customWidth="1"/>
    <col min="5384" max="5385" width="7.7109375" style="32" customWidth="1"/>
    <col min="5386" max="5386" width="7.5703125" style="32" customWidth="1"/>
    <col min="5387" max="5389" width="4.85546875" style="32" customWidth="1"/>
    <col min="5390" max="5390" width="5.42578125" style="32" bestFit="1" customWidth="1"/>
    <col min="5391" max="5391" width="6.42578125" style="32" bestFit="1" customWidth="1"/>
    <col min="5392" max="5393" width="5.42578125" style="32" bestFit="1" customWidth="1"/>
    <col min="5394" max="5629" width="8.7109375" style="32"/>
    <col min="5630" max="5630" width="0.140625" style="32" customWidth="1"/>
    <col min="5631" max="5631" width="2.7109375" style="32" customWidth="1"/>
    <col min="5632" max="5632" width="15.42578125" style="32" customWidth="1"/>
    <col min="5633" max="5633" width="1.28515625" style="32" customWidth="1"/>
    <col min="5634" max="5634" width="12.42578125" style="32" customWidth="1"/>
    <col min="5635" max="5635" width="1.140625" style="32" customWidth="1"/>
    <col min="5636" max="5636" width="9" style="32" customWidth="1"/>
    <col min="5637" max="5638" width="7.7109375" style="32" customWidth="1"/>
    <col min="5639" max="5639" width="1" style="32" customWidth="1"/>
    <col min="5640" max="5641" width="7.7109375" style="32" customWidth="1"/>
    <col min="5642" max="5642" width="7.5703125" style="32" customWidth="1"/>
    <col min="5643" max="5645" width="4.85546875" style="32" customWidth="1"/>
    <col min="5646" max="5646" width="5.42578125" style="32" bestFit="1" customWidth="1"/>
    <col min="5647" max="5647" width="6.42578125" style="32" bestFit="1" customWidth="1"/>
    <col min="5648" max="5649" width="5.42578125" style="32" bestFit="1" customWidth="1"/>
    <col min="5650" max="5885" width="8.7109375" style="32"/>
    <col min="5886" max="5886" width="0.140625" style="32" customWidth="1"/>
    <col min="5887" max="5887" width="2.7109375" style="32" customWidth="1"/>
    <col min="5888" max="5888" width="15.42578125" style="32" customWidth="1"/>
    <col min="5889" max="5889" width="1.28515625" style="32" customWidth="1"/>
    <col min="5890" max="5890" width="12.42578125" style="32" customWidth="1"/>
    <col min="5891" max="5891" width="1.140625" style="32" customWidth="1"/>
    <col min="5892" max="5892" width="9" style="32" customWidth="1"/>
    <col min="5893" max="5894" width="7.7109375" style="32" customWidth="1"/>
    <col min="5895" max="5895" width="1" style="32" customWidth="1"/>
    <col min="5896" max="5897" width="7.7109375" style="32" customWidth="1"/>
    <col min="5898" max="5898" width="7.5703125" style="32" customWidth="1"/>
    <col min="5899" max="5901" width="4.85546875" style="32" customWidth="1"/>
    <col min="5902" max="5902" width="5.42578125" style="32" bestFit="1" customWidth="1"/>
    <col min="5903" max="5903" width="6.42578125" style="32" bestFit="1" customWidth="1"/>
    <col min="5904" max="5905" width="5.42578125" style="32" bestFit="1" customWidth="1"/>
    <col min="5906" max="6141" width="8.7109375" style="32"/>
    <col min="6142" max="6142" width="0.140625" style="32" customWidth="1"/>
    <col min="6143" max="6143" width="2.7109375" style="32" customWidth="1"/>
    <col min="6144" max="6144" width="15.42578125" style="32" customWidth="1"/>
    <col min="6145" max="6145" width="1.28515625" style="32" customWidth="1"/>
    <col min="6146" max="6146" width="12.42578125" style="32" customWidth="1"/>
    <col min="6147" max="6147" width="1.140625" style="32" customWidth="1"/>
    <col min="6148" max="6148" width="9" style="32" customWidth="1"/>
    <col min="6149" max="6150" width="7.7109375" style="32" customWidth="1"/>
    <col min="6151" max="6151" width="1" style="32" customWidth="1"/>
    <col min="6152" max="6153" width="7.7109375" style="32" customWidth="1"/>
    <col min="6154" max="6154" width="7.5703125" style="32" customWidth="1"/>
    <col min="6155" max="6157" width="4.85546875" style="32" customWidth="1"/>
    <col min="6158" max="6158" width="5.42578125" style="32" bestFit="1" customWidth="1"/>
    <col min="6159" max="6159" width="6.42578125" style="32" bestFit="1" customWidth="1"/>
    <col min="6160" max="6161" width="5.42578125" style="32" bestFit="1" customWidth="1"/>
    <col min="6162" max="6397" width="8.7109375" style="32"/>
    <col min="6398" max="6398" width="0.140625" style="32" customWidth="1"/>
    <col min="6399" max="6399" width="2.7109375" style="32" customWidth="1"/>
    <col min="6400" max="6400" width="15.42578125" style="32" customWidth="1"/>
    <col min="6401" max="6401" width="1.28515625" style="32" customWidth="1"/>
    <col min="6402" max="6402" width="12.42578125" style="32" customWidth="1"/>
    <col min="6403" max="6403" width="1.140625" style="32" customWidth="1"/>
    <col min="6404" max="6404" width="9" style="32" customWidth="1"/>
    <col min="6405" max="6406" width="7.7109375" style="32" customWidth="1"/>
    <col min="6407" max="6407" width="1" style="32" customWidth="1"/>
    <col min="6408" max="6409" width="7.7109375" style="32" customWidth="1"/>
    <col min="6410" max="6410" width="7.5703125" style="32" customWidth="1"/>
    <col min="6411" max="6413" width="4.85546875" style="32" customWidth="1"/>
    <col min="6414" max="6414" width="5.42578125" style="32" bestFit="1" customWidth="1"/>
    <col min="6415" max="6415" width="6.42578125" style="32" bestFit="1" customWidth="1"/>
    <col min="6416" max="6417" width="5.42578125" style="32" bestFit="1" customWidth="1"/>
    <col min="6418" max="6653" width="8.7109375" style="32"/>
    <col min="6654" max="6654" width="0.140625" style="32" customWidth="1"/>
    <col min="6655" max="6655" width="2.7109375" style="32" customWidth="1"/>
    <col min="6656" max="6656" width="15.42578125" style="32" customWidth="1"/>
    <col min="6657" max="6657" width="1.28515625" style="32" customWidth="1"/>
    <col min="6658" max="6658" width="12.42578125" style="32" customWidth="1"/>
    <col min="6659" max="6659" width="1.140625" style="32" customWidth="1"/>
    <col min="6660" max="6660" width="9" style="32" customWidth="1"/>
    <col min="6661" max="6662" width="7.7109375" style="32" customWidth="1"/>
    <col min="6663" max="6663" width="1" style="32" customWidth="1"/>
    <col min="6664" max="6665" width="7.7109375" style="32" customWidth="1"/>
    <col min="6666" max="6666" width="7.5703125" style="32" customWidth="1"/>
    <col min="6667" max="6669" width="4.85546875" style="32" customWidth="1"/>
    <col min="6670" max="6670" width="5.42578125" style="32" bestFit="1" customWidth="1"/>
    <col min="6671" max="6671" width="6.42578125" style="32" bestFit="1" customWidth="1"/>
    <col min="6672" max="6673" width="5.42578125" style="32" bestFit="1" customWidth="1"/>
    <col min="6674" max="6909" width="8.7109375" style="32"/>
    <col min="6910" max="6910" width="0.140625" style="32" customWidth="1"/>
    <col min="6911" max="6911" width="2.7109375" style="32" customWidth="1"/>
    <col min="6912" max="6912" width="15.42578125" style="32" customWidth="1"/>
    <col min="6913" max="6913" width="1.28515625" style="32" customWidth="1"/>
    <col min="6914" max="6914" width="12.42578125" style="32" customWidth="1"/>
    <col min="6915" max="6915" width="1.140625" style="32" customWidth="1"/>
    <col min="6916" max="6916" width="9" style="32" customWidth="1"/>
    <col min="6917" max="6918" width="7.7109375" style="32" customWidth="1"/>
    <col min="6919" max="6919" width="1" style="32" customWidth="1"/>
    <col min="6920" max="6921" width="7.7109375" style="32" customWidth="1"/>
    <col min="6922" max="6922" width="7.5703125" style="32" customWidth="1"/>
    <col min="6923" max="6925" width="4.85546875" style="32" customWidth="1"/>
    <col min="6926" max="6926" width="5.42578125" style="32" bestFit="1" customWidth="1"/>
    <col min="6927" max="6927" width="6.42578125" style="32" bestFit="1" customWidth="1"/>
    <col min="6928" max="6929" width="5.42578125" style="32" bestFit="1" customWidth="1"/>
    <col min="6930" max="7165" width="8.7109375" style="32"/>
    <col min="7166" max="7166" width="0.140625" style="32" customWidth="1"/>
    <col min="7167" max="7167" width="2.7109375" style="32" customWidth="1"/>
    <col min="7168" max="7168" width="15.42578125" style="32" customWidth="1"/>
    <col min="7169" max="7169" width="1.28515625" style="32" customWidth="1"/>
    <col min="7170" max="7170" width="12.42578125" style="32" customWidth="1"/>
    <col min="7171" max="7171" width="1.140625" style="32" customWidth="1"/>
    <col min="7172" max="7172" width="9" style="32" customWidth="1"/>
    <col min="7173" max="7174" width="7.7109375" style="32" customWidth="1"/>
    <col min="7175" max="7175" width="1" style="32" customWidth="1"/>
    <col min="7176" max="7177" width="7.7109375" style="32" customWidth="1"/>
    <col min="7178" max="7178" width="7.5703125" style="32" customWidth="1"/>
    <col min="7179" max="7181" width="4.85546875" style="32" customWidth="1"/>
    <col min="7182" max="7182" width="5.42578125" style="32" bestFit="1" customWidth="1"/>
    <col min="7183" max="7183" width="6.42578125" style="32" bestFit="1" customWidth="1"/>
    <col min="7184" max="7185" width="5.42578125" style="32" bestFit="1" customWidth="1"/>
    <col min="7186" max="7421" width="8.7109375" style="32"/>
    <col min="7422" max="7422" width="0.140625" style="32" customWidth="1"/>
    <col min="7423" max="7423" width="2.7109375" style="32" customWidth="1"/>
    <col min="7424" max="7424" width="15.42578125" style="32" customWidth="1"/>
    <col min="7425" max="7425" width="1.28515625" style="32" customWidth="1"/>
    <col min="7426" max="7426" width="12.42578125" style="32" customWidth="1"/>
    <col min="7427" max="7427" width="1.140625" style="32" customWidth="1"/>
    <col min="7428" max="7428" width="9" style="32" customWidth="1"/>
    <col min="7429" max="7430" width="7.7109375" style="32" customWidth="1"/>
    <col min="7431" max="7431" width="1" style="32" customWidth="1"/>
    <col min="7432" max="7433" width="7.7109375" style="32" customWidth="1"/>
    <col min="7434" max="7434" width="7.5703125" style="32" customWidth="1"/>
    <col min="7435" max="7437" width="4.85546875" style="32" customWidth="1"/>
    <col min="7438" max="7438" width="5.42578125" style="32" bestFit="1" customWidth="1"/>
    <col min="7439" max="7439" width="6.42578125" style="32" bestFit="1" customWidth="1"/>
    <col min="7440" max="7441" width="5.42578125" style="32" bestFit="1" customWidth="1"/>
    <col min="7442" max="7677" width="8.7109375" style="32"/>
    <col min="7678" max="7678" width="0.140625" style="32" customWidth="1"/>
    <col min="7679" max="7679" width="2.7109375" style="32" customWidth="1"/>
    <col min="7680" max="7680" width="15.42578125" style="32" customWidth="1"/>
    <col min="7681" max="7681" width="1.28515625" style="32" customWidth="1"/>
    <col min="7682" max="7682" width="12.42578125" style="32" customWidth="1"/>
    <col min="7683" max="7683" width="1.140625" style="32" customWidth="1"/>
    <col min="7684" max="7684" width="9" style="32" customWidth="1"/>
    <col min="7685" max="7686" width="7.7109375" style="32" customWidth="1"/>
    <col min="7687" max="7687" width="1" style="32" customWidth="1"/>
    <col min="7688" max="7689" width="7.7109375" style="32" customWidth="1"/>
    <col min="7690" max="7690" width="7.5703125" style="32" customWidth="1"/>
    <col min="7691" max="7693" width="4.85546875" style="32" customWidth="1"/>
    <col min="7694" max="7694" width="5.42578125" style="32" bestFit="1" customWidth="1"/>
    <col min="7695" max="7695" width="6.42578125" style="32" bestFit="1" customWidth="1"/>
    <col min="7696" max="7697" width="5.42578125" style="32" bestFit="1" customWidth="1"/>
    <col min="7698" max="7933" width="8.7109375" style="32"/>
    <col min="7934" max="7934" width="0.140625" style="32" customWidth="1"/>
    <col min="7935" max="7935" width="2.7109375" style="32" customWidth="1"/>
    <col min="7936" max="7936" width="15.42578125" style="32" customWidth="1"/>
    <col min="7937" max="7937" width="1.28515625" style="32" customWidth="1"/>
    <col min="7938" max="7938" width="12.42578125" style="32" customWidth="1"/>
    <col min="7939" max="7939" width="1.140625" style="32" customWidth="1"/>
    <col min="7940" max="7940" width="9" style="32" customWidth="1"/>
    <col min="7941" max="7942" width="7.7109375" style="32" customWidth="1"/>
    <col min="7943" max="7943" width="1" style="32" customWidth="1"/>
    <col min="7944" max="7945" width="7.7109375" style="32" customWidth="1"/>
    <col min="7946" max="7946" width="7.5703125" style="32" customWidth="1"/>
    <col min="7947" max="7949" width="4.85546875" style="32" customWidth="1"/>
    <col min="7950" max="7950" width="5.42578125" style="32" bestFit="1" customWidth="1"/>
    <col min="7951" max="7951" width="6.42578125" style="32" bestFit="1" customWidth="1"/>
    <col min="7952" max="7953" width="5.42578125" style="32" bestFit="1" customWidth="1"/>
    <col min="7954" max="8189" width="8.7109375" style="32"/>
    <col min="8190" max="8190" width="0.140625" style="32" customWidth="1"/>
    <col min="8191" max="8191" width="2.7109375" style="32" customWidth="1"/>
    <col min="8192" max="8192" width="15.42578125" style="32" customWidth="1"/>
    <col min="8193" max="8193" width="1.28515625" style="32" customWidth="1"/>
    <col min="8194" max="8194" width="12.42578125" style="32" customWidth="1"/>
    <col min="8195" max="8195" width="1.140625" style="32" customWidth="1"/>
    <col min="8196" max="8196" width="9" style="32" customWidth="1"/>
    <col min="8197" max="8198" width="7.7109375" style="32" customWidth="1"/>
    <col min="8199" max="8199" width="1" style="32" customWidth="1"/>
    <col min="8200" max="8201" width="7.7109375" style="32" customWidth="1"/>
    <col min="8202" max="8202" width="7.5703125" style="32" customWidth="1"/>
    <col min="8203" max="8205" width="4.85546875" style="32" customWidth="1"/>
    <col min="8206" max="8206" width="5.42578125" style="32" bestFit="1" customWidth="1"/>
    <col min="8207" max="8207" width="6.42578125" style="32" bestFit="1" customWidth="1"/>
    <col min="8208" max="8209" width="5.42578125" style="32" bestFit="1" customWidth="1"/>
    <col min="8210" max="8445" width="8.7109375" style="32"/>
    <col min="8446" max="8446" width="0.140625" style="32" customWidth="1"/>
    <col min="8447" max="8447" width="2.7109375" style="32" customWidth="1"/>
    <col min="8448" max="8448" width="15.42578125" style="32" customWidth="1"/>
    <col min="8449" max="8449" width="1.28515625" style="32" customWidth="1"/>
    <col min="8450" max="8450" width="12.42578125" style="32" customWidth="1"/>
    <col min="8451" max="8451" width="1.140625" style="32" customWidth="1"/>
    <col min="8452" max="8452" width="9" style="32" customWidth="1"/>
    <col min="8453" max="8454" width="7.7109375" style="32" customWidth="1"/>
    <col min="8455" max="8455" width="1" style="32" customWidth="1"/>
    <col min="8456" max="8457" width="7.7109375" style="32" customWidth="1"/>
    <col min="8458" max="8458" width="7.5703125" style="32" customWidth="1"/>
    <col min="8459" max="8461" width="4.85546875" style="32" customWidth="1"/>
    <col min="8462" max="8462" width="5.42578125" style="32" bestFit="1" customWidth="1"/>
    <col min="8463" max="8463" width="6.42578125" style="32" bestFit="1" customWidth="1"/>
    <col min="8464" max="8465" width="5.42578125" style="32" bestFit="1" customWidth="1"/>
    <col min="8466" max="8701" width="8.7109375" style="32"/>
    <col min="8702" max="8702" width="0.140625" style="32" customWidth="1"/>
    <col min="8703" max="8703" width="2.7109375" style="32" customWidth="1"/>
    <col min="8704" max="8704" width="15.42578125" style="32" customWidth="1"/>
    <col min="8705" max="8705" width="1.28515625" style="32" customWidth="1"/>
    <col min="8706" max="8706" width="12.42578125" style="32" customWidth="1"/>
    <col min="8707" max="8707" width="1.140625" style="32" customWidth="1"/>
    <col min="8708" max="8708" width="9" style="32" customWidth="1"/>
    <col min="8709" max="8710" width="7.7109375" style="32" customWidth="1"/>
    <col min="8711" max="8711" width="1" style="32" customWidth="1"/>
    <col min="8712" max="8713" width="7.7109375" style="32" customWidth="1"/>
    <col min="8714" max="8714" width="7.5703125" style="32" customWidth="1"/>
    <col min="8715" max="8717" width="4.85546875" style="32" customWidth="1"/>
    <col min="8718" max="8718" width="5.42578125" style="32" bestFit="1" customWidth="1"/>
    <col min="8719" max="8719" width="6.42578125" style="32" bestFit="1" customWidth="1"/>
    <col min="8720" max="8721" width="5.42578125" style="32" bestFit="1" customWidth="1"/>
    <col min="8722" max="8957" width="8.7109375" style="32"/>
    <col min="8958" max="8958" width="0.140625" style="32" customWidth="1"/>
    <col min="8959" max="8959" width="2.7109375" style="32" customWidth="1"/>
    <col min="8960" max="8960" width="15.42578125" style="32" customWidth="1"/>
    <col min="8961" max="8961" width="1.28515625" style="32" customWidth="1"/>
    <col min="8962" max="8962" width="12.42578125" style="32" customWidth="1"/>
    <col min="8963" max="8963" width="1.140625" style="32" customWidth="1"/>
    <col min="8964" max="8964" width="9" style="32" customWidth="1"/>
    <col min="8965" max="8966" width="7.7109375" style="32" customWidth="1"/>
    <col min="8967" max="8967" width="1" style="32" customWidth="1"/>
    <col min="8968" max="8969" width="7.7109375" style="32" customWidth="1"/>
    <col min="8970" max="8970" width="7.5703125" style="32" customWidth="1"/>
    <col min="8971" max="8973" width="4.85546875" style="32" customWidth="1"/>
    <col min="8974" max="8974" width="5.42578125" style="32" bestFit="1" customWidth="1"/>
    <col min="8975" max="8975" width="6.42578125" style="32" bestFit="1" customWidth="1"/>
    <col min="8976" max="8977" width="5.42578125" style="32" bestFit="1" customWidth="1"/>
    <col min="8978" max="9213" width="8.7109375" style="32"/>
    <col min="9214" max="9214" width="0.140625" style="32" customWidth="1"/>
    <col min="9215" max="9215" width="2.7109375" style="32" customWidth="1"/>
    <col min="9216" max="9216" width="15.42578125" style="32" customWidth="1"/>
    <col min="9217" max="9217" width="1.28515625" style="32" customWidth="1"/>
    <col min="9218" max="9218" width="12.42578125" style="32" customWidth="1"/>
    <col min="9219" max="9219" width="1.140625" style="32" customWidth="1"/>
    <col min="9220" max="9220" width="9" style="32" customWidth="1"/>
    <col min="9221" max="9222" width="7.7109375" style="32" customWidth="1"/>
    <col min="9223" max="9223" width="1" style="32" customWidth="1"/>
    <col min="9224" max="9225" width="7.7109375" style="32" customWidth="1"/>
    <col min="9226" max="9226" width="7.5703125" style="32" customWidth="1"/>
    <col min="9227" max="9229" width="4.85546875" style="32" customWidth="1"/>
    <col min="9230" max="9230" width="5.42578125" style="32" bestFit="1" customWidth="1"/>
    <col min="9231" max="9231" width="6.42578125" style="32" bestFit="1" customWidth="1"/>
    <col min="9232" max="9233" width="5.42578125" style="32" bestFit="1" customWidth="1"/>
    <col min="9234" max="9469" width="8.7109375" style="32"/>
    <col min="9470" max="9470" width="0.140625" style="32" customWidth="1"/>
    <col min="9471" max="9471" width="2.7109375" style="32" customWidth="1"/>
    <col min="9472" max="9472" width="15.42578125" style="32" customWidth="1"/>
    <col min="9473" max="9473" width="1.28515625" style="32" customWidth="1"/>
    <col min="9474" max="9474" width="12.42578125" style="32" customWidth="1"/>
    <col min="9475" max="9475" width="1.140625" style="32" customWidth="1"/>
    <col min="9476" max="9476" width="9" style="32" customWidth="1"/>
    <col min="9477" max="9478" width="7.7109375" style="32" customWidth="1"/>
    <col min="9479" max="9479" width="1" style="32" customWidth="1"/>
    <col min="9480" max="9481" width="7.7109375" style="32" customWidth="1"/>
    <col min="9482" max="9482" width="7.5703125" style="32" customWidth="1"/>
    <col min="9483" max="9485" width="4.85546875" style="32" customWidth="1"/>
    <col min="9486" max="9486" width="5.42578125" style="32" bestFit="1" customWidth="1"/>
    <col min="9487" max="9487" width="6.42578125" style="32" bestFit="1" customWidth="1"/>
    <col min="9488" max="9489" width="5.42578125" style="32" bestFit="1" customWidth="1"/>
    <col min="9490" max="9725" width="8.7109375" style="32"/>
    <col min="9726" max="9726" width="0.140625" style="32" customWidth="1"/>
    <col min="9727" max="9727" width="2.7109375" style="32" customWidth="1"/>
    <col min="9728" max="9728" width="15.42578125" style="32" customWidth="1"/>
    <col min="9729" max="9729" width="1.28515625" style="32" customWidth="1"/>
    <col min="9730" max="9730" width="12.42578125" style="32" customWidth="1"/>
    <col min="9731" max="9731" width="1.140625" style="32" customWidth="1"/>
    <col min="9732" max="9732" width="9" style="32" customWidth="1"/>
    <col min="9733" max="9734" width="7.7109375" style="32" customWidth="1"/>
    <col min="9735" max="9735" width="1" style="32" customWidth="1"/>
    <col min="9736" max="9737" width="7.7109375" style="32" customWidth="1"/>
    <col min="9738" max="9738" width="7.5703125" style="32" customWidth="1"/>
    <col min="9739" max="9741" width="4.85546875" style="32" customWidth="1"/>
    <col min="9742" max="9742" width="5.42578125" style="32" bestFit="1" customWidth="1"/>
    <col min="9743" max="9743" width="6.42578125" style="32" bestFit="1" customWidth="1"/>
    <col min="9744" max="9745" width="5.42578125" style="32" bestFit="1" customWidth="1"/>
    <col min="9746" max="9981" width="8.7109375" style="32"/>
    <col min="9982" max="9982" width="0.140625" style="32" customWidth="1"/>
    <col min="9983" max="9983" width="2.7109375" style="32" customWidth="1"/>
    <col min="9984" max="9984" width="15.42578125" style="32" customWidth="1"/>
    <col min="9985" max="9985" width="1.28515625" style="32" customWidth="1"/>
    <col min="9986" max="9986" width="12.42578125" style="32" customWidth="1"/>
    <col min="9987" max="9987" width="1.140625" style="32" customWidth="1"/>
    <col min="9988" max="9988" width="9" style="32" customWidth="1"/>
    <col min="9989" max="9990" width="7.7109375" style="32" customWidth="1"/>
    <col min="9991" max="9991" width="1" style="32" customWidth="1"/>
    <col min="9992" max="9993" width="7.7109375" style="32" customWidth="1"/>
    <col min="9994" max="9994" width="7.5703125" style="32" customWidth="1"/>
    <col min="9995" max="9997" width="4.85546875" style="32" customWidth="1"/>
    <col min="9998" max="9998" width="5.42578125" style="32" bestFit="1" customWidth="1"/>
    <col min="9999" max="9999" width="6.42578125" style="32" bestFit="1" customWidth="1"/>
    <col min="10000" max="10001" width="5.42578125" style="32" bestFit="1" customWidth="1"/>
    <col min="10002" max="10237" width="8.7109375" style="32"/>
    <col min="10238" max="10238" width="0.140625" style="32" customWidth="1"/>
    <col min="10239" max="10239" width="2.7109375" style="32" customWidth="1"/>
    <col min="10240" max="10240" width="15.42578125" style="32" customWidth="1"/>
    <col min="10241" max="10241" width="1.28515625" style="32" customWidth="1"/>
    <col min="10242" max="10242" width="12.42578125" style="32" customWidth="1"/>
    <col min="10243" max="10243" width="1.140625" style="32" customWidth="1"/>
    <col min="10244" max="10244" width="9" style="32" customWidth="1"/>
    <col min="10245" max="10246" width="7.7109375" style="32" customWidth="1"/>
    <col min="10247" max="10247" width="1" style="32" customWidth="1"/>
    <col min="10248" max="10249" width="7.7109375" style="32" customWidth="1"/>
    <col min="10250" max="10250" width="7.5703125" style="32" customWidth="1"/>
    <col min="10251" max="10253" width="4.85546875" style="32" customWidth="1"/>
    <col min="10254" max="10254" width="5.42578125" style="32" bestFit="1" customWidth="1"/>
    <col min="10255" max="10255" width="6.42578125" style="32" bestFit="1" customWidth="1"/>
    <col min="10256" max="10257" width="5.42578125" style="32" bestFit="1" customWidth="1"/>
    <col min="10258" max="10493" width="8.7109375" style="32"/>
    <col min="10494" max="10494" width="0.140625" style="32" customWidth="1"/>
    <col min="10495" max="10495" width="2.7109375" style="32" customWidth="1"/>
    <col min="10496" max="10496" width="15.42578125" style="32" customWidth="1"/>
    <col min="10497" max="10497" width="1.28515625" style="32" customWidth="1"/>
    <col min="10498" max="10498" width="12.42578125" style="32" customWidth="1"/>
    <col min="10499" max="10499" width="1.140625" style="32" customWidth="1"/>
    <col min="10500" max="10500" width="9" style="32" customWidth="1"/>
    <col min="10501" max="10502" width="7.7109375" style="32" customWidth="1"/>
    <col min="10503" max="10503" width="1" style="32" customWidth="1"/>
    <col min="10504" max="10505" width="7.7109375" style="32" customWidth="1"/>
    <col min="10506" max="10506" width="7.5703125" style="32" customWidth="1"/>
    <col min="10507" max="10509" width="4.85546875" style="32" customWidth="1"/>
    <col min="10510" max="10510" width="5.42578125" style="32" bestFit="1" customWidth="1"/>
    <col min="10511" max="10511" width="6.42578125" style="32" bestFit="1" customWidth="1"/>
    <col min="10512" max="10513" width="5.42578125" style="32" bestFit="1" customWidth="1"/>
    <col min="10514" max="10749" width="8.7109375" style="32"/>
    <col min="10750" max="10750" width="0.140625" style="32" customWidth="1"/>
    <col min="10751" max="10751" width="2.7109375" style="32" customWidth="1"/>
    <col min="10752" max="10752" width="15.42578125" style="32" customWidth="1"/>
    <col min="10753" max="10753" width="1.28515625" style="32" customWidth="1"/>
    <col min="10754" max="10754" width="12.42578125" style="32" customWidth="1"/>
    <col min="10755" max="10755" width="1.140625" style="32" customWidth="1"/>
    <col min="10756" max="10756" width="9" style="32" customWidth="1"/>
    <col min="10757" max="10758" width="7.7109375" style="32" customWidth="1"/>
    <col min="10759" max="10759" width="1" style="32" customWidth="1"/>
    <col min="10760" max="10761" width="7.7109375" style="32" customWidth="1"/>
    <col min="10762" max="10762" width="7.5703125" style="32" customWidth="1"/>
    <col min="10763" max="10765" width="4.85546875" style="32" customWidth="1"/>
    <col min="10766" max="10766" width="5.42578125" style="32" bestFit="1" customWidth="1"/>
    <col min="10767" max="10767" width="6.42578125" style="32" bestFit="1" customWidth="1"/>
    <col min="10768" max="10769" width="5.42578125" style="32" bestFit="1" customWidth="1"/>
    <col min="10770" max="11005" width="8.7109375" style="32"/>
    <col min="11006" max="11006" width="0.140625" style="32" customWidth="1"/>
    <col min="11007" max="11007" width="2.7109375" style="32" customWidth="1"/>
    <col min="11008" max="11008" width="15.42578125" style="32" customWidth="1"/>
    <col min="11009" max="11009" width="1.28515625" style="32" customWidth="1"/>
    <col min="11010" max="11010" width="12.42578125" style="32" customWidth="1"/>
    <col min="11011" max="11011" width="1.140625" style="32" customWidth="1"/>
    <col min="11012" max="11012" width="9" style="32" customWidth="1"/>
    <col min="11013" max="11014" width="7.7109375" style="32" customWidth="1"/>
    <col min="11015" max="11015" width="1" style="32" customWidth="1"/>
    <col min="11016" max="11017" width="7.7109375" style="32" customWidth="1"/>
    <col min="11018" max="11018" width="7.5703125" style="32" customWidth="1"/>
    <col min="11019" max="11021" width="4.85546875" style="32" customWidth="1"/>
    <col min="11022" max="11022" width="5.42578125" style="32" bestFit="1" customWidth="1"/>
    <col min="11023" max="11023" width="6.42578125" style="32" bestFit="1" customWidth="1"/>
    <col min="11024" max="11025" width="5.42578125" style="32" bestFit="1" customWidth="1"/>
    <col min="11026" max="11261" width="8.7109375" style="32"/>
    <col min="11262" max="11262" width="0.140625" style="32" customWidth="1"/>
    <col min="11263" max="11263" width="2.7109375" style="32" customWidth="1"/>
    <col min="11264" max="11264" width="15.42578125" style="32" customWidth="1"/>
    <col min="11265" max="11265" width="1.28515625" style="32" customWidth="1"/>
    <col min="11266" max="11266" width="12.42578125" style="32" customWidth="1"/>
    <col min="11267" max="11267" width="1.140625" style="32" customWidth="1"/>
    <col min="11268" max="11268" width="9" style="32" customWidth="1"/>
    <col min="11269" max="11270" width="7.7109375" style="32" customWidth="1"/>
    <col min="11271" max="11271" width="1" style="32" customWidth="1"/>
    <col min="11272" max="11273" width="7.7109375" style="32" customWidth="1"/>
    <col min="11274" max="11274" width="7.5703125" style="32" customWidth="1"/>
    <col min="11275" max="11277" width="4.85546875" style="32" customWidth="1"/>
    <col min="11278" max="11278" width="5.42578125" style="32" bestFit="1" customWidth="1"/>
    <col min="11279" max="11279" width="6.42578125" style="32" bestFit="1" customWidth="1"/>
    <col min="11280" max="11281" width="5.42578125" style="32" bestFit="1" customWidth="1"/>
    <col min="11282" max="11517" width="8.7109375" style="32"/>
    <col min="11518" max="11518" width="0.140625" style="32" customWidth="1"/>
    <col min="11519" max="11519" width="2.7109375" style="32" customWidth="1"/>
    <col min="11520" max="11520" width="15.42578125" style="32" customWidth="1"/>
    <col min="11521" max="11521" width="1.28515625" style="32" customWidth="1"/>
    <col min="11522" max="11522" width="12.42578125" style="32" customWidth="1"/>
    <col min="11523" max="11523" width="1.140625" style="32" customWidth="1"/>
    <col min="11524" max="11524" width="9" style="32" customWidth="1"/>
    <col min="11525" max="11526" width="7.7109375" style="32" customWidth="1"/>
    <col min="11527" max="11527" width="1" style="32" customWidth="1"/>
    <col min="11528" max="11529" width="7.7109375" style="32" customWidth="1"/>
    <col min="11530" max="11530" width="7.5703125" style="32" customWidth="1"/>
    <col min="11531" max="11533" width="4.85546875" style="32" customWidth="1"/>
    <col min="11534" max="11534" width="5.42578125" style="32" bestFit="1" customWidth="1"/>
    <col min="11535" max="11535" width="6.42578125" style="32" bestFit="1" customWidth="1"/>
    <col min="11536" max="11537" width="5.42578125" style="32" bestFit="1" customWidth="1"/>
    <col min="11538" max="11773" width="8.7109375" style="32"/>
    <col min="11774" max="11774" width="0.140625" style="32" customWidth="1"/>
    <col min="11775" max="11775" width="2.7109375" style="32" customWidth="1"/>
    <col min="11776" max="11776" width="15.42578125" style="32" customWidth="1"/>
    <col min="11777" max="11777" width="1.28515625" style="32" customWidth="1"/>
    <col min="11778" max="11778" width="12.42578125" style="32" customWidth="1"/>
    <col min="11779" max="11779" width="1.140625" style="32" customWidth="1"/>
    <col min="11780" max="11780" width="9" style="32" customWidth="1"/>
    <col min="11781" max="11782" width="7.7109375" style="32" customWidth="1"/>
    <col min="11783" max="11783" width="1" style="32" customWidth="1"/>
    <col min="11784" max="11785" width="7.7109375" style="32" customWidth="1"/>
    <col min="11786" max="11786" width="7.5703125" style="32" customWidth="1"/>
    <col min="11787" max="11789" width="4.85546875" style="32" customWidth="1"/>
    <col min="11790" max="11790" width="5.42578125" style="32" bestFit="1" customWidth="1"/>
    <col min="11791" max="11791" width="6.42578125" style="32" bestFit="1" customWidth="1"/>
    <col min="11792" max="11793" width="5.42578125" style="32" bestFit="1" customWidth="1"/>
    <col min="11794" max="12029" width="8.7109375" style="32"/>
    <col min="12030" max="12030" width="0.140625" style="32" customWidth="1"/>
    <col min="12031" max="12031" width="2.7109375" style="32" customWidth="1"/>
    <col min="12032" max="12032" width="15.42578125" style="32" customWidth="1"/>
    <col min="12033" max="12033" width="1.28515625" style="32" customWidth="1"/>
    <col min="12034" max="12034" width="12.42578125" style="32" customWidth="1"/>
    <col min="12035" max="12035" width="1.140625" style="32" customWidth="1"/>
    <col min="12036" max="12036" width="9" style="32" customWidth="1"/>
    <col min="12037" max="12038" width="7.7109375" style="32" customWidth="1"/>
    <col min="12039" max="12039" width="1" style="32" customWidth="1"/>
    <col min="12040" max="12041" width="7.7109375" style="32" customWidth="1"/>
    <col min="12042" max="12042" width="7.5703125" style="32" customWidth="1"/>
    <col min="12043" max="12045" width="4.85546875" style="32" customWidth="1"/>
    <col min="12046" max="12046" width="5.42578125" style="32" bestFit="1" customWidth="1"/>
    <col min="12047" max="12047" width="6.42578125" style="32" bestFit="1" customWidth="1"/>
    <col min="12048" max="12049" width="5.42578125" style="32" bestFit="1" customWidth="1"/>
    <col min="12050" max="12285" width="8.7109375" style="32"/>
    <col min="12286" max="12286" width="0.140625" style="32" customWidth="1"/>
    <col min="12287" max="12287" width="2.7109375" style="32" customWidth="1"/>
    <col min="12288" max="12288" width="15.42578125" style="32" customWidth="1"/>
    <col min="12289" max="12289" width="1.28515625" style="32" customWidth="1"/>
    <col min="12290" max="12290" width="12.42578125" style="32" customWidth="1"/>
    <col min="12291" max="12291" width="1.140625" style="32" customWidth="1"/>
    <col min="12292" max="12292" width="9" style="32" customWidth="1"/>
    <col min="12293" max="12294" width="7.7109375" style="32" customWidth="1"/>
    <col min="12295" max="12295" width="1" style="32" customWidth="1"/>
    <col min="12296" max="12297" width="7.7109375" style="32" customWidth="1"/>
    <col min="12298" max="12298" width="7.5703125" style="32" customWidth="1"/>
    <col min="12299" max="12301" width="4.85546875" style="32" customWidth="1"/>
    <col min="12302" max="12302" width="5.42578125" style="32" bestFit="1" customWidth="1"/>
    <col min="12303" max="12303" width="6.42578125" style="32" bestFit="1" customWidth="1"/>
    <col min="12304" max="12305" width="5.42578125" style="32" bestFit="1" customWidth="1"/>
    <col min="12306" max="12541" width="8.7109375" style="32"/>
    <col min="12542" max="12542" width="0.140625" style="32" customWidth="1"/>
    <col min="12543" max="12543" width="2.7109375" style="32" customWidth="1"/>
    <col min="12544" max="12544" width="15.42578125" style="32" customWidth="1"/>
    <col min="12545" max="12545" width="1.28515625" style="32" customWidth="1"/>
    <col min="12546" max="12546" width="12.42578125" style="32" customWidth="1"/>
    <col min="12547" max="12547" width="1.140625" style="32" customWidth="1"/>
    <col min="12548" max="12548" width="9" style="32" customWidth="1"/>
    <col min="12549" max="12550" width="7.7109375" style="32" customWidth="1"/>
    <col min="12551" max="12551" width="1" style="32" customWidth="1"/>
    <col min="12552" max="12553" width="7.7109375" style="32" customWidth="1"/>
    <col min="12554" max="12554" width="7.5703125" style="32" customWidth="1"/>
    <col min="12555" max="12557" width="4.85546875" style="32" customWidth="1"/>
    <col min="12558" max="12558" width="5.42578125" style="32" bestFit="1" customWidth="1"/>
    <col min="12559" max="12559" width="6.42578125" style="32" bestFit="1" customWidth="1"/>
    <col min="12560" max="12561" width="5.42578125" style="32" bestFit="1" customWidth="1"/>
    <col min="12562" max="12797" width="8.7109375" style="32"/>
    <col min="12798" max="12798" width="0.140625" style="32" customWidth="1"/>
    <col min="12799" max="12799" width="2.7109375" style="32" customWidth="1"/>
    <col min="12800" max="12800" width="15.42578125" style="32" customWidth="1"/>
    <col min="12801" max="12801" width="1.28515625" style="32" customWidth="1"/>
    <col min="12802" max="12802" width="12.42578125" style="32" customWidth="1"/>
    <col min="12803" max="12803" width="1.140625" style="32" customWidth="1"/>
    <col min="12804" max="12804" width="9" style="32" customWidth="1"/>
    <col min="12805" max="12806" width="7.7109375" style="32" customWidth="1"/>
    <col min="12807" max="12807" width="1" style="32" customWidth="1"/>
    <col min="12808" max="12809" width="7.7109375" style="32" customWidth="1"/>
    <col min="12810" max="12810" width="7.5703125" style="32" customWidth="1"/>
    <col min="12811" max="12813" width="4.85546875" style="32" customWidth="1"/>
    <col min="12814" max="12814" width="5.42578125" style="32" bestFit="1" customWidth="1"/>
    <col min="12815" max="12815" width="6.42578125" style="32" bestFit="1" customWidth="1"/>
    <col min="12816" max="12817" width="5.42578125" style="32" bestFit="1" customWidth="1"/>
    <col min="12818" max="13053" width="8.7109375" style="32"/>
    <col min="13054" max="13054" width="0.140625" style="32" customWidth="1"/>
    <col min="13055" max="13055" width="2.7109375" style="32" customWidth="1"/>
    <col min="13056" max="13056" width="15.42578125" style="32" customWidth="1"/>
    <col min="13057" max="13057" width="1.28515625" style="32" customWidth="1"/>
    <col min="13058" max="13058" width="12.42578125" style="32" customWidth="1"/>
    <col min="13059" max="13059" width="1.140625" style="32" customWidth="1"/>
    <col min="13060" max="13060" width="9" style="32" customWidth="1"/>
    <col min="13061" max="13062" width="7.7109375" style="32" customWidth="1"/>
    <col min="13063" max="13063" width="1" style="32" customWidth="1"/>
    <col min="13064" max="13065" width="7.7109375" style="32" customWidth="1"/>
    <col min="13066" max="13066" width="7.5703125" style="32" customWidth="1"/>
    <col min="13067" max="13069" width="4.85546875" style="32" customWidth="1"/>
    <col min="13070" max="13070" width="5.42578125" style="32" bestFit="1" customWidth="1"/>
    <col min="13071" max="13071" width="6.42578125" style="32" bestFit="1" customWidth="1"/>
    <col min="13072" max="13073" width="5.42578125" style="32" bestFit="1" customWidth="1"/>
    <col min="13074" max="13309" width="8.7109375" style="32"/>
    <col min="13310" max="13310" width="0.140625" style="32" customWidth="1"/>
    <col min="13311" max="13311" width="2.7109375" style="32" customWidth="1"/>
    <col min="13312" max="13312" width="15.42578125" style="32" customWidth="1"/>
    <col min="13313" max="13313" width="1.28515625" style="32" customWidth="1"/>
    <col min="13314" max="13314" width="12.42578125" style="32" customWidth="1"/>
    <col min="13315" max="13315" width="1.140625" style="32" customWidth="1"/>
    <col min="13316" max="13316" width="9" style="32" customWidth="1"/>
    <col min="13317" max="13318" width="7.7109375" style="32" customWidth="1"/>
    <col min="13319" max="13319" width="1" style="32" customWidth="1"/>
    <col min="13320" max="13321" width="7.7109375" style="32" customWidth="1"/>
    <col min="13322" max="13322" width="7.5703125" style="32" customWidth="1"/>
    <col min="13323" max="13325" width="4.85546875" style="32" customWidth="1"/>
    <col min="13326" max="13326" width="5.42578125" style="32" bestFit="1" customWidth="1"/>
    <col min="13327" max="13327" width="6.42578125" style="32" bestFit="1" customWidth="1"/>
    <col min="13328" max="13329" width="5.42578125" style="32" bestFit="1" customWidth="1"/>
    <col min="13330" max="13565" width="8.7109375" style="32"/>
    <col min="13566" max="13566" width="0.140625" style="32" customWidth="1"/>
    <col min="13567" max="13567" width="2.7109375" style="32" customWidth="1"/>
    <col min="13568" max="13568" width="15.42578125" style="32" customWidth="1"/>
    <col min="13569" max="13569" width="1.28515625" style="32" customWidth="1"/>
    <col min="13570" max="13570" width="12.42578125" style="32" customWidth="1"/>
    <col min="13571" max="13571" width="1.140625" style="32" customWidth="1"/>
    <col min="13572" max="13572" width="9" style="32" customWidth="1"/>
    <col min="13573" max="13574" width="7.7109375" style="32" customWidth="1"/>
    <col min="13575" max="13575" width="1" style="32" customWidth="1"/>
    <col min="13576" max="13577" width="7.7109375" style="32" customWidth="1"/>
    <col min="13578" max="13578" width="7.5703125" style="32" customWidth="1"/>
    <col min="13579" max="13581" width="4.85546875" style="32" customWidth="1"/>
    <col min="13582" max="13582" width="5.42578125" style="32" bestFit="1" customWidth="1"/>
    <col min="13583" max="13583" width="6.42578125" style="32" bestFit="1" customWidth="1"/>
    <col min="13584" max="13585" width="5.42578125" style="32" bestFit="1" customWidth="1"/>
    <col min="13586" max="13821" width="8.7109375" style="32"/>
    <col min="13822" max="13822" width="0.140625" style="32" customWidth="1"/>
    <col min="13823" max="13823" width="2.7109375" style="32" customWidth="1"/>
    <col min="13824" max="13824" width="15.42578125" style="32" customWidth="1"/>
    <col min="13825" max="13825" width="1.28515625" style="32" customWidth="1"/>
    <col min="13826" max="13826" width="12.42578125" style="32" customWidth="1"/>
    <col min="13827" max="13827" width="1.140625" style="32" customWidth="1"/>
    <col min="13828" max="13828" width="9" style="32" customWidth="1"/>
    <col min="13829" max="13830" width="7.7109375" style="32" customWidth="1"/>
    <col min="13831" max="13831" width="1" style="32" customWidth="1"/>
    <col min="13832" max="13833" width="7.7109375" style="32" customWidth="1"/>
    <col min="13834" max="13834" width="7.5703125" style="32" customWidth="1"/>
    <col min="13835" max="13837" width="4.85546875" style="32" customWidth="1"/>
    <col min="13838" max="13838" width="5.42578125" style="32" bestFit="1" customWidth="1"/>
    <col min="13839" max="13839" width="6.42578125" style="32" bestFit="1" customWidth="1"/>
    <col min="13840" max="13841" width="5.42578125" style="32" bestFit="1" customWidth="1"/>
    <col min="13842" max="14077" width="8.7109375" style="32"/>
    <col min="14078" max="14078" width="0.140625" style="32" customWidth="1"/>
    <col min="14079" max="14079" width="2.7109375" style="32" customWidth="1"/>
    <col min="14080" max="14080" width="15.42578125" style="32" customWidth="1"/>
    <col min="14081" max="14081" width="1.28515625" style="32" customWidth="1"/>
    <col min="14082" max="14082" width="12.42578125" style="32" customWidth="1"/>
    <col min="14083" max="14083" width="1.140625" style="32" customWidth="1"/>
    <col min="14084" max="14084" width="9" style="32" customWidth="1"/>
    <col min="14085" max="14086" width="7.7109375" style="32" customWidth="1"/>
    <col min="14087" max="14087" width="1" style="32" customWidth="1"/>
    <col min="14088" max="14089" width="7.7109375" style="32" customWidth="1"/>
    <col min="14090" max="14090" width="7.5703125" style="32" customWidth="1"/>
    <col min="14091" max="14093" width="4.85546875" style="32" customWidth="1"/>
    <col min="14094" max="14094" width="5.42578125" style="32" bestFit="1" customWidth="1"/>
    <col min="14095" max="14095" width="6.42578125" style="32" bestFit="1" customWidth="1"/>
    <col min="14096" max="14097" width="5.42578125" style="32" bestFit="1" customWidth="1"/>
    <col min="14098" max="14333" width="8.7109375" style="32"/>
    <col min="14334" max="14334" width="0.140625" style="32" customWidth="1"/>
    <col min="14335" max="14335" width="2.7109375" style="32" customWidth="1"/>
    <col min="14336" max="14336" width="15.42578125" style="32" customWidth="1"/>
    <col min="14337" max="14337" width="1.28515625" style="32" customWidth="1"/>
    <col min="14338" max="14338" width="12.42578125" style="32" customWidth="1"/>
    <col min="14339" max="14339" width="1.140625" style="32" customWidth="1"/>
    <col min="14340" max="14340" width="9" style="32" customWidth="1"/>
    <col min="14341" max="14342" width="7.7109375" style="32" customWidth="1"/>
    <col min="14343" max="14343" width="1" style="32" customWidth="1"/>
    <col min="14344" max="14345" width="7.7109375" style="32" customWidth="1"/>
    <col min="14346" max="14346" width="7.5703125" style="32" customWidth="1"/>
    <col min="14347" max="14349" width="4.85546875" style="32" customWidth="1"/>
    <col min="14350" max="14350" width="5.42578125" style="32" bestFit="1" customWidth="1"/>
    <col min="14351" max="14351" width="6.42578125" style="32" bestFit="1" customWidth="1"/>
    <col min="14352" max="14353" width="5.42578125" style="32" bestFit="1" customWidth="1"/>
    <col min="14354" max="14589" width="8.7109375" style="32"/>
    <col min="14590" max="14590" width="0.140625" style="32" customWidth="1"/>
    <col min="14591" max="14591" width="2.7109375" style="32" customWidth="1"/>
    <col min="14592" max="14592" width="15.42578125" style="32" customWidth="1"/>
    <col min="14593" max="14593" width="1.28515625" style="32" customWidth="1"/>
    <col min="14594" max="14594" width="12.42578125" style="32" customWidth="1"/>
    <col min="14595" max="14595" width="1.140625" style="32" customWidth="1"/>
    <col min="14596" max="14596" width="9" style="32" customWidth="1"/>
    <col min="14597" max="14598" width="7.7109375" style="32" customWidth="1"/>
    <col min="14599" max="14599" width="1" style="32" customWidth="1"/>
    <col min="14600" max="14601" width="7.7109375" style="32" customWidth="1"/>
    <col min="14602" max="14602" width="7.5703125" style="32" customWidth="1"/>
    <col min="14603" max="14605" width="4.85546875" style="32" customWidth="1"/>
    <col min="14606" max="14606" width="5.42578125" style="32" bestFit="1" customWidth="1"/>
    <col min="14607" max="14607" width="6.42578125" style="32" bestFit="1" customWidth="1"/>
    <col min="14608" max="14609" width="5.42578125" style="32" bestFit="1" customWidth="1"/>
    <col min="14610" max="14845" width="8.7109375" style="32"/>
    <col min="14846" max="14846" width="0.140625" style="32" customWidth="1"/>
    <col min="14847" max="14847" width="2.7109375" style="32" customWidth="1"/>
    <col min="14848" max="14848" width="15.42578125" style="32" customWidth="1"/>
    <col min="14849" max="14849" width="1.28515625" style="32" customWidth="1"/>
    <col min="14850" max="14850" width="12.42578125" style="32" customWidth="1"/>
    <col min="14851" max="14851" width="1.140625" style="32" customWidth="1"/>
    <col min="14852" max="14852" width="9" style="32" customWidth="1"/>
    <col min="14853" max="14854" width="7.7109375" style="32" customWidth="1"/>
    <col min="14855" max="14855" width="1" style="32" customWidth="1"/>
    <col min="14856" max="14857" width="7.7109375" style="32" customWidth="1"/>
    <col min="14858" max="14858" width="7.5703125" style="32" customWidth="1"/>
    <col min="14859" max="14861" width="4.85546875" style="32" customWidth="1"/>
    <col min="14862" max="14862" width="5.42578125" style="32" bestFit="1" customWidth="1"/>
    <col min="14863" max="14863" width="6.42578125" style="32" bestFit="1" customWidth="1"/>
    <col min="14864" max="14865" width="5.42578125" style="32" bestFit="1" customWidth="1"/>
    <col min="14866" max="15101" width="8.7109375" style="32"/>
    <col min="15102" max="15102" width="0.140625" style="32" customWidth="1"/>
    <col min="15103" max="15103" width="2.7109375" style="32" customWidth="1"/>
    <col min="15104" max="15104" width="15.42578125" style="32" customWidth="1"/>
    <col min="15105" max="15105" width="1.28515625" style="32" customWidth="1"/>
    <col min="15106" max="15106" width="12.42578125" style="32" customWidth="1"/>
    <col min="15107" max="15107" width="1.140625" style="32" customWidth="1"/>
    <col min="15108" max="15108" width="9" style="32" customWidth="1"/>
    <col min="15109" max="15110" width="7.7109375" style="32" customWidth="1"/>
    <col min="15111" max="15111" width="1" style="32" customWidth="1"/>
    <col min="15112" max="15113" width="7.7109375" style="32" customWidth="1"/>
    <col min="15114" max="15114" width="7.5703125" style="32" customWidth="1"/>
    <col min="15115" max="15117" width="4.85546875" style="32" customWidth="1"/>
    <col min="15118" max="15118" width="5.42578125" style="32" bestFit="1" customWidth="1"/>
    <col min="15119" max="15119" width="6.42578125" style="32" bestFit="1" customWidth="1"/>
    <col min="15120" max="15121" width="5.42578125" style="32" bestFit="1" customWidth="1"/>
    <col min="15122" max="15357" width="8.7109375" style="32"/>
    <col min="15358" max="15358" width="0.140625" style="32" customWidth="1"/>
    <col min="15359" max="15359" width="2.7109375" style="32" customWidth="1"/>
    <col min="15360" max="15360" width="15.42578125" style="32" customWidth="1"/>
    <col min="15361" max="15361" width="1.28515625" style="32" customWidth="1"/>
    <col min="15362" max="15362" width="12.42578125" style="32" customWidth="1"/>
    <col min="15363" max="15363" width="1.140625" style="32" customWidth="1"/>
    <col min="15364" max="15364" width="9" style="32" customWidth="1"/>
    <col min="15365" max="15366" width="7.7109375" style="32" customWidth="1"/>
    <col min="15367" max="15367" width="1" style="32" customWidth="1"/>
    <col min="15368" max="15369" width="7.7109375" style="32" customWidth="1"/>
    <col min="15370" max="15370" width="7.5703125" style="32" customWidth="1"/>
    <col min="15371" max="15373" width="4.85546875" style="32" customWidth="1"/>
    <col min="15374" max="15374" width="5.42578125" style="32" bestFit="1" customWidth="1"/>
    <col min="15375" max="15375" width="6.42578125" style="32" bestFit="1" customWidth="1"/>
    <col min="15376" max="15377" width="5.42578125" style="32" bestFit="1" customWidth="1"/>
    <col min="15378" max="15613" width="8.7109375" style="32"/>
    <col min="15614" max="15614" width="0.140625" style="32" customWidth="1"/>
    <col min="15615" max="15615" width="2.7109375" style="32" customWidth="1"/>
    <col min="15616" max="15616" width="15.42578125" style="32" customWidth="1"/>
    <col min="15617" max="15617" width="1.28515625" style="32" customWidth="1"/>
    <col min="15618" max="15618" width="12.42578125" style="32" customWidth="1"/>
    <col min="15619" max="15619" width="1.140625" style="32" customWidth="1"/>
    <col min="15620" max="15620" width="9" style="32" customWidth="1"/>
    <col min="15621" max="15622" width="7.7109375" style="32" customWidth="1"/>
    <col min="15623" max="15623" width="1" style="32" customWidth="1"/>
    <col min="15624" max="15625" width="7.7109375" style="32" customWidth="1"/>
    <col min="15626" max="15626" width="7.5703125" style="32" customWidth="1"/>
    <col min="15627" max="15629" width="4.85546875" style="32" customWidth="1"/>
    <col min="15630" max="15630" width="5.42578125" style="32" bestFit="1" customWidth="1"/>
    <col min="15631" max="15631" width="6.42578125" style="32" bestFit="1" customWidth="1"/>
    <col min="15632" max="15633" width="5.42578125" style="32" bestFit="1" customWidth="1"/>
    <col min="15634" max="15869" width="8.7109375" style="32"/>
    <col min="15870" max="15870" width="0.140625" style="32" customWidth="1"/>
    <col min="15871" max="15871" width="2.7109375" style="32" customWidth="1"/>
    <col min="15872" max="15872" width="15.42578125" style="32" customWidth="1"/>
    <col min="15873" max="15873" width="1.28515625" style="32" customWidth="1"/>
    <col min="15874" max="15874" width="12.42578125" style="32" customWidth="1"/>
    <col min="15875" max="15875" width="1.140625" style="32" customWidth="1"/>
    <col min="15876" max="15876" width="9" style="32" customWidth="1"/>
    <col min="15877" max="15878" width="7.7109375" style="32" customWidth="1"/>
    <col min="15879" max="15879" width="1" style="32" customWidth="1"/>
    <col min="15880" max="15881" width="7.7109375" style="32" customWidth="1"/>
    <col min="15882" max="15882" width="7.5703125" style="32" customWidth="1"/>
    <col min="15883" max="15885" width="4.85546875" style="32" customWidth="1"/>
    <col min="15886" max="15886" width="5.42578125" style="32" bestFit="1" customWidth="1"/>
    <col min="15887" max="15887" width="6.42578125" style="32" bestFit="1" customWidth="1"/>
    <col min="15888" max="15889" width="5.42578125" style="32" bestFit="1" customWidth="1"/>
    <col min="15890" max="16125" width="8.7109375" style="32"/>
    <col min="16126" max="16126" width="0.140625" style="32" customWidth="1"/>
    <col min="16127" max="16127" width="2.7109375" style="32" customWidth="1"/>
    <col min="16128" max="16128" width="15.42578125" style="32" customWidth="1"/>
    <col min="16129" max="16129" width="1.28515625" style="32" customWidth="1"/>
    <col min="16130" max="16130" width="12.42578125" style="32" customWidth="1"/>
    <col min="16131" max="16131" width="1.140625" style="32" customWidth="1"/>
    <col min="16132" max="16132" width="9" style="32" customWidth="1"/>
    <col min="16133" max="16134" width="7.7109375" style="32" customWidth="1"/>
    <col min="16135" max="16135" width="1" style="32" customWidth="1"/>
    <col min="16136" max="16137" width="7.7109375" style="32" customWidth="1"/>
    <col min="16138" max="16138" width="7.5703125" style="32" customWidth="1"/>
    <col min="16139" max="16141" width="4.85546875" style="32" customWidth="1"/>
    <col min="16142" max="16142" width="5.42578125" style="32" bestFit="1" customWidth="1"/>
    <col min="16143" max="16143" width="6.42578125" style="32" bestFit="1" customWidth="1"/>
    <col min="16144" max="16145" width="5.42578125" style="32" bestFit="1" customWidth="1"/>
    <col min="16146" max="16384" width="8.7109375" style="32"/>
  </cols>
  <sheetData>
    <row r="1" spans="1:21" s="27" customFormat="1" ht="0.75" customHeight="1"/>
    <row r="2" spans="1:21" s="27" customFormat="1" ht="21" customHeight="1">
      <c r="E2" s="13"/>
      <c r="J2" s="314" t="s">
        <v>36</v>
      </c>
    </row>
    <row r="3" spans="1:21" s="27" customFormat="1" ht="15" customHeight="1">
      <c r="E3" s="996" t="s">
        <v>545</v>
      </c>
      <c r="F3" s="996"/>
      <c r="G3" s="996"/>
      <c r="H3" s="996"/>
      <c r="I3" s="996"/>
      <c r="J3" s="996"/>
    </row>
    <row r="4" spans="1:21" s="22" customFormat="1" ht="20.25" customHeight="1">
      <c r="B4" s="14"/>
      <c r="C4" s="6" t="str">
        <f>Indice!C4</f>
        <v>Producción de energía eléctrica eléctrica</v>
      </c>
    </row>
    <row r="5" spans="1:21" s="22" customFormat="1" ht="12.75" customHeight="1">
      <c r="B5" s="14"/>
      <c r="C5" s="7"/>
    </row>
    <row r="6" spans="1:21" s="22" customFormat="1" ht="13.5" customHeight="1">
      <c r="B6" s="14"/>
      <c r="C6" s="10"/>
      <c r="D6" s="28"/>
      <c r="E6" s="28"/>
    </row>
    <row r="7" spans="1:21" ht="12.75" customHeight="1">
      <c r="A7" s="22"/>
      <c r="B7" s="14"/>
      <c r="C7" s="1004" t="s">
        <v>397</v>
      </c>
      <c r="D7" s="28"/>
      <c r="E7" s="49"/>
      <c r="F7" s="50" t="s">
        <v>14</v>
      </c>
      <c r="G7" s="315">
        <v>2015</v>
      </c>
      <c r="H7" s="1019">
        <v>2016</v>
      </c>
      <c r="I7" s="1019"/>
      <c r="J7" s="51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</row>
    <row r="8" spans="1:21" ht="12.75" customHeight="1">
      <c r="A8" s="22"/>
      <c r="B8" s="14"/>
      <c r="C8" s="1004"/>
      <c r="D8" s="28"/>
      <c r="E8" s="52" t="s">
        <v>15</v>
      </c>
      <c r="F8" s="53" t="s">
        <v>10</v>
      </c>
      <c r="G8" s="53" t="s">
        <v>8</v>
      </c>
      <c r="H8" s="53" t="s">
        <v>8</v>
      </c>
      <c r="I8" s="53" t="s">
        <v>9</v>
      </c>
      <c r="J8" s="84" t="s">
        <v>547</v>
      </c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</row>
    <row r="9" spans="1:21" ht="12.75" customHeight="1">
      <c r="A9" s="22"/>
      <c r="B9" s="14"/>
      <c r="C9" s="1004"/>
      <c r="D9" s="28"/>
      <c r="E9" s="718" t="s">
        <v>22</v>
      </c>
      <c r="F9" s="719">
        <f>'C37'!F10</f>
        <v>1011.3</v>
      </c>
      <c r="G9" s="720">
        <f>'C37'!G27</f>
        <v>8435.3870000000006</v>
      </c>
      <c r="H9" s="720">
        <f>'C37'!G10</f>
        <v>7481.3739999999998</v>
      </c>
      <c r="I9" s="721">
        <f t="shared" ref="I9:I16" si="0">+H9/H$17*100</f>
        <v>13.336026906161488</v>
      </c>
      <c r="J9" s="660">
        <f t="shared" ref="J9:J17" si="1">IF(G9&gt;0,IF((H9/G9-1)*100&gt;1000,"-",(H9/G9-1)*100),"-")</f>
        <v>-11.309653012956023</v>
      </c>
      <c r="K9" s="79"/>
      <c r="L9" s="79"/>
      <c r="M9" s="79"/>
      <c r="N9" s="79"/>
      <c r="O9" s="79"/>
      <c r="P9" s="79"/>
      <c r="Q9" s="79"/>
      <c r="R9" s="79"/>
      <c r="S9" s="79"/>
      <c r="T9" s="78"/>
      <c r="U9" s="78"/>
    </row>
    <row r="10" spans="1:21" ht="12.75" customHeight="1">
      <c r="A10" s="22"/>
      <c r="B10" s="14"/>
      <c r="C10" s="92"/>
      <c r="D10" s="28"/>
      <c r="E10" s="718" t="s">
        <v>23</v>
      </c>
      <c r="F10" s="719">
        <f>'C37'!F11</f>
        <v>1005.83</v>
      </c>
      <c r="G10" s="720">
        <f>'C37'!G28</f>
        <v>7636.6639999999998</v>
      </c>
      <c r="H10" s="720">
        <f>'C37'!G11</f>
        <v>7693.482</v>
      </c>
      <c r="I10" s="721">
        <f t="shared" si="0"/>
        <v>13.714122961112372</v>
      </c>
      <c r="J10" s="721">
        <f t="shared" si="1"/>
        <v>0.74401597346696047</v>
      </c>
      <c r="K10" s="79"/>
      <c r="L10" s="79"/>
      <c r="M10" s="79"/>
      <c r="N10" s="79"/>
      <c r="O10" s="79"/>
      <c r="P10" s="79"/>
      <c r="Q10" s="79"/>
      <c r="R10" s="79"/>
      <c r="S10" s="79"/>
      <c r="T10" s="78"/>
      <c r="U10" s="78"/>
    </row>
    <row r="11" spans="1:21" ht="12.75" customHeight="1">
      <c r="A11" s="22"/>
      <c r="B11" s="14"/>
      <c r="C11" s="12"/>
      <c r="D11" s="28"/>
      <c r="E11" s="718" t="s">
        <v>29</v>
      </c>
      <c r="F11" s="719">
        <f>'C37'!F12</f>
        <v>995.8</v>
      </c>
      <c r="G11" s="720">
        <f>'C37'!G29</f>
        <v>7404.2049999999999</v>
      </c>
      <c r="H11" s="720">
        <f>'C37'!G12</f>
        <v>8444.4179999999997</v>
      </c>
      <c r="I11" s="721">
        <f t="shared" si="0"/>
        <v>15.052714334943607</v>
      </c>
      <c r="J11" s="721">
        <f t="shared" si="1"/>
        <v>14.048949211968065</v>
      </c>
      <c r="K11" s="79"/>
      <c r="L11" s="79"/>
      <c r="M11" s="79"/>
      <c r="N11" s="79"/>
      <c r="O11" s="79"/>
      <c r="P11" s="79"/>
      <c r="Q11" s="79"/>
      <c r="R11" s="79"/>
      <c r="S11" s="79"/>
      <c r="T11" s="78"/>
      <c r="U11" s="78"/>
    </row>
    <row r="12" spans="1:21" ht="12.75" customHeight="1">
      <c r="A12" s="22"/>
      <c r="B12" s="14"/>
      <c r="C12" s="92"/>
      <c r="D12" s="28"/>
      <c r="E12" s="718" t="s">
        <v>24</v>
      </c>
      <c r="F12" s="719">
        <f>'C37'!F13</f>
        <v>991.7</v>
      </c>
      <c r="G12" s="720">
        <f>'C37'!G30</f>
        <v>8445.9930000000004</v>
      </c>
      <c r="H12" s="720">
        <f>'C37'!G13</f>
        <v>7654.942</v>
      </c>
      <c r="I12" s="721">
        <f t="shared" si="0"/>
        <v>13.645422949996302</v>
      </c>
      <c r="J12" s="721">
        <f t="shared" si="1"/>
        <v>-9.3659916601872677</v>
      </c>
      <c r="K12" s="79"/>
      <c r="L12" s="79"/>
      <c r="M12" s="79"/>
      <c r="N12" s="79"/>
      <c r="O12" s="79"/>
      <c r="P12" s="79"/>
      <c r="Q12" s="79"/>
      <c r="R12" s="79"/>
      <c r="S12" s="79"/>
      <c r="T12" s="78"/>
      <c r="U12" s="78"/>
    </row>
    <row r="13" spans="1:21" ht="12.75" customHeight="1">
      <c r="A13" s="22"/>
      <c r="B13" s="14"/>
      <c r="C13" s="92"/>
      <c r="D13" s="28"/>
      <c r="E13" s="718" t="s">
        <v>16</v>
      </c>
      <c r="F13" s="719">
        <f>'C37'!F14</f>
        <v>1063.94</v>
      </c>
      <c r="G13" s="720">
        <f>'C37'!G31</f>
        <v>7430.8019999999997</v>
      </c>
      <c r="H13" s="720">
        <f>'C37'!G14</f>
        <v>9178.2630000000008</v>
      </c>
      <c r="I13" s="721">
        <f t="shared" si="0"/>
        <v>16.360839909865017</v>
      </c>
      <c r="J13" s="721">
        <f t="shared" si="1"/>
        <v>23.516452194527602</v>
      </c>
      <c r="K13" s="79"/>
      <c r="L13" s="79"/>
      <c r="M13" s="79"/>
      <c r="N13" s="79"/>
      <c r="O13" s="79"/>
      <c r="P13" s="79"/>
      <c r="Q13" s="79"/>
      <c r="R13" s="79"/>
      <c r="S13" s="79"/>
      <c r="T13" s="78"/>
      <c r="U13" s="78"/>
    </row>
    <row r="14" spans="1:21" ht="12.75" customHeight="1">
      <c r="A14" s="22"/>
      <c r="B14" s="14"/>
      <c r="C14" s="92"/>
      <c r="D14" s="28"/>
      <c r="E14" s="718" t="s">
        <v>407</v>
      </c>
      <c r="F14" s="719">
        <f>'C37'!F15</f>
        <v>455.29</v>
      </c>
      <c r="G14" s="720">
        <f>'C37'!G32</f>
        <v>0</v>
      </c>
      <c r="H14" s="720">
        <f>'C37'!G15</f>
        <v>0</v>
      </c>
      <c r="I14" s="721">
        <f t="shared" si="0"/>
        <v>0</v>
      </c>
      <c r="J14" s="660" t="str">
        <f t="shared" si="1"/>
        <v>-</v>
      </c>
      <c r="K14" s="79"/>
      <c r="L14" s="79"/>
      <c r="M14" s="79"/>
      <c r="N14" s="79"/>
      <c r="O14" s="79"/>
      <c r="P14" s="79"/>
      <c r="Q14" s="79"/>
      <c r="R14" s="79"/>
      <c r="S14" s="79"/>
      <c r="T14" s="78"/>
      <c r="U14" s="78"/>
    </row>
    <row r="15" spans="1:21" ht="12.75" customHeight="1">
      <c r="E15" s="718" t="s">
        <v>12</v>
      </c>
      <c r="F15" s="719">
        <f>'C37'!F16</f>
        <v>1003.41</v>
      </c>
      <c r="G15" s="720">
        <f>'C37'!G33</f>
        <v>7926.3590000000004</v>
      </c>
      <c r="H15" s="720">
        <f>'C37'!G16</f>
        <v>8002.6419999999998</v>
      </c>
      <c r="I15" s="721">
        <f t="shared" si="0"/>
        <v>14.265220403682264</v>
      </c>
      <c r="J15" s="721">
        <f t="shared" si="1"/>
        <v>0.96239647989699861</v>
      </c>
      <c r="K15" s="79"/>
      <c r="L15" s="79"/>
      <c r="M15" s="79"/>
      <c r="N15" s="79"/>
      <c r="O15" s="79"/>
      <c r="P15" s="79"/>
      <c r="Q15" s="79"/>
      <c r="R15" s="79"/>
      <c r="S15" s="79"/>
      <c r="T15" s="78"/>
      <c r="U15" s="78"/>
    </row>
    <row r="16" spans="1:21" ht="12.75" customHeight="1">
      <c r="E16" s="722" t="s">
        <v>25</v>
      </c>
      <c r="F16" s="723">
        <f>'C37'!F17</f>
        <v>1045.31</v>
      </c>
      <c r="G16" s="724">
        <f>'C37'!G34</f>
        <v>7475.429048</v>
      </c>
      <c r="H16" s="724">
        <f>'C37'!G17</f>
        <v>7643.8509999999997</v>
      </c>
      <c r="I16" s="725">
        <f t="shared" si="0"/>
        <v>13.625652534238949</v>
      </c>
      <c r="J16" s="725">
        <f t="shared" si="1"/>
        <v>2.253007164118026</v>
      </c>
      <c r="K16" s="79"/>
      <c r="L16" s="79"/>
      <c r="M16" s="79"/>
      <c r="N16" s="79"/>
      <c r="O16" s="79"/>
      <c r="P16" s="79"/>
      <c r="Q16" s="79"/>
      <c r="R16" s="79"/>
      <c r="S16" s="79"/>
      <c r="T16" s="78"/>
      <c r="U16" s="78"/>
    </row>
    <row r="17" spans="5:21" ht="16.5" customHeight="1">
      <c r="E17" s="726" t="s">
        <v>26</v>
      </c>
      <c r="F17" s="727">
        <f>SUM(F9:F16)</f>
        <v>7572.58</v>
      </c>
      <c r="G17" s="727">
        <f>SUM(G9:G16)</f>
        <v>54754.839048000002</v>
      </c>
      <c r="H17" s="727">
        <f>SUM(H9:H16)</f>
        <v>56098.972000000002</v>
      </c>
      <c r="I17" s="728">
        <f>SUM(I9:I16)</f>
        <v>100</v>
      </c>
      <c r="J17" s="728">
        <f t="shared" si="1"/>
        <v>2.4548203873299368</v>
      </c>
      <c r="K17" s="80"/>
      <c r="L17" s="80"/>
      <c r="M17" s="80"/>
      <c r="N17" s="80"/>
      <c r="O17" s="80"/>
      <c r="P17" s="80"/>
      <c r="Q17" s="80"/>
      <c r="R17" s="80"/>
      <c r="S17" s="80"/>
      <c r="T17" s="81"/>
      <c r="U17" s="81"/>
    </row>
    <row r="18" spans="5:21">
      <c r="E18" s="346" t="s">
        <v>415</v>
      </c>
    </row>
    <row r="19" spans="5:21">
      <c r="G19" s="86">
        <f>G17-'C37'!G35</f>
        <v>0</v>
      </c>
      <c r="H19" s="86">
        <f>H17-'C37'!G18</f>
        <v>0</v>
      </c>
    </row>
    <row r="22" spans="5:21" ht="16.5" customHeight="1"/>
  </sheetData>
  <mergeCells count="3">
    <mergeCell ref="E3:J3"/>
    <mergeCell ref="C7:C9"/>
    <mergeCell ref="H7:I7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cellComments="asDisplayed" horizontalDpi="4294967292" verticalDpi="4294967292" r:id="rId1"/>
  <headerFooter alignWithMargins="0"/>
  <ignoredErrors>
    <ignoredError sqref="F9 F10:F16" unlockedFormula="1"/>
  </ignoredErrors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4">
    <pageSetUpPr autoPageBreaks="0"/>
  </sheetPr>
  <dimension ref="A1:Z56"/>
  <sheetViews>
    <sheetView showGridLines="0" showRowColHeaders="0" showOutlineSymbols="0" zoomScaleNormal="100" workbookViewId="0">
      <selection activeCell="B2" sqref="B2"/>
    </sheetView>
  </sheetViews>
  <sheetFormatPr baseColWidth="10" defaultRowHeight="11.25"/>
  <cols>
    <col min="1" max="1" width="0.140625" style="27" customWidth="1"/>
    <col min="2" max="2" width="2.7109375" style="27" customWidth="1"/>
    <col min="3" max="3" width="23.7109375" style="27" customWidth="1"/>
    <col min="4" max="4" width="1.28515625" style="27" customWidth="1"/>
    <col min="5" max="5" width="12" style="32" customWidth="1"/>
    <col min="6" max="6" width="6" style="32" customWidth="1"/>
    <col min="7" max="7" width="10.28515625" style="32" bestFit="1" customWidth="1"/>
    <col min="8" max="8" width="7.140625" style="32" bestFit="1" customWidth="1"/>
    <col min="9" max="9" width="13.140625" style="32" bestFit="1" customWidth="1"/>
    <col min="10" max="10" width="13.28515625" style="32" customWidth="1"/>
    <col min="11" max="11" width="7.5703125" style="32" customWidth="1"/>
    <col min="12" max="12" width="7.85546875" style="32" customWidth="1"/>
    <col min="13" max="13" width="11.5703125" style="32" bestFit="1" customWidth="1"/>
    <col min="14" max="253" width="11.42578125" style="32"/>
    <col min="254" max="254" width="0.140625" style="32" customWidth="1"/>
    <col min="255" max="255" width="2.7109375" style="32" customWidth="1"/>
    <col min="256" max="256" width="15.42578125" style="32" customWidth="1"/>
    <col min="257" max="257" width="1.28515625" style="32" customWidth="1"/>
    <col min="258" max="258" width="12" style="32" customWidth="1"/>
    <col min="259" max="259" width="6" style="32" customWidth="1"/>
    <col min="260" max="260" width="0.7109375" style="32" customWidth="1"/>
    <col min="261" max="261" width="9" style="32" customWidth="1"/>
    <col min="262" max="262" width="7.140625" style="32" bestFit="1" customWidth="1"/>
    <col min="263" max="263" width="0.85546875" style="32" customWidth="1"/>
    <col min="264" max="264" width="12" style="32" customWidth="1"/>
    <col min="265" max="265" width="13.28515625" style="32" customWidth="1"/>
    <col min="266" max="266" width="0.85546875" style="32" customWidth="1"/>
    <col min="267" max="267" width="7.5703125" style="32" customWidth="1"/>
    <col min="268" max="268" width="7.85546875" style="32" customWidth="1"/>
    <col min="269" max="269" width="11.5703125" style="32" bestFit="1" customWidth="1"/>
    <col min="270" max="280" width="4.42578125" style="32" customWidth="1"/>
    <col min="281" max="509" width="11.42578125" style="32"/>
    <col min="510" max="510" width="0.140625" style="32" customWidth="1"/>
    <col min="511" max="511" width="2.7109375" style="32" customWidth="1"/>
    <col min="512" max="512" width="15.42578125" style="32" customWidth="1"/>
    <col min="513" max="513" width="1.28515625" style="32" customWidth="1"/>
    <col min="514" max="514" width="12" style="32" customWidth="1"/>
    <col min="515" max="515" width="6" style="32" customWidth="1"/>
    <col min="516" max="516" width="0.7109375" style="32" customWidth="1"/>
    <col min="517" max="517" width="9" style="32" customWidth="1"/>
    <col min="518" max="518" width="7.140625" style="32" bestFit="1" customWidth="1"/>
    <col min="519" max="519" width="0.85546875" style="32" customWidth="1"/>
    <col min="520" max="520" width="12" style="32" customWidth="1"/>
    <col min="521" max="521" width="13.28515625" style="32" customWidth="1"/>
    <col min="522" max="522" width="0.85546875" style="32" customWidth="1"/>
    <col min="523" max="523" width="7.5703125" style="32" customWidth="1"/>
    <col min="524" max="524" width="7.85546875" style="32" customWidth="1"/>
    <col min="525" max="525" width="11.5703125" style="32" bestFit="1" customWidth="1"/>
    <col min="526" max="536" width="4.42578125" style="32" customWidth="1"/>
    <col min="537" max="765" width="11.42578125" style="32"/>
    <col min="766" max="766" width="0.140625" style="32" customWidth="1"/>
    <col min="767" max="767" width="2.7109375" style="32" customWidth="1"/>
    <col min="768" max="768" width="15.42578125" style="32" customWidth="1"/>
    <col min="769" max="769" width="1.28515625" style="32" customWidth="1"/>
    <col min="770" max="770" width="12" style="32" customWidth="1"/>
    <col min="771" max="771" width="6" style="32" customWidth="1"/>
    <col min="772" max="772" width="0.7109375" style="32" customWidth="1"/>
    <col min="773" max="773" width="9" style="32" customWidth="1"/>
    <col min="774" max="774" width="7.140625" style="32" bestFit="1" customWidth="1"/>
    <col min="775" max="775" width="0.85546875" style="32" customWidth="1"/>
    <col min="776" max="776" width="12" style="32" customWidth="1"/>
    <col min="777" max="777" width="13.28515625" style="32" customWidth="1"/>
    <col min="778" max="778" width="0.85546875" style="32" customWidth="1"/>
    <col min="779" max="779" width="7.5703125" style="32" customWidth="1"/>
    <col min="780" max="780" width="7.85546875" style="32" customWidth="1"/>
    <col min="781" max="781" width="11.5703125" style="32" bestFit="1" customWidth="1"/>
    <col min="782" max="792" width="4.42578125" style="32" customWidth="1"/>
    <col min="793" max="1021" width="11.42578125" style="32"/>
    <col min="1022" max="1022" width="0.140625" style="32" customWidth="1"/>
    <col min="1023" max="1023" width="2.7109375" style="32" customWidth="1"/>
    <col min="1024" max="1024" width="15.42578125" style="32" customWidth="1"/>
    <col min="1025" max="1025" width="1.28515625" style="32" customWidth="1"/>
    <col min="1026" max="1026" width="12" style="32" customWidth="1"/>
    <col min="1027" max="1027" width="6" style="32" customWidth="1"/>
    <col min="1028" max="1028" width="0.7109375" style="32" customWidth="1"/>
    <col min="1029" max="1029" width="9" style="32" customWidth="1"/>
    <col min="1030" max="1030" width="7.140625" style="32" bestFit="1" customWidth="1"/>
    <col min="1031" max="1031" width="0.85546875" style="32" customWidth="1"/>
    <col min="1032" max="1032" width="12" style="32" customWidth="1"/>
    <col min="1033" max="1033" width="13.28515625" style="32" customWidth="1"/>
    <col min="1034" max="1034" width="0.85546875" style="32" customWidth="1"/>
    <col min="1035" max="1035" width="7.5703125" style="32" customWidth="1"/>
    <col min="1036" max="1036" width="7.85546875" style="32" customWidth="1"/>
    <col min="1037" max="1037" width="11.5703125" style="32" bestFit="1" customWidth="1"/>
    <col min="1038" max="1048" width="4.42578125" style="32" customWidth="1"/>
    <col min="1049" max="1277" width="11.42578125" style="32"/>
    <col min="1278" max="1278" width="0.140625" style="32" customWidth="1"/>
    <col min="1279" max="1279" width="2.7109375" style="32" customWidth="1"/>
    <col min="1280" max="1280" width="15.42578125" style="32" customWidth="1"/>
    <col min="1281" max="1281" width="1.28515625" style="32" customWidth="1"/>
    <col min="1282" max="1282" width="12" style="32" customWidth="1"/>
    <col min="1283" max="1283" width="6" style="32" customWidth="1"/>
    <col min="1284" max="1284" width="0.7109375" style="32" customWidth="1"/>
    <col min="1285" max="1285" width="9" style="32" customWidth="1"/>
    <col min="1286" max="1286" width="7.140625" style="32" bestFit="1" customWidth="1"/>
    <col min="1287" max="1287" width="0.85546875" style="32" customWidth="1"/>
    <col min="1288" max="1288" width="12" style="32" customWidth="1"/>
    <col min="1289" max="1289" width="13.28515625" style="32" customWidth="1"/>
    <col min="1290" max="1290" width="0.85546875" style="32" customWidth="1"/>
    <col min="1291" max="1291" width="7.5703125" style="32" customWidth="1"/>
    <col min="1292" max="1292" width="7.85546875" style="32" customWidth="1"/>
    <col min="1293" max="1293" width="11.5703125" style="32" bestFit="1" customWidth="1"/>
    <col min="1294" max="1304" width="4.42578125" style="32" customWidth="1"/>
    <col min="1305" max="1533" width="11.42578125" style="32"/>
    <col min="1534" max="1534" width="0.140625" style="32" customWidth="1"/>
    <col min="1535" max="1535" width="2.7109375" style="32" customWidth="1"/>
    <col min="1536" max="1536" width="15.42578125" style="32" customWidth="1"/>
    <col min="1537" max="1537" width="1.28515625" style="32" customWidth="1"/>
    <col min="1538" max="1538" width="12" style="32" customWidth="1"/>
    <col min="1539" max="1539" width="6" style="32" customWidth="1"/>
    <col min="1540" max="1540" width="0.7109375" style="32" customWidth="1"/>
    <col min="1541" max="1541" width="9" style="32" customWidth="1"/>
    <col min="1542" max="1542" width="7.140625" style="32" bestFit="1" customWidth="1"/>
    <col min="1543" max="1543" width="0.85546875" style="32" customWidth="1"/>
    <col min="1544" max="1544" width="12" style="32" customWidth="1"/>
    <col min="1545" max="1545" width="13.28515625" style="32" customWidth="1"/>
    <col min="1546" max="1546" width="0.85546875" style="32" customWidth="1"/>
    <col min="1547" max="1547" width="7.5703125" style="32" customWidth="1"/>
    <col min="1548" max="1548" width="7.85546875" style="32" customWidth="1"/>
    <col min="1549" max="1549" width="11.5703125" style="32" bestFit="1" customWidth="1"/>
    <col min="1550" max="1560" width="4.42578125" style="32" customWidth="1"/>
    <col min="1561" max="1789" width="11.42578125" style="32"/>
    <col min="1790" max="1790" width="0.140625" style="32" customWidth="1"/>
    <col min="1791" max="1791" width="2.7109375" style="32" customWidth="1"/>
    <col min="1792" max="1792" width="15.42578125" style="32" customWidth="1"/>
    <col min="1793" max="1793" width="1.28515625" style="32" customWidth="1"/>
    <col min="1794" max="1794" width="12" style="32" customWidth="1"/>
    <col min="1795" max="1795" width="6" style="32" customWidth="1"/>
    <col min="1796" max="1796" width="0.7109375" style="32" customWidth="1"/>
    <col min="1797" max="1797" width="9" style="32" customWidth="1"/>
    <col min="1798" max="1798" width="7.140625" style="32" bestFit="1" customWidth="1"/>
    <col min="1799" max="1799" width="0.85546875" style="32" customWidth="1"/>
    <col min="1800" max="1800" width="12" style="32" customWidth="1"/>
    <col min="1801" max="1801" width="13.28515625" style="32" customWidth="1"/>
    <col min="1802" max="1802" width="0.85546875" style="32" customWidth="1"/>
    <col min="1803" max="1803" width="7.5703125" style="32" customWidth="1"/>
    <col min="1804" max="1804" width="7.85546875" style="32" customWidth="1"/>
    <col min="1805" max="1805" width="11.5703125" style="32" bestFit="1" customWidth="1"/>
    <col min="1806" max="1816" width="4.42578125" style="32" customWidth="1"/>
    <col min="1817" max="2045" width="11.42578125" style="32"/>
    <col min="2046" max="2046" width="0.140625" style="32" customWidth="1"/>
    <col min="2047" max="2047" width="2.7109375" style="32" customWidth="1"/>
    <col min="2048" max="2048" width="15.42578125" style="32" customWidth="1"/>
    <col min="2049" max="2049" width="1.28515625" style="32" customWidth="1"/>
    <col min="2050" max="2050" width="12" style="32" customWidth="1"/>
    <col min="2051" max="2051" width="6" style="32" customWidth="1"/>
    <col min="2052" max="2052" width="0.7109375" style="32" customWidth="1"/>
    <col min="2053" max="2053" width="9" style="32" customWidth="1"/>
    <col min="2054" max="2054" width="7.140625" style="32" bestFit="1" customWidth="1"/>
    <col min="2055" max="2055" width="0.85546875" style="32" customWidth="1"/>
    <col min="2056" max="2056" width="12" style="32" customWidth="1"/>
    <col min="2057" max="2057" width="13.28515625" style="32" customWidth="1"/>
    <col min="2058" max="2058" width="0.85546875" style="32" customWidth="1"/>
    <col min="2059" max="2059" width="7.5703125" style="32" customWidth="1"/>
    <col min="2060" max="2060" width="7.85546875" style="32" customWidth="1"/>
    <col min="2061" max="2061" width="11.5703125" style="32" bestFit="1" customWidth="1"/>
    <col min="2062" max="2072" width="4.42578125" style="32" customWidth="1"/>
    <col min="2073" max="2301" width="11.42578125" style="32"/>
    <col min="2302" max="2302" width="0.140625" style="32" customWidth="1"/>
    <col min="2303" max="2303" width="2.7109375" style="32" customWidth="1"/>
    <col min="2304" max="2304" width="15.42578125" style="32" customWidth="1"/>
    <col min="2305" max="2305" width="1.28515625" style="32" customWidth="1"/>
    <col min="2306" max="2306" width="12" style="32" customWidth="1"/>
    <col min="2307" max="2307" width="6" style="32" customWidth="1"/>
    <col min="2308" max="2308" width="0.7109375" style="32" customWidth="1"/>
    <col min="2309" max="2309" width="9" style="32" customWidth="1"/>
    <col min="2310" max="2310" width="7.140625" style="32" bestFit="1" customWidth="1"/>
    <col min="2311" max="2311" width="0.85546875" style="32" customWidth="1"/>
    <col min="2312" max="2312" width="12" style="32" customWidth="1"/>
    <col min="2313" max="2313" width="13.28515625" style="32" customWidth="1"/>
    <col min="2314" max="2314" width="0.85546875" style="32" customWidth="1"/>
    <col min="2315" max="2315" width="7.5703125" style="32" customWidth="1"/>
    <col min="2316" max="2316" width="7.85546875" style="32" customWidth="1"/>
    <col min="2317" max="2317" width="11.5703125" style="32" bestFit="1" customWidth="1"/>
    <col min="2318" max="2328" width="4.42578125" style="32" customWidth="1"/>
    <col min="2329" max="2557" width="11.42578125" style="32"/>
    <col min="2558" max="2558" width="0.140625" style="32" customWidth="1"/>
    <col min="2559" max="2559" width="2.7109375" style="32" customWidth="1"/>
    <col min="2560" max="2560" width="15.42578125" style="32" customWidth="1"/>
    <col min="2561" max="2561" width="1.28515625" style="32" customWidth="1"/>
    <col min="2562" max="2562" width="12" style="32" customWidth="1"/>
    <col min="2563" max="2563" width="6" style="32" customWidth="1"/>
    <col min="2564" max="2564" width="0.7109375" style="32" customWidth="1"/>
    <col min="2565" max="2565" width="9" style="32" customWidth="1"/>
    <col min="2566" max="2566" width="7.140625" style="32" bestFit="1" customWidth="1"/>
    <col min="2567" max="2567" width="0.85546875" style="32" customWidth="1"/>
    <col min="2568" max="2568" width="12" style="32" customWidth="1"/>
    <col min="2569" max="2569" width="13.28515625" style="32" customWidth="1"/>
    <col min="2570" max="2570" width="0.85546875" style="32" customWidth="1"/>
    <col min="2571" max="2571" width="7.5703125" style="32" customWidth="1"/>
    <col min="2572" max="2572" width="7.85546875" style="32" customWidth="1"/>
    <col min="2573" max="2573" width="11.5703125" style="32" bestFit="1" customWidth="1"/>
    <col min="2574" max="2584" width="4.42578125" style="32" customWidth="1"/>
    <col min="2585" max="2813" width="11.42578125" style="32"/>
    <col min="2814" max="2814" width="0.140625" style="32" customWidth="1"/>
    <col min="2815" max="2815" width="2.7109375" style="32" customWidth="1"/>
    <col min="2816" max="2816" width="15.42578125" style="32" customWidth="1"/>
    <col min="2817" max="2817" width="1.28515625" style="32" customWidth="1"/>
    <col min="2818" max="2818" width="12" style="32" customWidth="1"/>
    <col min="2819" max="2819" width="6" style="32" customWidth="1"/>
    <col min="2820" max="2820" width="0.7109375" style="32" customWidth="1"/>
    <col min="2821" max="2821" width="9" style="32" customWidth="1"/>
    <col min="2822" max="2822" width="7.140625" style="32" bestFit="1" customWidth="1"/>
    <col min="2823" max="2823" width="0.85546875" style="32" customWidth="1"/>
    <col min="2824" max="2824" width="12" style="32" customWidth="1"/>
    <col min="2825" max="2825" width="13.28515625" style="32" customWidth="1"/>
    <col min="2826" max="2826" width="0.85546875" style="32" customWidth="1"/>
    <col min="2827" max="2827" width="7.5703125" style="32" customWidth="1"/>
    <col min="2828" max="2828" width="7.85546875" style="32" customWidth="1"/>
    <col min="2829" max="2829" width="11.5703125" style="32" bestFit="1" customWidth="1"/>
    <col min="2830" max="2840" width="4.42578125" style="32" customWidth="1"/>
    <col min="2841" max="3069" width="11.42578125" style="32"/>
    <col min="3070" max="3070" width="0.140625" style="32" customWidth="1"/>
    <col min="3071" max="3071" width="2.7109375" style="32" customWidth="1"/>
    <col min="3072" max="3072" width="15.42578125" style="32" customWidth="1"/>
    <col min="3073" max="3073" width="1.28515625" style="32" customWidth="1"/>
    <col min="3074" max="3074" width="12" style="32" customWidth="1"/>
    <col min="3075" max="3075" width="6" style="32" customWidth="1"/>
    <col min="3076" max="3076" width="0.7109375" style="32" customWidth="1"/>
    <col min="3077" max="3077" width="9" style="32" customWidth="1"/>
    <col min="3078" max="3078" width="7.140625" style="32" bestFit="1" customWidth="1"/>
    <col min="3079" max="3079" width="0.85546875" style="32" customWidth="1"/>
    <col min="3080" max="3080" width="12" style="32" customWidth="1"/>
    <col min="3081" max="3081" width="13.28515625" style="32" customWidth="1"/>
    <col min="3082" max="3082" width="0.85546875" style="32" customWidth="1"/>
    <col min="3083" max="3083" width="7.5703125" style="32" customWidth="1"/>
    <col min="3084" max="3084" width="7.85546875" style="32" customWidth="1"/>
    <col min="3085" max="3085" width="11.5703125" style="32" bestFit="1" customWidth="1"/>
    <col min="3086" max="3096" width="4.42578125" style="32" customWidth="1"/>
    <col min="3097" max="3325" width="11.42578125" style="32"/>
    <col min="3326" max="3326" width="0.140625" style="32" customWidth="1"/>
    <col min="3327" max="3327" width="2.7109375" style="32" customWidth="1"/>
    <col min="3328" max="3328" width="15.42578125" style="32" customWidth="1"/>
    <col min="3329" max="3329" width="1.28515625" style="32" customWidth="1"/>
    <col min="3330" max="3330" width="12" style="32" customWidth="1"/>
    <col min="3331" max="3331" width="6" style="32" customWidth="1"/>
    <col min="3332" max="3332" width="0.7109375" style="32" customWidth="1"/>
    <col min="3333" max="3333" width="9" style="32" customWidth="1"/>
    <col min="3334" max="3334" width="7.140625" style="32" bestFit="1" customWidth="1"/>
    <col min="3335" max="3335" width="0.85546875" style="32" customWidth="1"/>
    <col min="3336" max="3336" width="12" style="32" customWidth="1"/>
    <col min="3337" max="3337" width="13.28515625" style="32" customWidth="1"/>
    <col min="3338" max="3338" width="0.85546875" style="32" customWidth="1"/>
    <col min="3339" max="3339" width="7.5703125" style="32" customWidth="1"/>
    <col min="3340" max="3340" width="7.85546875" style="32" customWidth="1"/>
    <col min="3341" max="3341" width="11.5703125" style="32" bestFit="1" customWidth="1"/>
    <col min="3342" max="3352" width="4.42578125" style="32" customWidth="1"/>
    <col min="3353" max="3581" width="11.42578125" style="32"/>
    <col min="3582" max="3582" width="0.140625" style="32" customWidth="1"/>
    <col min="3583" max="3583" width="2.7109375" style="32" customWidth="1"/>
    <col min="3584" max="3584" width="15.42578125" style="32" customWidth="1"/>
    <col min="3585" max="3585" width="1.28515625" style="32" customWidth="1"/>
    <col min="3586" max="3586" width="12" style="32" customWidth="1"/>
    <col min="3587" max="3587" width="6" style="32" customWidth="1"/>
    <col min="3588" max="3588" width="0.7109375" style="32" customWidth="1"/>
    <col min="3589" max="3589" width="9" style="32" customWidth="1"/>
    <col min="3590" max="3590" width="7.140625" style="32" bestFit="1" customWidth="1"/>
    <col min="3591" max="3591" width="0.85546875" style="32" customWidth="1"/>
    <col min="3592" max="3592" width="12" style="32" customWidth="1"/>
    <col min="3593" max="3593" width="13.28515625" style="32" customWidth="1"/>
    <col min="3594" max="3594" width="0.85546875" style="32" customWidth="1"/>
    <col min="3595" max="3595" width="7.5703125" style="32" customWidth="1"/>
    <col min="3596" max="3596" width="7.85546875" style="32" customWidth="1"/>
    <col min="3597" max="3597" width="11.5703125" style="32" bestFit="1" customWidth="1"/>
    <col min="3598" max="3608" width="4.42578125" style="32" customWidth="1"/>
    <col min="3609" max="3837" width="11.42578125" style="32"/>
    <col min="3838" max="3838" width="0.140625" style="32" customWidth="1"/>
    <col min="3839" max="3839" width="2.7109375" style="32" customWidth="1"/>
    <col min="3840" max="3840" width="15.42578125" style="32" customWidth="1"/>
    <col min="3841" max="3841" width="1.28515625" style="32" customWidth="1"/>
    <col min="3842" max="3842" width="12" style="32" customWidth="1"/>
    <col min="3843" max="3843" width="6" style="32" customWidth="1"/>
    <col min="3844" max="3844" width="0.7109375" style="32" customWidth="1"/>
    <col min="3845" max="3845" width="9" style="32" customWidth="1"/>
    <col min="3846" max="3846" width="7.140625" style="32" bestFit="1" customWidth="1"/>
    <col min="3847" max="3847" width="0.85546875" style="32" customWidth="1"/>
    <col min="3848" max="3848" width="12" style="32" customWidth="1"/>
    <col min="3849" max="3849" width="13.28515625" style="32" customWidth="1"/>
    <col min="3850" max="3850" width="0.85546875" style="32" customWidth="1"/>
    <col min="3851" max="3851" width="7.5703125" style="32" customWidth="1"/>
    <col min="3852" max="3852" width="7.85546875" style="32" customWidth="1"/>
    <col min="3853" max="3853" width="11.5703125" style="32" bestFit="1" customWidth="1"/>
    <col min="3854" max="3864" width="4.42578125" style="32" customWidth="1"/>
    <col min="3865" max="4093" width="11.42578125" style="32"/>
    <col min="4094" max="4094" width="0.140625" style="32" customWidth="1"/>
    <col min="4095" max="4095" width="2.7109375" style="32" customWidth="1"/>
    <col min="4096" max="4096" width="15.42578125" style="32" customWidth="1"/>
    <col min="4097" max="4097" width="1.28515625" style="32" customWidth="1"/>
    <col min="4098" max="4098" width="12" style="32" customWidth="1"/>
    <col min="4099" max="4099" width="6" style="32" customWidth="1"/>
    <col min="4100" max="4100" width="0.7109375" style="32" customWidth="1"/>
    <col min="4101" max="4101" width="9" style="32" customWidth="1"/>
    <col min="4102" max="4102" width="7.140625" style="32" bestFit="1" customWidth="1"/>
    <col min="4103" max="4103" width="0.85546875" style="32" customWidth="1"/>
    <col min="4104" max="4104" width="12" style="32" customWidth="1"/>
    <col min="4105" max="4105" width="13.28515625" style="32" customWidth="1"/>
    <col min="4106" max="4106" width="0.85546875" style="32" customWidth="1"/>
    <col min="4107" max="4107" width="7.5703125" style="32" customWidth="1"/>
    <col min="4108" max="4108" width="7.85546875" style="32" customWidth="1"/>
    <col min="4109" max="4109" width="11.5703125" style="32" bestFit="1" customWidth="1"/>
    <col min="4110" max="4120" width="4.42578125" style="32" customWidth="1"/>
    <col min="4121" max="4349" width="11.42578125" style="32"/>
    <col min="4350" max="4350" width="0.140625" style="32" customWidth="1"/>
    <col min="4351" max="4351" width="2.7109375" style="32" customWidth="1"/>
    <col min="4352" max="4352" width="15.42578125" style="32" customWidth="1"/>
    <col min="4353" max="4353" width="1.28515625" style="32" customWidth="1"/>
    <col min="4354" max="4354" width="12" style="32" customWidth="1"/>
    <col min="4355" max="4355" width="6" style="32" customWidth="1"/>
    <col min="4356" max="4356" width="0.7109375" style="32" customWidth="1"/>
    <col min="4357" max="4357" width="9" style="32" customWidth="1"/>
    <col min="4358" max="4358" width="7.140625" style="32" bestFit="1" customWidth="1"/>
    <col min="4359" max="4359" width="0.85546875" style="32" customWidth="1"/>
    <col min="4360" max="4360" width="12" style="32" customWidth="1"/>
    <col min="4361" max="4361" width="13.28515625" style="32" customWidth="1"/>
    <col min="4362" max="4362" width="0.85546875" style="32" customWidth="1"/>
    <col min="4363" max="4363" width="7.5703125" style="32" customWidth="1"/>
    <col min="4364" max="4364" width="7.85546875" style="32" customWidth="1"/>
    <col min="4365" max="4365" width="11.5703125" style="32" bestFit="1" customWidth="1"/>
    <col min="4366" max="4376" width="4.42578125" style="32" customWidth="1"/>
    <col min="4377" max="4605" width="11.42578125" style="32"/>
    <col min="4606" max="4606" width="0.140625" style="32" customWidth="1"/>
    <col min="4607" max="4607" width="2.7109375" style="32" customWidth="1"/>
    <col min="4608" max="4608" width="15.42578125" style="32" customWidth="1"/>
    <col min="4609" max="4609" width="1.28515625" style="32" customWidth="1"/>
    <col min="4610" max="4610" width="12" style="32" customWidth="1"/>
    <col min="4611" max="4611" width="6" style="32" customWidth="1"/>
    <col min="4612" max="4612" width="0.7109375" style="32" customWidth="1"/>
    <col min="4613" max="4613" width="9" style="32" customWidth="1"/>
    <col min="4614" max="4614" width="7.140625" style="32" bestFit="1" customWidth="1"/>
    <col min="4615" max="4615" width="0.85546875" style="32" customWidth="1"/>
    <col min="4616" max="4616" width="12" style="32" customWidth="1"/>
    <col min="4617" max="4617" width="13.28515625" style="32" customWidth="1"/>
    <col min="4618" max="4618" width="0.85546875" style="32" customWidth="1"/>
    <col min="4619" max="4619" width="7.5703125" style="32" customWidth="1"/>
    <col min="4620" max="4620" width="7.85546875" style="32" customWidth="1"/>
    <col min="4621" max="4621" width="11.5703125" style="32" bestFit="1" customWidth="1"/>
    <col min="4622" max="4632" width="4.42578125" style="32" customWidth="1"/>
    <col min="4633" max="4861" width="11.42578125" style="32"/>
    <col min="4862" max="4862" width="0.140625" style="32" customWidth="1"/>
    <col min="4863" max="4863" width="2.7109375" style="32" customWidth="1"/>
    <col min="4864" max="4864" width="15.42578125" style="32" customWidth="1"/>
    <col min="4865" max="4865" width="1.28515625" style="32" customWidth="1"/>
    <col min="4866" max="4866" width="12" style="32" customWidth="1"/>
    <col min="4867" max="4867" width="6" style="32" customWidth="1"/>
    <col min="4868" max="4868" width="0.7109375" style="32" customWidth="1"/>
    <col min="4869" max="4869" width="9" style="32" customWidth="1"/>
    <col min="4870" max="4870" width="7.140625" style="32" bestFit="1" customWidth="1"/>
    <col min="4871" max="4871" width="0.85546875" style="32" customWidth="1"/>
    <col min="4872" max="4872" width="12" style="32" customWidth="1"/>
    <col min="4873" max="4873" width="13.28515625" style="32" customWidth="1"/>
    <col min="4874" max="4874" width="0.85546875" style="32" customWidth="1"/>
    <col min="4875" max="4875" width="7.5703125" style="32" customWidth="1"/>
    <col min="4876" max="4876" width="7.85546875" style="32" customWidth="1"/>
    <col min="4877" max="4877" width="11.5703125" style="32" bestFit="1" customWidth="1"/>
    <col min="4878" max="4888" width="4.42578125" style="32" customWidth="1"/>
    <col min="4889" max="5117" width="11.42578125" style="32"/>
    <col min="5118" max="5118" width="0.140625" style="32" customWidth="1"/>
    <col min="5119" max="5119" width="2.7109375" style="32" customWidth="1"/>
    <col min="5120" max="5120" width="15.42578125" style="32" customWidth="1"/>
    <col min="5121" max="5121" width="1.28515625" style="32" customWidth="1"/>
    <col min="5122" max="5122" width="12" style="32" customWidth="1"/>
    <col min="5123" max="5123" width="6" style="32" customWidth="1"/>
    <col min="5124" max="5124" width="0.7109375" style="32" customWidth="1"/>
    <col min="5125" max="5125" width="9" style="32" customWidth="1"/>
    <col min="5126" max="5126" width="7.140625" style="32" bestFit="1" customWidth="1"/>
    <col min="5127" max="5127" width="0.85546875" style="32" customWidth="1"/>
    <col min="5128" max="5128" width="12" style="32" customWidth="1"/>
    <col min="5129" max="5129" width="13.28515625" style="32" customWidth="1"/>
    <col min="5130" max="5130" width="0.85546875" style="32" customWidth="1"/>
    <col min="5131" max="5131" width="7.5703125" style="32" customWidth="1"/>
    <col min="5132" max="5132" width="7.85546875" style="32" customWidth="1"/>
    <col min="5133" max="5133" width="11.5703125" style="32" bestFit="1" customWidth="1"/>
    <col min="5134" max="5144" width="4.42578125" style="32" customWidth="1"/>
    <col min="5145" max="5373" width="11.42578125" style="32"/>
    <col min="5374" max="5374" width="0.140625" style="32" customWidth="1"/>
    <col min="5375" max="5375" width="2.7109375" style="32" customWidth="1"/>
    <col min="5376" max="5376" width="15.42578125" style="32" customWidth="1"/>
    <col min="5377" max="5377" width="1.28515625" style="32" customWidth="1"/>
    <col min="5378" max="5378" width="12" style="32" customWidth="1"/>
    <col min="5379" max="5379" width="6" style="32" customWidth="1"/>
    <col min="5380" max="5380" width="0.7109375" style="32" customWidth="1"/>
    <col min="5381" max="5381" width="9" style="32" customWidth="1"/>
    <col min="5382" max="5382" width="7.140625" style="32" bestFit="1" customWidth="1"/>
    <col min="5383" max="5383" width="0.85546875" style="32" customWidth="1"/>
    <col min="5384" max="5384" width="12" style="32" customWidth="1"/>
    <col min="5385" max="5385" width="13.28515625" style="32" customWidth="1"/>
    <col min="5386" max="5386" width="0.85546875" style="32" customWidth="1"/>
    <col min="5387" max="5387" width="7.5703125" style="32" customWidth="1"/>
    <col min="5388" max="5388" width="7.85546875" style="32" customWidth="1"/>
    <col min="5389" max="5389" width="11.5703125" style="32" bestFit="1" customWidth="1"/>
    <col min="5390" max="5400" width="4.42578125" style="32" customWidth="1"/>
    <col min="5401" max="5629" width="11.42578125" style="32"/>
    <col min="5630" max="5630" width="0.140625" style="32" customWidth="1"/>
    <col min="5631" max="5631" width="2.7109375" style="32" customWidth="1"/>
    <col min="5632" max="5632" width="15.42578125" style="32" customWidth="1"/>
    <col min="5633" max="5633" width="1.28515625" style="32" customWidth="1"/>
    <col min="5634" max="5634" width="12" style="32" customWidth="1"/>
    <col min="5635" max="5635" width="6" style="32" customWidth="1"/>
    <col min="5636" max="5636" width="0.7109375" style="32" customWidth="1"/>
    <col min="5637" max="5637" width="9" style="32" customWidth="1"/>
    <col min="5638" max="5638" width="7.140625" style="32" bestFit="1" customWidth="1"/>
    <col min="5639" max="5639" width="0.85546875" style="32" customWidth="1"/>
    <col min="5640" max="5640" width="12" style="32" customWidth="1"/>
    <col min="5641" max="5641" width="13.28515625" style="32" customWidth="1"/>
    <col min="5642" max="5642" width="0.85546875" style="32" customWidth="1"/>
    <col min="5643" max="5643" width="7.5703125" style="32" customWidth="1"/>
    <col min="5644" max="5644" width="7.85546875" style="32" customWidth="1"/>
    <col min="5645" max="5645" width="11.5703125" style="32" bestFit="1" customWidth="1"/>
    <col min="5646" max="5656" width="4.42578125" style="32" customWidth="1"/>
    <col min="5657" max="5885" width="11.42578125" style="32"/>
    <col min="5886" max="5886" width="0.140625" style="32" customWidth="1"/>
    <col min="5887" max="5887" width="2.7109375" style="32" customWidth="1"/>
    <col min="5888" max="5888" width="15.42578125" style="32" customWidth="1"/>
    <col min="5889" max="5889" width="1.28515625" style="32" customWidth="1"/>
    <col min="5890" max="5890" width="12" style="32" customWidth="1"/>
    <col min="5891" max="5891" width="6" style="32" customWidth="1"/>
    <col min="5892" max="5892" width="0.7109375" style="32" customWidth="1"/>
    <col min="5893" max="5893" width="9" style="32" customWidth="1"/>
    <col min="5894" max="5894" width="7.140625" style="32" bestFit="1" customWidth="1"/>
    <col min="5895" max="5895" width="0.85546875" style="32" customWidth="1"/>
    <col min="5896" max="5896" width="12" style="32" customWidth="1"/>
    <col min="5897" max="5897" width="13.28515625" style="32" customWidth="1"/>
    <col min="5898" max="5898" width="0.85546875" style="32" customWidth="1"/>
    <col min="5899" max="5899" width="7.5703125" style="32" customWidth="1"/>
    <col min="5900" max="5900" width="7.85546875" style="32" customWidth="1"/>
    <col min="5901" max="5901" width="11.5703125" style="32" bestFit="1" customWidth="1"/>
    <col min="5902" max="5912" width="4.42578125" style="32" customWidth="1"/>
    <col min="5913" max="6141" width="11.42578125" style="32"/>
    <col min="6142" max="6142" width="0.140625" style="32" customWidth="1"/>
    <col min="6143" max="6143" width="2.7109375" style="32" customWidth="1"/>
    <col min="6144" max="6144" width="15.42578125" style="32" customWidth="1"/>
    <col min="6145" max="6145" width="1.28515625" style="32" customWidth="1"/>
    <col min="6146" max="6146" width="12" style="32" customWidth="1"/>
    <col min="6147" max="6147" width="6" style="32" customWidth="1"/>
    <col min="6148" max="6148" width="0.7109375" style="32" customWidth="1"/>
    <col min="6149" max="6149" width="9" style="32" customWidth="1"/>
    <col min="6150" max="6150" width="7.140625" style="32" bestFit="1" customWidth="1"/>
    <col min="6151" max="6151" width="0.85546875" style="32" customWidth="1"/>
    <col min="6152" max="6152" width="12" style="32" customWidth="1"/>
    <col min="6153" max="6153" width="13.28515625" style="32" customWidth="1"/>
    <col min="6154" max="6154" width="0.85546875" style="32" customWidth="1"/>
    <col min="6155" max="6155" width="7.5703125" style="32" customWidth="1"/>
    <col min="6156" max="6156" width="7.85546875" style="32" customWidth="1"/>
    <col min="6157" max="6157" width="11.5703125" style="32" bestFit="1" customWidth="1"/>
    <col min="6158" max="6168" width="4.42578125" style="32" customWidth="1"/>
    <col min="6169" max="6397" width="11.42578125" style="32"/>
    <col min="6398" max="6398" width="0.140625" style="32" customWidth="1"/>
    <col min="6399" max="6399" width="2.7109375" style="32" customWidth="1"/>
    <col min="6400" max="6400" width="15.42578125" style="32" customWidth="1"/>
    <col min="6401" max="6401" width="1.28515625" style="32" customWidth="1"/>
    <col min="6402" max="6402" width="12" style="32" customWidth="1"/>
    <col min="6403" max="6403" width="6" style="32" customWidth="1"/>
    <col min="6404" max="6404" width="0.7109375" style="32" customWidth="1"/>
    <col min="6405" max="6405" width="9" style="32" customWidth="1"/>
    <col min="6406" max="6406" width="7.140625" style="32" bestFit="1" customWidth="1"/>
    <col min="6407" max="6407" width="0.85546875" style="32" customWidth="1"/>
    <col min="6408" max="6408" width="12" style="32" customWidth="1"/>
    <col min="6409" max="6409" width="13.28515625" style="32" customWidth="1"/>
    <col min="6410" max="6410" width="0.85546875" style="32" customWidth="1"/>
    <col min="6411" max="6411" width="7.5703125" style="32" customWidth="1"/>
    <col min="6412" max="6412" width="7.85546875" style="32" customWidth="1"/>
    <col min="6413" max="6413" width="11.5703125" style="32" bestFit="1" customWidth="1"/>
    <col min="6414" max="6424" width="4.42578125" style="32" customWidth="1"/>
    <col min="6425" max="6653" width="11.42578125" style="32"/>
    <col min="6654" max="6654" width="0.140625" style="32" customWidth="1"/>
    <col min="6655" max="6655" width="2.7109375" style="32" customWidth="1"/>
    <col min="6656" max="6656" width="15.42578125" style="32" customWidth="1"/>
    <col min="6657" max="6657" width="1.28515625" style="32" customWidth="1"/>
    <col min="6658" max="6658" width="12" style="32" customWidth="1"/>
    <col min="6659" max="6659" width="6" style="32" customWidth="1"/>
    <col min="6660" max="6660" width="0.7109375" style="32" customWidth="1"/>
    <col min="6661" max="6661" width="9" style="32" customWidth="1"/>
    <col min="6662" max="6662" width="7.140625" style="32" bestFit="1" customWidth="1"/>
    <col min="6663" max="6663" width="0.85546875" style="32" customWidth="1"/>
    <col min="6664" max="6664" width="12" style="32" customWidth="1"/>
    <col min="6665" max="6665" width="13.28515625" style="32" customWidth="1"/>
    <col min="6666" max="6666" width="0.85546875" style="32" customWidth="1"/>
    <col min="6667" max="6667" width="7.5703125" style="32" customWidth="1"/>
    <col min="6668" max="6668" width="7.85546875" style="32" customWidth="1"/>
    <col min="6669" max="6669" width="11.5703125" style="32" bestFit="1" customWidth="1"/>
    <col min="6670" max="6680" width="4.42578125" style="32" customWidth="1"/>
    <col min="6681" max="6909" width="11.42578125" style="32"/>
    <col min="6910" max="6910" width="0.140625" style="32" customWidth="1"/>
    <col min="6911" max="6911" width="2.7109375" style="32" customWidth="1"/>
    <col min="6912" max="6912" width="15.42578125" style="32" customWidth="1"/>
    <col min="6913" max="6913" width="1.28515625" style="32" customWidth="1"/>
    <col min="6914" max="6914" width="12" style="32" customWidth="1"/>
    <col min="6915" max="6915" width="6" style="32" customWidth="1"/>
    <col min="6916" max="6916" width="0.7109375" style="32" customWidth="1"/>
    <col min="6917" max="6917" width="9" style="32" customWidth="1"/>
    <col min="6918" max="6918" width="7.140625" style="32" bestFit="1" customWidth="1"/>
    <col min="6919" max="6919" width="0.85546875" style="32" customWidth="1"/>
    <col min="6920" max="6920" width="12" style="32" customWidth="1"/>
    <col min="6921" max="6921" width="13.28515625" style="32" customWidth="1"/>
    <col min="6922" max="6922" width="0.85546875" style="32" customWidth="1"/>
    <col min="6923" max="6923" width="7.5703125" style="32" customWidth="1"/>
    <col min="6924" max="6924" width="7.85546875" style="32" customWidth="1"/>
    <col min="6925" max="6925" width="11.5703125" style="32" bestFit="1" customWidth="1"/>
    <col min="6926" max="6936" width="4.42578125" style="32" customWidth="1"/>
    <col min="6937" max="7165" width="11.42578125" style="32"/>
    <col min="7166" max="7166" width="0.140625" style="32" customWidth="1"/>
    <col min="7167" max="7167" width="2.7109375" style="32" customWidth="1"/>
    <col min="7168" max="7168" width="15.42578125" style="32" customWidth="1"/>
    <col min="7169" max="7169" width="1.28515625" style="32" customWidth="1"/>
    <col min="7170" max="7170" width="12" style="32" customWidth="1"/>
    <col min="7171" max="7171" width="6" style="32" customWidth="1"/>
    <col min="7172" max="7172" width="0.7109375" style="32" customWidth="1"/>
    <col min="7173" max="7173" width="9" style="32" customWidth="1"/>
    <col min="7174" max="7174" width="7.140625" style="32" bestFit="1" customWidth="1"/>
    <col min="7175" max="7175" width="0.85546875" style="32" customWidth="1"/>
    <col min="7176" max="7176" width="12" style="32" customWidth="1"/>
    <col min="7177" max="7177" width="13.28515625" style="32" customWidth="1"/>
    <col min="7178" max="7178" width="0.85546875" style="32" customWidth="1"/>
    <col min="7179" max="7179" width="7.5703125" style="32" customWidth="1"/>
    <col min="7180" max="7180" width="7.85546875" style="32" customWidth="1"/>
    <col min="7181" max="7181" width="11.5703125" style="32" bestFit="1" customWidth="1"/>
    <col min="7182" max="7192" width="4.42578125" style="32" customWidth="1"/>
    <col min="7193" max="7421" width="11.42578125" style="32"/>
    <col min="7422" max="7422" width="0.140625" style="32" customWidth="1"/>
    <col min="7423" max="7423" width="2.7109375" style="32" customWidth="1"/>
    <col min="7424" max="7424" width="15.42578125" style="32" customWidth="1"/>
    <col min="7425" max="7425" width="1.28515625" style="32" customWidth="1"/>
    <col min="7426" max="7426" width="12" style="32" customWidth="1"/>
    <col min="7427" max="7427" width="6" style="32" customWidth="1"/>
    <col min="7428" max="7428" width="0.7109375" style="32" customWidth="1"/>
    <col min="7429" max="7429" width="9" style="32" customWidth="1"/>
    <col min="7430" max="7430" width="7.140625" style="32" bestFit="1" customWidth="1"/>
    <col min="7431" max="7431" width="0.85546875" style="32" customWidth="1"/>
    <col min="7432" max="7432" width="12" style="32" customWidth="1"/>
    <col min="7433" max="7433" width="13.28515625" style="32" customWidth="1"/>
    <col min="7434" max="7434" width="0.85546875" style="32" customWidth="1"/>
    <col min="7435" max="7435" width="7.5703125" style="32" customWidth="1"/>
    <col min="7436" max="7436" width="7.85546875" style="32" customWidth="1"/>
    <col min="7437" max="7437" width="11.5703125" style="32" bestFit="1" customWidth="1"/>
    <col min="7438" max="7448" width="4.42578125" style="32" customWidth="1"/>
    <col min="7449" max="7677" width="11.42578125" style="32"/>
    <col min="7678" max="7678" width="0.140625" style="32" customWidth="1"/>
    <col min="7679" max="7679" width="2.7109375" style="32" customWidth="1"/>
    <col min="7680" max="7680" width="15.42578125" style="32" customWidth="1"/>
    <col min="7681" max="7681" width="1.28515625" style="32" customWidth="1"/>
    <col min="7682" max="7682" width="12" style="32" customWidth="1"/>
    <col min="7683" max="7683" width="6" style="32" customWidth="1"/>
    <col min="7684" max="7684" width="0.7109375" style="32" customWidth="1"/>
    <col min="7685" max="7685" width="9" style="32" customWidth="1"/>
    <col min="7686" max="7686" width="7.140625" style="32" bestFit="1" customWidth="1"/>
    <col min="7687" max="7687" width="0.85546875" style="32" customWidth="1"/>
    <col min="7688" max="7688" width="12" style="32" customWidth="1"/>
    <col min="7689" max="7689" width="13.28515625" style="32" customWidth="1"/>
    <col min="7690" max="7690" width="0.85546875" style="32" customWidth="1"/>
    <col min="7691" max="7691" width="7.5703125" style="32" customWidth="1"/>
    <col min="7692" max="7692" width="7.85546875" style="32" customWidth="1"/>
    <col min="7693" max="7693" width="11.5703125" style="32" bestFit="1" customWidth="1"/>
    <col min="7694" max="7704" width="4.42578125" style="32" customWidth="1"/>
    <col min="7705" max="7933" width="11.42578125" style="32"/>
    <col min="7934" max="7934" width="0.140625" style="32" customWidth="1"/>
    <col min="7935" max="7935" width="2.7109375" style="32" customWidth="1"/>
    <col min="7936" max="7936" width="15.42578125" style="32" customWidth="1"/>
    <col min="7937" max="7937" width="1.28515625" style="32" customWidth="1"/>
    <col min="7938" max="7938" width="12" style="32" customWidth="1"/>
    <col min="7939" max="7939" width="6" style="32" customWidth="1"/>
    <col min="7940" max="7940" width="0.7109375" style="32" customWidth="1"/>
    <col min="7941" max="7941" width="9" style="32" customWidth="1"/>
    <col min="7942" max="7942" width="7.140625" style="32" bestFit="1" customWidth="1"/>
    <col min="7943" max="7943" width="0.85546875" style="32" customWidth="1"/>
    <col min="7944" max="7944" width="12" style="32" customWidth="1"/>
    <col min="7945" max="7945" width="13.28515625" style="32" customWidth="1"/>
    <col min="7946" max="7946" width="0.85546875" style="32" customWidth="1"/>
    <col min="7947" max="7947" width="7.5703125" style="32" customWidth="1"/>
    <col min="7948" max="7948" width="7.85546875" style="32" customWidth="1"/>
    <col min="7949" max="7949" width="11.5703125" style="32" bestFit="1" customWidth="1"/>
    <col min="7950" max="7960" width="4.42578125" style="32" customWidth="1"/>
    <col min="7961" max="8189" width="11.42578125" style="32"/>
    <col min="8190" max="8190" width="0.140625" style="32" customWidth="1"/>
    <col min="8191" max="8191" width="2.7109375" style="32" customWidth="1"/>
    <col min="8192" max="8192" width="15.42578125" style="32" customWidth="1"/>
    <col min="8193" max="8193" width="1.28515625" style="32" customWidth="1"/>
    <col min="8194" max="8194" width="12" style="32" customWidth="1"/>
    <col min="8195" max="8195" width="6" style="32" customWidth="1"/>
    <col min="8196" max="8196" width="0.7109375" style="32" customWidth="1"/>
    <col min="8197" max="8197" width="9" style="32" customWidth="1"/>
    <col min="8198" max="8198" width="7.140625" style="32" bestFit="1" customWidth="1"/>
    <col min="8199" max="8199" width="0.85546875" style="32" customWidth="1"/>
    <col min="8200" max="8200" width="12" style="32" customWidth="1"/>
    <col min="8201" max="8201" width="13.28515625" style="32" customWidth="1"/>
    <col min="8202" max="8202" width="0.85546875" style="32" customWidth="1"/>
    <col min="8203" max="8203" width="7.5703125" style="32" customWidth="1"/>
    <col min="8204" max="8204" width="7.85546875" style="32" customWidth="1"/>
    <col min="8205" max="8205" width="11.5703125" style="32" bestFit="1" customWidth="1"/>
    <col min="8206" max="8216" width="4.42578125" style="32" customWidth="1"/>
    <col min="8217" max="8445" width="11.42578125" style="32"/>
    <col min="8446" max="8446" width="0.140625" style="32" customWidth="1"/>
    <col min="8447" max="8447" width="2.7109375" style="32" customWidth="1"/>
    <col min="8448" max="8448" width="15.42578125" style="32" customWidth="1"/>
    <col min="8449" max="8449" width="1.28515625" style="32" customWidth="1"/>
    <col min="8450" max="8450" width="12" style="32" customWidth="1"/>
    <col min="8451" max="8451" width="6" style="32" customWidth="1"/>
    <col min="8452" max="8452" width="0.7109375" style="32" customWidth="1"/>
    <col min="8453" max="8453" width="9" style="32" customWidth="1"/>
    <col min="8454" max="8454" width="7.140625" style="32" bestFit="1" customWidth="1"/>
    <col min="8455" max="8455" width="0.85546875" style="32" customWidth="1"/>
    <col min="8456" max="8456" width="12" style="32" customWidth="1"/>
    <col min="8457" max="8457" width="13.28515625" style="32" customWidth="1"/>
    <col min="8458" max="8458" width="0.85546875" style="32" customWidth="1"/>
    <col min="8459" max="8459" width="7.5703125" style="32" customWidth="1"/>
    <col min="8460" max="8460" width="7.85546875" style="32" customWidth="1"/>
    <col min="8461" max="8461" width="11.5703125" style="32" bestFit="1" customWidth="1"/>
    <col min="8462" max="8472" width="4.42578125" style="32" customWidth="1"/>
    <col min="8473" max="8701" width="11.42578125" style="32"/>
    <col min="8702" max="8702" width="0.140625" style="32" customWidth="1"/>
    <col min="8703" max="8703" width="2.7109375" style="32" customWidth="1"/>
    <col min="8704" max="8704" width="15.42578125" style="32" customWidth="1"/>
    <col min="8705" max="8705" width="1.28515625" style="32" customWidth="1"/>
    <col min="8706" max="8706" width="12" style="32" customWidth="1"/>
    <col min="8707" max="8707" width="6" style="32" customWidth="1"/>
    <col min="8708" max="8708" width="0.7109375" style="32" customWidth="1"/>
    <col min="8709" max="8709" width="9" style="32" customWidth="1"/>
    <col min="8710" max="8710" width="7.140625" style="32" bestFit="1" customWidth="1"/>
    <col min="8711" max="8711" width="0.85546875" style="32" customWidth="1"/>
    <col min="8712" max="8712" width="12" style="32" customWidth="1"/>
    <col min="8713" max="8713" width="13.28515625" style="32" customWidth="1"/>
    <col min="8714" max="8714" width="0.85546875" style="32" customWidth="1"/>
    <col min="8715" max="8715" width="7.5703125" style="32" customWidth="1"/>
    <col min="8716" max="8716" width="7.85546875" style="32" customWidth="1"/>
    <col min="8717" max="8717" width="11.5703125" style="32" bestFit="1" customWidth="1"/>
    <col min="8718" max="8728" width="4.42578125" style="32" customWidth="1"/>
    <col min="8729" max="8957" width="11.42578125" style="32"/>
    <col min="8958" max="8958" width="0.140625" style="32" customWidth="1"/>
    <col min="8959" max="8959" width="2.7109375" style="32" customWidth="1"/>
    <col min="8960" max="8960" width="15.42578125" style="32" customWidth="1"/>
    <col min="8961" max="8961" width="1.28515625" style="32" customWidth="1"/>
    <col min="8962" max="8962" width="12" style="32" customWidth="1"/>
    <col min="8963" max="8963" width="6" style="32" customWidth="1"/>
    <col min="8964" max="8964" width="0.7109375" style="32" customWidth="1"/>
    <col min="8965" max="8965" width="9" style="32" customWidth="1"/>
    <col min="8966" max="8966" width="7.140625" style="32" bestFit="1" customWidth="1"/>
    <col min="8967" max="8967" width="0.85546875" style="32" customWidth="1"/>
    <col min="8968" max="8968" width="12" style="32" customWidth="1"/>
    <col min="8969" max="8969" width="13.28515625" style="32" customWidth="1"/>
    <col min="8970" max="8970" width="0.85546875" style="32" customWidth="1"/>
    <col min="8971" max="8971" width="7.5703125" style="32" customWidth="1"/>
    <col min="8972" max="8972" width="7.85546875" style="32" customWidth="1"/>
    <col min="8973" max="8973" width="11.5703125" style="32" bestFit="1" customWidth="1"/>
    <col min="8974" max="8984" width="4.42578125" style="32" customWidth="1"/>
    <col min="8985" max="9213" width="11.42578125" style="32"/>
    <col min="9214" max="9214" width="0.140625" style="32" customWidth="1"/>
    <col min="9215" max="9215" width="2.7109375" style="32" customWidth="1"/>
    <col min="9216" max="9216" width="15.42578125" style="32" customWidth="1"/>
    <col min="9217" max="9217" width="1.28515625" style="32" customWidth="1"/>
    <col min="9218" max="9218" width="12" style="32" customWidth="1"/>
    <col min="9219" max="9219" width="6" style="32" customWidth="1"/>
    <col min="9220" max="9220" width="0.7109375" style="32" customWidth="1"/>
    <col min="9221" max="9221" width="9" style="32" customWidth="1"/>
    <col min="9222" max="9222" width="7.140625" style="32" bestFit="1" customWidth="1"/>
    <col min="9223" max="9223" width="0.85546875" style="32" customWidth="1"/>
    <col min="9224" max="9224" width="12" style="32" customWidth="1"/>
    <col min="9225" max="9225" width="13.28515625" style="32" customWidth="1"/>
    <col min="9226" max="9226" width="0.85546875" style="32" customWidth="1"/>
    <col min="9227" max="9227" width="7.5703125" style="32" customWidth="1"/>
    <col min="9228" max="9228" width="7.85546875" style="32" customWidth="1"/>
    <col min="9229" max="9229" width="11.5703125" style="32" bestFit="1" customWidth="1"/>
    <col min="9230" max="9240" width="4.42578125" style="32" customWidth="1"/>
    <col min="9241" max="9469" width="11.42578125" style="32"/>
    <col min="9470" max="9470" width="0.140625" style="32" customWidth="1"/>
    <col min="9471" max="9471" width="2.7109375" style="32" customWidth="1"/>
    <col min="9472" max="9472" width="15.42578125" style="32" customWidth="1"/>
    <col min="9473" max="9473" width="1.28515625" style="32" customWidth="1"/>
    <col min="9474" max="9474" width="12" style="32" customWidth="1"/>
    <col min="9475" max="9475" width="6" style="32" customWidth="1"/>
    <col min="9476" max="9476" width="0.7109375" style="32" customWidth="1"/>
    <col min="9477" max="9477" width="9" style="32" customWidth="1"/>
    <col min="9478" max="9478" width="7.140625" style="32" bestFit="1" customWidth="1"/>
    <col min="9479" max="9479" width="0.85546875" style="32" customWidth="1"/>
    <col min="9480" max="9480" width="12" style="32" customWidth="1"/>
    <col min="9481" max="9481" width="13.28515625" style="32" customWidth="1"/>
    <col min="9482" max="9482" width="0.85546875" style="32" customWidth="1"/>
    <col min="9483" max="9483" width="7.5703125" style="32" customWidth="1"/>
    <col min="9484" max="9484" width="7.85546875" style="32" customWidth="1"/>
    <col min="9485" max="9485" width="11.5703125" style="32" bestFit="1" customWidth="1"/>
    <col min="9486" max="9496" width="4.42578125" style="32" customWidth="1"/>
    <col min="9497" max="9725" width="11.42578125" style="32"/>
    <col min="9726" max="9726" width="0.140625" style="32" customWidth="1"/>
    <col min="9727" max="9727" width="2.7109375" style="32" customWidth="1"/>
    <col min="9728" max="9728" width="15.42578125" style="32" customWidth="1"/>
    <col min="9729" max="9729" width="1.28515625" style="32" customWidth="1"/>
    <col min="9730" max="9730" width="12" style="32" customWidth="1"/>
    <col min="9731" max="9731" width="6" style="32" customWidth="1"/>
    <col min="9732" max="9732" width="0.7109375" style="32" customWidth="1"/>
    <col min="9733" max="9733" width="9" style="32" customWidth="1"/>
    <col min="9734" max="9734" width="7.140625" style="32" bestFit="1" customWidth="1"/>
    <col min="9735" max="9735" width="0.85546875" style="32" customWidth="1"/>
    <col min="9736" max="9736" width="12" style="32" customWidth="1"/>
    <col min="9737" max="9737" width="13.28515625" style="32" customWidth="1"/>
    <col min="9738" max="9738" width="0.85546875" style="32" customWidth="1"/>
    <col min="9739" max="9739" width="7.5703125" style="32" customWidth="1"/>
    <col min="9740" max="9740" width="7.85546875" style="32" customWidth="1"/>
    <col min="9741" max="9741" width="11.5703125" style="32" bestFit="1" customWidth="1"/>
    <col min="9742" max="9752" width="4.42578125" style="32" customWidth="1"/>
    <col min="9753" max="9981" width="11.42578125" style="32"/>
    <col min="9982" max="9982" width="0.140625" style="32" customWidth="1"/>
    <col min="9983" max="9983" width="2.7109375" style="32" customWidth="1"/>
    <col min="9984" max="9984" width="15.42578125" style="32" customWidth="1"/>
    <col min="9985" max="9985" width="1.28515625" style="32" customWidth="1"/>
    <col min="9986" max="9986" width="12" style="32" customWidth="1"/>
    <col min="9987" max="9987" width="6" style="32" customWidth="1"/>
    <col min="9988" max="9988" width="0.7109375" style="32" customWidth="1"/>
    <col min="9989" max="9989" width="9" style="32" customWidth="1"/>
    <col min="9990" max="9990" width="7.140625" style="32" bestFit="1" customWidth="1"/>
    <col min="9991" max="9991" width="0.85546875" style="32" customWidth="1"/>
    <col min="9992" max="9992" width="12" style="32" customWidth="1"/>
    <col min="9993" max="9993" width="13.28515625" style="32" customWidth="1"/>
    <col min="9994" max="9994" width="0.85546875" style="32" customWidth="1"/>
    <col min="9995" max="9995" width="7.5703125" style="32" customWidth="1"/>
    <col min="9996" max="9996" width="7.85546875" style="32" customWidth="1"/>
    <col min="9997" max="9997" width="11.5703125" style="32" bestFit="1" customWidth="1"/>
    <col min="9998" max="10008" width="4.42578125" style="32" customWidth="1"/>
    <col min="10009" max="10237" width="11.42578125" style="32"/>
    <col min="10238" max="10238" width="0.140625" style="32" customWidth="1"/>
    <col min="10239" max="10239" width="2.7109375" style="32" customWidth="1"/>
    <col min="10240" max="10240" width="15.42578125" style="32" customWidth="1"/>
    <col min="10241" max="10241" width="1.28515625" style="32" customWidth="1"/>
    <col min="10242" max="10242" width="12" style="32" customWidth="1"/>
    <col min="10243" max="10243" width="6" style="32" customWidth="1"/>
    <col min="10244" max="10244" width="0.7109375" style="32" customWidth="1"/>
    <col min="10245" max="10245" width="9" style="32" customWidth="1"/>
    <col min="10246" max="10246" width="7.140625" style="32" bestFit="1" customWidth="1"/>
    <col min="10247" max="10247" width="0.85546875" style="32" customWidth="1"/>
    <col min="10248" max="10248" width="12" style="32" customWidth="1"/>
    <col min="10249" max="10249" width="13.28515625" style="32" customWidth="1"/>
    <col min="10250" max="10250" width="0.85546875" style="32" customWidth="1"/>
    <col min="10251" max="10251" width="7.5703125" style="32" customWidth="1"/>
    <col min="10252" max="10252" width="7.85546875" style="32" customWidth="1"/>
    <col min="10253" max="10253" width="11.5703125" style="32" bestFit="1" customWidth="1"/>
    <col min="10254" max="10264" width="4.42578125" style="32" customWidth="1"/>
    <col min="10265" max="10493" width="11.42578125" style="32"/>
    <col min="10494" max="10494" width="0.140625" style="32" customWidth="1"/>
    <col min="10495" max="10495" width="2.7109375" style="32" customWidth="1"/>
    <col min="10496" max="10496" width="15.42578125" style="32" customWidth="1"/>
    <col min="10497" max="10497" width="1.28515625" style="32" customWidth="1"/>
    <col min="10498" max="10498" width="12" style="32" customWidth="1"/>
    <col min="10499" max="10499" width="6" style="32" customWidth="1"/>
    <col min="10500" max="10500" width="0.7109375" style="32" customWidth="1"/>
    <col min="10501" max="10501" width="9" style="32" customWidth="1"/>
    <col min="10502" max="10502" width="7.140625" style="32" bestFit="1" customWidth="1"/>
    <col min="10503" max="10503" width="0.85546875" style="32" customWidth="1"/>
    <col min="10504" max="10504" width="12" style="32" customWidth="1"/>
    <col min="10505" max="10505" width="13.28515625" style="32" customWidth="1"/>
    <col min="10506" max="10506" width="0.85546875" style="32" customWidth="1"/>
    <col min="10507" max="10507" width="7.5703125" style="32" customWidth="1"/>
    <col min="10508" max="10508" width="7.85546875" style="32" customWidth="1"/>
    <col min="10509" max="10509" width="11.5703125" style="32" bestFit="1" customWidth="1"/>
    <col min="10510" max="10520" width="4.42578125" style="32" customWidth="1"/>
    <col min="10521" max="10749" width="11.42578125" style="32"/>
    <col min="10750" max="10750" width="0.140625" style="32" customWidth="1"/>
    <col min="10751" max="10751" width="2.7109375" style="32" customWidth="1"/>
    <col min="10752" max="10752" width="15.42578125" style="32" customWidth="1"/>
    <col min="10753" max="10753" width="1.28515625" style="32" customWidth="1"/>
    <col min="10754" max="10754" width="12" style="32" customWidth="1"/>
    <col min="10755" max="10755" width="6" style="32" customWidth="1"/>
    <col min="10756" max="10756" width="0.7109375" style="32" customWidth="1"/>
    <col min="10757" max="10757" width="9" style="32" customWidth="1"/>
    <col min="10758" max="10758" width="7.140625" style="32" bestFit="1" customWidth="1"/>
    <col min="10759" max="10759" width="0.85546875" style="32" customWidth="1"/>
    <col min="10760" max="10760" width="12" style="32" customWidth="1"/>
    <col min="10761" max="10761" width="13.28515625" style="32" customWidth="1"/>
    <col min="10762" max="10762" width="0.85546875" style="32" customWidth="1"/>
    <col min="10763" max="10763" width="7.5703125" style="32" customWidth="1"/>
    <col min="10764" max="10764" width="7.85546875" style="32" customWidth="1"/>
    <col min="10765" max="10765" width="11.5703125" style="32" bestFit="1" customWidth="1"/>
    <col min="10766" max="10776" width="4.42578125" style="32" customWidth="1"/>
    <col min="10777" max="11005" width="11.42578125" style="32"/>
    <col min="11006" max="11006" width="0.140625" style="32" customWidth="1"/>
    <col min="11007" max="11007" width="2.7109375" style="32" customWidth="1"/>
    <col min="11008" max="11008" width="15.42578125" style="32" customWidth="1"/>
    <col min="11009" max="11009" width="1.28515625" style="32" customWidth="1"/>
    <col min="11010" max="11010" width="12" style="32" customWidth="1"/>
    <col min="11011" max="11011" width="6" style="32" customWidth="1"/>
    <col min="11012" max="11012" width="0.7109375" style="32" customWidth="1"/>
    <col min="11013" max="11013" width="9" style="32" customWidth="1"/>
    <col min="11014" max="11014" width="7.140625" style="32" bestFit="1" customWidth="1"/>
    <col min="11015" max="11015" width="0.85546875" style="32" customWidth="1"/>
    <col min="11016" max="11016" width="12" style="32" customWidth="1"/>
    <col min="11017" max="11017" width="13.28515625" style="32" customWidth="1"/>
    <col min="11018" max="11018" width="0.85546875" style="32" customWidth="1"/>
    <col min="11019" max="11019" width="7.5703125" style="32" customWidth="1"/>
    <col min="11020" max="11020" width="7.85546875" style="32" customWidth="1"/>
    <col min="11021" max="11021" width="11.5703125" style="32" bestFit="1" customWidth="1"/>
    <col min="11022" max="11032" width="4.42578125" style="32" customWidth="1"/>
    <col min="11033" max="11261" width="11.42578125" style="32"/>
    <col min="11262" max="11262" width="0.140625" style="32" customWidth="1"/>
    <col min="11263" max="11263" width="2.7109375" style="32" customWidth="1"/>
    <col min="11264" max="11264" width="15.42578125" style="32" customWidth="1"/>
    <col min="11265" max="11265" width="1.28515625" style="32" customWidth="1"/>
    <col min="11266" max="11266" width="12" style="32" customWidth="1"/>
    <col min="11267" max="11267" width="6" style="32" customWidth="1"/>
    <col min="11268" max="11268" width="0.7109375" style="32" customWidth="1"/>
    <col min="11269" max="11269" width="9" style="32" customWidth="1"/>
    <col min="11270" max="11270" width="7.140625" style="32" bestFit="1" customWidth="1"/>
    <col min="11271" max="11271" width="0.85546875" style="32" customWidth="1"/>
    <col min="11272" max="11272" width="12" style="32" customWidth="1"/>
    <col min="11273" max="11273" width="13.28515625" style="32" customWidth="1"/>
    <col min="11274" max="11274" width="0.85546875" style="32" customWidth="1"/>
    <col min="11275" max="11275" width="7.5703125" style="32" customWidth="1"/>
    <col min="11276" max="11276" width="7.85546875" style="32" customWidth="1"/>
    <col min="11277" max="11277" width="11.5703125" style="32" bestFit="1" customWidth="1"/>
    <col min="11278" max="11288" width="4.42578125" style="32" customWidth="1"/>
    <col min="11289" max="11517" width="11.42578125" style="32"/>
    <col min="11518" max="11518" width="0.140625" style="32" customWidth="1"/>
    <col min="11519" max="11519" width="2.7109375" style="32" customWidth="1"/>
    <col min="11520" max="11520" width="15.42578125" style="32" customWidth="1"/>
    <col min="11521" max="11521" width="1.28515625" style="32" customWidth="1"/>
    <col min="11522" max="11522" width="12" style="32" customWidth="1"/>
    <col min="11523" max="11523" width="6" style="32" customWidth="1"/>
    <col min="11524" max="11524" width="0.7109375" style="32" customWidth="1"/>
    <col min="11525" max="11525" width="9" style="32" customWidth="1"/>
    <col min="11526" max="11526" width="7.140625" style="32" bestFit="1" customWidth="1"/>
    <col min="11527" max="11527" width="0.85546875" style="32" customWidth="1"/>
    <col min="11528" max="11528" width="12" style="32" customWidth="1"/>
    <col min="11529" max="11529" width="13.28515625" style="32" customWidth="1"/>
    <col min="11530" max="11530" width="0.85546875" style="32" customWidth="1"/>
    <col min="11531" max="11531" width="7.5703125" style="32" customWidth="1"/>
    <col min="11532" max="11532" width="7.85546875" style="32" customWidth="1"/>
    <col min="11533" max="11533" width="11.5703125" style="32" bestFit="1" customWidth="1"/>
    <col min="11534" max="11544" width="4.42578125" style="32" customWidth="1"/>
    <col min="11545" max="11773" width="11.42578125" style="32"/>
    <col min="11774" max="11774" width="0.140625" style="32" customWidth="1"/>
    <col min="11775" max="11775" width="2.7109375" style="32" customWidth="1"/>
    <col min="11776" max="11776" width="15.42578125" style="32" customWidth="1"/>
    <col min="11777" max="11777" width="1.28515625" style="32" customWidth="1"/>
    <col min="11778" max="11778" width="12" style="32" customWidth="1"/>
    <col min="11779" max="11779" width="6" style="32" customWidth="1"/>
    <col min="11780" max="11780" width="0.7109375" style="32" customWidth="1"/>
    <col min="11781" max="11781" width="9" style="32" customWidth="1"/>
    <col min="11782" max="11782" width="7.140625" style="32" bestFit="1" customWidth="1"/>
    <col min="11783" max="11783" width="0.85546875" style="32" customWidth="1"/>
    <col min="11784" max="11784" width="12" style="32" customWidth="1"/>
    <col min="11785" max="11785" width="13.28515625" style="32" customWidth="1"/>
    <col min="11786" max="11786" width="0.85546875" style="32" customWidth="1"/>
    <col min="11787" max="11787" width="7.5703125" style="32" customWidth="1"/>
    <col min="11788" max="11788" width="7.85546875" style="32" customWidth="1"/>
    <col min="11789" max="11789" width="11.5703125" style="32" bestFit="1" customWidth="1"/>
    <col min="11790" max="11800" width="4.42578125" style="32" customWidth="1"/>
    <col min="11801" max="12029" width="11.42578125" style="32"/>
    <col min="12030" max="12030" width="0.140625" style="32" customWidth="1"/>
    <col min="12031" max="12031" width="2.7109375" style="32" customWidth="1"/>
    <col min="12032" max="12032" width="15.42578125" style="32" customWidth="1"/>
    <col min="12033" max="12033" width="1.28515625" style="32" customWidth="1"/>
    <col min="12034" max="12034" width="12" style="32" customWidth="1"/>
    <col min="12035" max="12035" width="6" style="32" customWidth="1"/>
    <col min="12036" max="12036" width="0.7109375" style="32" customWidth="1"/>
    <col min="12037" max="12037" width="9" style="32" customWidth="1"/>
    <col min="12038" max="12038" width="7.140625" style="32" bestFit="1" customWidth="1"/>
    <col min="12039" max="12039" width="0.85546875" style="32" customWidth="1"/>
    <col min="12040" max="12040" width="12" style="32" customWidth="1"/>
    <col min="12041" max="12041" width="13.28515625" style="32" customWidth="1"/>
    <col min="12042" max="12042" width="0.85546875" style="32" customWidth="1"/>
    <col min="12043" max="12043" width="7.5703125" style="32" customWidth="1"/>
    <col min="12044" max="12044" width="7.85546875" style="32" customWidth="1"/>
    <col min="12045" max="12045" width="11.5703125" style="32" bestFit="1" customWidth="1"/>
    <col min="12046" max="12056" width="4.42578125" style="32" customWidth="1"/>
    <col min="12057" max="12285" width="11.42578125" style="32"/>
    <col min="12286" max="12286" width="0.140625" style="32" customWidth="1"/>
    <col min="12287" max="12287" width="2.7109375" style="32" customWidth="1"/>
    <col min="12288" max="12288" width="15.42578125" style="32" customWidth="1"/>
    <col min="12289" max="12289" width="1.28515625" style="32" customWidth="1"/>
    <col min="12290" max="12290" width="12" style="32" customWidth="1"/>
    <col min="12291" max="12291" width="6" style="32" customWidth="1"/>
    <col min="12292" max="12292" width="0.7109375" style="32" customWidth="1"/>
    <col min="12293" max="12293" width="9" style="32" customWidth="1"/>
    <col min="12294" max="12294" width="7.140625" style="32" bestFit="1" customWidth="1"/>
    <col min="12295" max="12295" width="0.85546875" style="32" customWidth="1"/>
    <col min="12296" max="12296" width="12" style="32" customWidth="1"/>
    <col min="12297" max="12297" width="13.28515625" style="32" customWidth="1"/>
    <col min="12298" max="12298" width="0.85546875" style="32" customWidth="1"/>
    <col min="12299" max="12299" width="7.5703125" style="32" customWidth="1"/>
    <col min="12300" max="12300" width="7.85546875" style="32" customWidth="1"/>
    <col min="12301" max="12301" width="11.5703125" style="32" bestFit="1" customWidth="1"/>
    <col min="12302" max="12312" width="4.42578125" style="32" customWidth="1"/>
    <col min="12313" max="12541" width="11.42578125" style="32"/>
    <col min="12542" max="12542" width="0.140625" style="32" customWidth="1"/>
    <col min="12543" max="12543" width="2.7109375" style="32" customWidth="1"/>
    <col min="12544" max="12544" width="15.42578125" style="32" customWidth="1"/>
    <col min="12545" max="12545" width="1.28515625" style="32" customWidth="1"/>
    <col min="12546" max="12546" width="12" style="32" customWidth="1"/>
    <col min="12547" max="12547" width="6" style="32" customWidth="1"/>
    <col min="12548" max="12548" width="0.7109375" style="32" customWidth="1"/>
    <col min="12549" max="12549" width="9" style="32" customWidth="1"/>
    <col min="12550" max="12550" width="7.140625" style="32" bestFit="1" customWidth="1"/>
    <col min="12551" max="12551" width="0.85546875" style="32" customWidth="1"/>
    <col min="12552" max="12552" width="12" style="32" customWidth="1"/>
    <col min="12553" max="12553" width="13.28515625" style="32" customWidth="1"/>
    <col min="12554" max="12554" width="0.85546875" style="32" customWidth="1"/>
    <col min="12555" max="12555" width="7.5703125" style="32" customWidth="1"/>
    <col min="12556" max="12556" width="7.85546875" style="32" customWidth="1"/>
    <col min="12557" max="12557" width="11.5703125" style="32" bestFit="1" customWidth="1"/>
    <col min="12558" max="12568" width="4.42578125" style="32" customWidth="1"/>
    <col min="12569" max="12797" width="11.42578125" style="32"/>
    <col min="12798" max="12798" width="0.140625" style="32" customWidth="1"/>
    <col min="12799" max="12799" width="2.7109375" style="32" customWidth="1"/>
    <col min="12800" max="12800" width="15.42578125" style="32" customWidth="1"/>
    <col min="12801" max="12801" width="1.28515625" style="32" customWidth="1"/>
    <col min="12802" max="12802" width="12" style="32" customWidth="1"/>
    <col min="12803" max="12803" width="6" style="32" customWidth="1"/>
    <col min="12804" max="12804" width="0.7109375" style="32" customWidth="1"/>
    <col min="12805" max="12805" width="9" style="32" customWidth="1"/>
    <col min="12806" max="12806" width="7.140625" style="32" bestFit="1" customWidth="1"/>
    <col min="12807" max="12807" width="0.85546875" style="32" customWidth="1"/>
    <col min="12808" max="12808" width="12" style="32" customWidth="1"/>
    <col min="12809" max="12809" width="13.28515625" style="32" customWidth="1"/>
    <col min="12810" max="12810" width="0.85546875" style="32" customWidth="1"/>
    <col min="12811" max="12811" width="7.5703125" style="32" customWidth="1"/>
    <col min="12812" max="12812" width="7.85546875" style="32" customWidth="1"/>
    <col min="12813" max="12813" width="11.5703125" style="32" bestFit="1" customWidth="1"/>
    <col min="12814" max="12824" width="4.42578125" style="32" customWidth="1"/>
    <col min="12825" max="13053" width="11.42578125" style="32"/>
    <col min="13054" max="13054" width="0.140625" style="32" customWidth="1"/>
    <col min="13055" max="13055" width="2.7109375" style="32" customWidth="1"/>
    <col min="13056" max="13056" width="15.42578125" style="32" customWidth="1"/>
    <col min="13057" max="13057" width="1.28515625" style="32" customWidth="1"/>
    <col min="13058" max="13058" width="12" style="32" customWidth="1"/>
    <col min="13059" max="13059" width="6" style="32" customWidth="1"/>
    <col min="13060" max="13060" width="0.7109375" style="32" customWidth="1"/>
    <col min="13061" max="13061" width="9" style="32" customWidth="1"/>
    <col min="13062" max="13062" width="7.140625" style="32" bestFit="1" customWidth="1"/>
    <col min="13063" max="13063" width="0.85546875" style="32" customWidth="1"/>
    <col min="13064" max="13064" width="12" style="32" customWidth="1"/>
    <col min="13065" max="13065" width="13.28515625" style="32" customWidth="1"/>
    <col min="13066" max="13066" width="0.85546875" style="32" customWidth="1"/>
    <col min="13067" max="13067" width="7.5703125" style="32" customWidth="1"/>
    <col min="13068" max="13068" width="7.85546875" style="32" customWidth="1"/>
    <col min="13069" max="13069" width="11.5703125" style="32" bestFit="1" customWidth="1"/>
    <col min="13070" max="13080" width="4.42578125" style="32" customWidth="1"/>
    <col min="13081" max="13309" width="11.42578125" style="32"/>
    <col min="13310" max="13310" width="0.140625" style="32" customWidth="1"/>
    <col min="13311" max="13311" width="2.7109375" style="32" customWidth="1"/>
    <col min="13312" max="13312" width="15.42578125" style="32" customWidth="1"/>
    <col min="13313" max="13313" width="1.28515625" style="32" customWidth="1"/>
    <col min="13314" max="13314" width="12" style="32" customWidth="1"/>
    <col min="13315" max="13315" width="6" style="32" customWidth="1"/>
    <col min="13316" max="13316" width="0.7109375" style="32" customWidth="1"/>
    <col min="13317" max="13317" width="9" style="32" customWidth="1"/>
    <col min="13318" max="13318" width="7.140625" style="32" bestFit="1" customWidth="1"/>
    <col min="13319" max="13319" width="0.85546875" style="32" customWidth="1"/>
    <col min="13320" max="13320" width="12" style="32" customWidth="1"/>
    <col min="13321" max="13321" width="13.28515625" style="32" customWidth="1"/>
    <col min="13322" max="13322" width="0.85546875" style="32" customWidth="1"/>
    <col min="13323" max="13323" width="7.5703125" style="32" customWidth="1"/>
    <col min="13324" max="13324" width="7.85546875" style="32" customWidth="1"/>
    <col min="13325" max="13325" width="11.5703125" style="32" bestFit="1" customWidth="1"/>
    <col min="13326" max="13336" width="4.42578125" style="32" customWidth="1"/>
    <col min="13337" max="13565" width="11.42578125" style="32"/>
    <col min="13566" max="13566" width="0.140625" style="32" customWidth="1"/>
    <col min="13567" max="13567" width="2.7109375" style="32" customWidth="1"/>
    <col min="13568" max="13568" width="15.42578125" style="32" customWidth="1"/>
    <col min="13569" max="13569" width="1.28515625" style="32" customWidth="1"/>
    <col min="13570" max="13570" width="12" style="32" customWidth="1"/>
    <col min="13571" max="13571" width="6" style="32" customWidth="1"/>
    <col min="13572" max="13572" width="0.7109375" style="32" customWidth="1"/>
    <col min="13573" max="13573" width="9" style="32" customWidth="1"/>
    <col min="13574" max="13574" width="7.140625" style="32" bestFit="1" customWidth="1"/>
    <col min="13575" max="13575" width="0.85546875" style="32" customWidth="1"/>
    <col min="13576" max="13576" width="12" style="32" customWidth="1"/>
    <col min="13577" max="13577" width="13.28515625" style="32" customWidth="1"/>
    <col min="13578" max="13578" width="0.85546875" style="32" customWidth="1"/>
    <col min="13579" max="13579" width="7.5703125" style="32" customWidth="1"/>
    <col min="13580" max="13580" width="7.85546875" style="32" customWidth="1"/>
    <col min="13581" max="13581" width="11.5703125" style="32" bestFit="1" customWidth="1"/>
    <col min="13582" max="13592" width="4.42578125" style="32" customWidth="1"/>
    <col min="13593" max="13821" width="11.42578125" style="32"/>
    <col min="13822" max="13822" width="0.140625" style="32" customWidth="1"/>
    <col min="13823" max="13823" width="2.7109375" style="32" customWidth="1"/>
    <col min="13824" max="13824" width="15.42578125" style="32" customWidth="1"/>
    <col min="13825" max="13825" width="1.28515625" style="32" customWidth="1"/>
    <col min="13826" max="13826" width="12" style="32" customWidth="1"/>
    <col min="13827" max="13827" width="6" style="32" customWidth="1"/>
    <col min="13828" max="13828" width="0.7109375" style="32" customWidth="1"/>
    <col min="13829" max="13829" width="9" style="32" customWidth="1"/>
    <col min="13830" max="13830" width="7.140625" style="32" bestFit="1" customWidth="1"/>
    <col min="13831" max="13831" width="0.85546875" style="32" customWidth="1"/>
    <col min="13832" max="13832" width="12" style="32" customWidth="1"/>
    <col min="13833" max="13833" width="13.28515625" style="32" customWidth="1"/>
    <col min="13834" max="13834" width="0.85546875" style="32" customWidth="1"/>
    <col min="13835" max="13835" width="7.5703125" style="32" customWidth="1"/>
    <col min="13836" max="13836" width="7.85546875" style="32" customWidth="1"/>
    <col min="13837" max="13837" width="11.5703125" style="32" bestFit="1" customWidth="1"/>
    <col min="13838" max="13848" width="4.42578125" style="32" customWidth="1"/>
    <col min="13849" max="14077" width="11.42578125" style="32"/>
    <col min="14078" max="14078" width="0.140625" style="32" customWidth="1"/>
    <col min="14079" max="14079" width="2.7109375" style="32" customWidth="1"/>
    <col min="14080" max="14080" width="15.42578125" style="32" customWidth="1"/>
    <col min="14081" max="14081" width="1.28515625" style="32" customWidth="1"/>
    <col min="14082" max="14082" width="12" style="32" customWidth="1"/>
    <col min="14083" max="14083" width="6" style="32" customWidth="1"/>
    <col min="14084" max="14084" width="0.7109375" style="32" customWidth="1"/>
    <col min="14085" max="14085" width="9" style="32" customWidth="1"/>
    <col min="14086" max="14086" width="7.140625" style="32" bestFit="1" customWidth="1"/>
    <col min="14087" max="14087" width="0.85546875" style="32" customWidth="1"/>
    <col min="14088" max="14088" width="12" style="32" customWidth="1"/>
    <col min="14089" max="14089" width="13.28515625" style="32" customWidth="1"/>
    <col min="14090" max="14090" width="0.85546875" style="32" customWidth="1"/>
    <col min="14091" max="14091" width="7.5703125" style="32" customWidth="1"/>
    <col min="14092" max="14092" width="7.85546875" style="32" customWidth="1"/>
    <col min="14093" max="14093" width="11.5703125" style="32" bestFit="1" customWidth="1"/>
    <col min="14094" max="14104" width="4.42578125" style="32" customWidth="1"/>
    <col min="14105" max="14333" width="11.42578125" style="32"/>
    <col min="14334" max="14334" width="0.140625" style="32" customWidth="1"/>
    <col min="14335" max="14335" width="2.7109375" style="32" customWidth="1"/>
    <col min="14336" max="14336" width="15.42578125" style="32" customWidth="1"/>
    <col min="14337" max="14337" width="1.28515625" style="32" customWidth="1"/>
    <col min="14338" max="14338" width="12" style="32" customWidth="1"/>
    <col min="14339" max="14339" width="6" style="32" customWidth="1"/>
    <col min="14340" max="14340" width="0.7109375" style="32" customWidth="1"/>
    <col min="14341" max="14341" width="9" style="32" customWidth="1"/>
    <col min="14342" max="14342" width="7.140625" style="32" bestFit="1" customWidth="1"/>
    <col min="14343" max="14343" width="0.85546875" style="32" customWidth="1"/>
    <col min="14344" max="14344" width="12" style="32" customWidth="1"/>
    <col min="14345" max="14345" width="13.28515625" style="32" customWidth="1"/>
    <col min="14346" max="14346" width="0.85546875" style="32" customWidth="1"/>
    <col min="14347" max="14347" width="7.5703125" style="32" customWidth="1"/>
    <col min="14348" max="14348" width="7.85546875" style="32" customWidth="1"/>
    <col min="14349" max="14349" width="11.5703125" style="32" bestFit="1" customWidth="1"/>
    <col min="14350" max="14360" width="4.42578125" style="32" customWidth="1"/>
    <col min="14361" max="14589" width="11.42578125" style="32"/>
    <col min="14590" max="14590" width="0.140625" style="32" customWidth="1"/>
    <col min="14591" max="14591" width="2.7109375" style="32" customWidth="1"/>
    <col min="14592" max="14592" width="15.42578125" style="32" customWidth="1"/>
    <col min="14593" max="14593" width="1.28515625" style="32" customWidth="1"/>
    <col min="14594" max="14594" width="12" style="32" customWidth="1"/>
    <col min="14595" max="14595" width="6" style="32" customWidth="1"/>
    <col min="14596" max="14596" width="0.7109375" style="32" customWidth="1"/>
    <col min="14597" max="14597" width="9" style="32" customWidth="1"/>
    <col min="14598" max="14598" width="7.140625" style="32" bestFit="1" customWidth="1"/>
    <col min="14599" max="14599" width="0.85546875" style="32" customWidth="1"/>
    <col min="14600" max="14600" width="12" style="32" customWidth="1"/>
    <col min="14601" max="14601" width="13.28515625" style="32" customWidth="1"/>
    <col min="14602" max="14602" width="0.85546875" style="32" customWidth="1"/>
    <col min="14603" max="14603" width="7.5703125" style="32" customWidth="1"/>
    <col min="14604" max="14604" width="7.85546875" style="32" customWidth="1"/>
    <col min="14605" max="14605" width="11.5703125" style="32" bestFit="1" customWidth="1"/>
    <col min="14606" max="14616" width="4.42578125" style="32" customWidth="1"/>
    <col min="14617" max="14845" width="11.42578125" style="32"/>
    <col min="14846" max="14846" width="0.140625" style="32" customWidth="1"/>
    <col min="14847" max="14847" width="2.7109375" style="32" customWidth="1"/>
    <col min="14848" max="14848" width="15.42578125" style="32" customWidth="1"/>
    <col min="14849" max="14849" width="1.28515625" style="32" customWidth="1"/>
    <col min="14850" max="14850" width="12" style="32" customWidth="1"/>
    <col min="14851" max="14851" width="6" style="32" customWidth="1"/>
    <col min="14852" max="14852" width="0.7109375" style="32" customWidth="1"/>
    <col min="14853" max="14853" width="9" style="32" customWidth="1"/>
    <col min="14854" max="14854" width="7.140625" style="32" bestFit="1" customWidth="1"/>
    <col min="14855" max="14855" width="0.85546875" style="32" customWidth="1"/>
    <col min="14856" max="14856" width="12" style="32" customWidth="1"/>
    <col min="14857" max="14857" width="13.28515625" style="32" customWidth="1"/>
    <col min="14858" max="14858" width="0.85546875" style="32" customWidth="1"/>
    <col min="14859" max="14859" width="7.5703125" style="32" customWidth="1"/>
    <col min="14860" max="14860" width="7.85546875" style="32" customWidth="1"/>
    <col min="14861" max="14861" width="11.5703125" style="32" bestFit="1" customWidth="1"/>
    <col min="14862" max="14872" width="4.42578125" style="32" customWidth="1"/>
    <col min="14873" max="15101" width="11.42578125" style="32"/>
    <col min="15102" max="15102" width="0.140625" style="32" customWidth="1"/>
    <col min="15103" max="15103" width="2.7109375" style="32" customWidth="1"/>
    <col min="15104" max="15104" width="15.42578125" style="32" customWidth="1"/>
    <col min="15105" max="15105" width="1.28515625" style="32" customWidth="1"/>
    <col min="15106" max="15106" width="12" style="32" customWidth="1"/>
    <col min="15107" max="15107" width="6" style="32" customWidth="1"/>
    <col min="15108" max="15108" width="0.7109375" style="32" customWidth="1"/>
    <col min="15109" max="15109" width="9" style="32" customWidth="1"/>
    <col min="15110" max="15110" width="7.140625" style="32" bestFit="1" customWidth="1"/>
    <col min="15111" max="15111" width="0.85546875" style="32" customWidth="1"/>
    <col min="15112" max="15112" width="12" style="32" customWidth="1"/>
    <col min="15113" max="15113" width="13.28515625" style="32" customWidth="1"/>
    <col min="15114" max="15114" width="0.85546875" style="32" customWidth="1"/>
    <col min="15115" max="15115" width="7.5703125" style="32" customWidth="1"/>
    <col min="15116" max="15116" width="7.85546875" style="32" customWidth="1"/>
    <col min="15117" max="15117" width="11.5703125" style="32" bestFit="1" customWidth="1"/>
    <col min="15118" max="15128" width="4.42578125" style="32" customWidth="1"/>
    <col min="15129" max="15357" width="11.42578125" style="32"/>
    <col min="15358" max="15358" width="0.140625" style="32" customWidth="1"/>
    <col min="15359" max="15359" width="2.7109375" style="32" customWidth="1"/>
    <col min="15360" max="15360" width="15.42578125" style="32" customWidth="1"/>
    <col min="15361" max="15361" width="1.28515625" style="32" customWidth="1"/>
    <col min="15362" max="15362" width="12" style="32" customWidth="1"/>
    <col min="15363" max="15363" width="6" style="32" customWidth="1"/>
    <col min="15364" max="15364" width="0.7109375" style="32" customWidth="1"/>
    <col min="15365" max="15365" width="9" style="32" customWidth="1"/>
    <col min="15366" max="15366" width="7.140625" style="32" bestFit="1" customWidth="1"/>
    <col min="15367" max="15367" width="0.85546875" style="32" customWidth="1"/>
    <col min="15368" max="15368" width="12" style="32" customWidth="1"/>
    <col min="15369" max="15369" width="13.28515625" style="32" customWidth="1"/>
    <col min="15370" max="15370" width="0.85546875" style="32" customWidth="1"/>
    <col min="15371" max="15371" width="7.5703125" style="32" customWidth="1"/>
    <col min="15372" max="15372" width="7.85546875" style="32" customWidth="1"/>
    <col min="15373" max="15373" width="11.5703125" style="32" bestFit="1" customWidth="1"/>
    <col min="15374" max="15384" width="4.42578125" style="32" customWidth="1"/>
    <col min="15385" max="15613" width="11.42578125" style="32"/>
    <col min="15614" max="15614" width="0.140625" style="32" customWidth="1"/>
    <col min="15615" max="15615" width="2.7109375" style="32" customWidth="1"/>
    <col min="15616" max="15616" width="15.42578125" style="32" customWidth="1"/>
    <col min="15617" max="15617" width="1.28515625" style="32" customWidth="1"/>
    <col min="15618" max="15618" width="12" style="32" customWidth="1"/>
    <col min="15619" max="15619" width="6" style="32" customWidth="1"/>
    <col min="15620" max="15620" width="0.7109375" style="32" customWidth="1"/>
    <col min="15621" max="15621" width="9" style="32" customWidth="1"/>
    <col min="15622" max="15622" width="7.140625" style="32" bestFit="1" customWidth="1"/>
    <col min="15623" max="15623" width="0.85546875" style="32" customWidth="1"/>
    <col min="15624" max="15624" width="12" style="32" customWidth="1"/>
    <col min="15625" max="15625" width="13.28515625" style="32" customWidth="1"/>
    <col min="15626" max="15626" width="0.85546875" style="32" customWidth="1"/>
    <col min="15627" max="15627" width="7.5703125" style="32" customWidth="1"/>
    <col min="15628" max="15628" width="7.85546875" style="32" customWidth="1"/>
    <col min="15629" max="15629" width="11.5703125" style="32" bestFit="1" customWidth="1"/>
    <col min="15630" max="15640" width="4.42578125" style="32" customWidth="1"/>
    <col min="15641" max="15869" width="11.42578125" style="32"/>
    <col min="15870" max="15870" width="0.140625" style="32" customWidth="1"/>
    <col min="15871" max="15871" width="2.7109375" style="32" customWidth="1"/>
    <col min="15872" max="15872" width="15.42578125" style="32" customWidth="1"/>
    <col min="15873" max="15873" width="1.28515625" style="32" customWidth="1"/>
    <col min="15874" max="15874" width="12" style="32" customWidth="1"/>
    <col min="15875" max="15875" width="6" style="32" customWidth="1"/>
    <col min="15876" max="15876" width="0.7109375" style="32" customWidth="1"/>
    <col min="15877" max="15877" width="9" style="32" customWidth="1"/>
    <col min="15878" max="15878" width="7.140625" style="32" bestFit="1" customWidth="1"/>
    <col min="15879" max="15879" width="0.85546875" style="32" customWidth="1"/>
    <col min="15880" max="15880" width="12" style="32" customWidth="1"/>
    <col min="15881" max="15881" width="13.28515625" style="32" customWidth="1"/>
    <col min="15882" max="15882" width="0.85546875" style="32" customWidth="1"/>
    <col min="15883" max="15883" width="7.5703125" style="32" customWidth="1"/>
    <col min="15884" max="15884" width="7.85546875" style="32" customWidth="1"/>
    <col min="15885" max="15885" width="11.5703125" style="32" bestFit="1" customWidth="1"/>
    <col min="15886" max="15896" width="4.42578125" style="32" customWidth="1"/>
    <col min="15897" max="16125" width="11.42578125" style="32"/>
    <col min="16126" max="16126" width="0.140625" style="32" customWidth="1"/>
    <col min="16127" max="16127" width="2.7109375" style="32" customWidth="1"/>
    <col min="16128" max="16128" width="15.42578125" style="32" customWidth="1"/>
    <col min="16129" max="16129" width="1.28515625" style="32" customWidth="1"/>
    <col min="16130" max="16130" width="12" style="32" customWidth="1"/>
    <col min="16131" max="16131" width="6" style="32" customWidth="1"/>
    <col min="16132" max="16132" width="0.7109375" style="32" customWidth="1"/>
    <col min="16133" max="16133" width="9" style="32" customWidth="1"/>
    <col min="16134" max="16134" width="7.140625" style="32" bestFit="1" customWidth="1"/>
    <col min="16135" max="16135" width="0.85546875" style="32" customWidth="1"/>
    <col min="16136" max="16136" width="12" style="32" customWidth="1"/>
    <col min="16137" max="16137" width="13.28515625" style="32" customWidth="1"/>
    <col min="16138" max="16138" width="0.85546875" style="32" customWidth="1"/>
    <col min="16139" max="16139" width="7.5703125" style="32" customWidth="1"/>
    <col min="16140" max="16140" width="7.85546875" style="32" customWidth="1"/>
    <col min="16141" max="16141" width="11.5703125" style="32" bestFit="1" customWidth="1"/>
    <col min="16142" max="16152" width="4.42578125" style="32" customWidth="1"/>
    <col min="16153" max="16384" width="11.42578125" style="32"/>
  </cols>
  <sheetData>
    <row r="1" spans="1:26" s="27" customFormat="1" ht="0.75" customHeight="1"/>
    <row r="2" spans="1:26" s="27" customFormat="1" ht="21" customHeight="1">
      <c r="E2" s="13"/>
      <c r="G2" s="13"/>
      <c r="M2" s="314" t="s">
        <v>36</v>
      </c>
    </row>
    <row r="3" spans="1:26" s="27" customFormat="1" ht="15" customHeight="1">
      <c r="E3" s="996" t="s">
        <v>545</v>
      </c>
      <c r="F3" s="996"/>
      <c r="G3" s="996"/>
      <c r="H3" s="996"/>
      <c r="I3" s="996"/>
      <c r="J3" s="996"/>
      <c r="K3" s="996"/>
      <c r="L3" s="996"/>
      <c r="M3" s="996"/>
    </row>
    <row r="4" spans="1:26" s="22" customFormat="1" ht="20.25" customHeight="1">
      <c r="B4" s="14"/>
      <c r="C4" s="6" t="str">
        <f>Indice!C4</f>
        <v>Producción de energía eléctrica eléctrica</v>
      </c>
    </row>
    <row r="5" spans="1:26" s="22" customFormat="1" ht="12.75" customHeight="1">
      <c r="B5" s="14"/>
      <c r="C5" s="7"/>
    </row>
    <row r="6" spans="1:26" s="22" customFormat="1" ht="13.5" customHeight="1">
      <c r="B6" s="14"/>
      <c r="C6" s="10"/>
      <c r="D6" s="28"/>
      <c r="E6" s="28"/>
    </row>
    <row r="7" spans="1:26" ht="12.75" customHeight="1">
      <c r="A7" s="22"/>
      <c r="B7" s="14"/>
      <c r="C7" s="1004" t="s">
        <v>571</v>
      </c>
      <c r="D7" s="28"/>
      <c r="E7" s="41"/>
      <c r="F7" s="42"/>
      <c r="G7" s="60"/>
      <c r="H7" s="42"/>
      <c r="I7" s="1014" t="s">
        <v>28</v>
      </c>
      <c r="J7" s="1014"/>
      <c r="K7" s="46" t="s">
        <v>20</v>
      </c>
      <c r="L7" s="48"/>
      <c r="M7" s="42"/>
    </row>
    <row r="8" spans="1:26" ht="12.75" customHeight="1">
      <c r="A8" s="22"/>
      <c r="B8" s="14"/>
      <c r="C8" s="1004"/>
      <c r="D8" s="28"/>
      <c r="E8" s="44"/>
      <c r="F8" s="42" t="s">
        <v>17</v>
      </c>
      <c r="G8" s="60" t="s">
        <v>31</v>
      </c>
      <c r="H8" s="42" t="s">
        <v>18</v>
      </c>
      <c r="I8" s="45"/>
      <c r="J8" s="45" t="s">
        <v>19</v>
      </c>
      <c r="K8" s="61"/>
      <c r="L8" s="1015" t="s">
        <v>139</v>
      </c>
      <c r="M8" s="42" t="s">
        <v>21</v>
      </c>
    </row>
    <row r="9" spans="1:26" ht="12.75" customHeight="1">
      <c r="A9" s="22"/>
      <c r="B9" s="14"/>
      <c r="C9" s="1004"/>
      <c r="D9" s="28"/>
      <c r="E9" s="17" t="s">
        <v>11</v>
      </c>
      <c r="F9" s="46" t="s">
        <v>30</v>
      </c>
      <c r="G9" s="43" t="s">
        <v>8</v>
      </c>
      <c r="H9" s="43" t="s">
        <v>111</v>
      </c>
      <c r="I9" s="43" t="s">
        <v>346</v>
      </c>
      <c r="J9" s="313" t="s">
        <v>347</v>
      </c>
      <c r="K9" s="313" t="s">
        <v>140</v>
      </c>
      <c r="L9" s="1016"/>
      <c r="M9" s="43" t="s">
        <v>33</v>
      </c>
    </row>
    <row r="10" spans="1:26" ht="12.75" customHeight="1">
      <c r="A10" s="22"/>
      <c r="B10" s="14"/>
      <c r="C10" s="92"/>
      <c r="D10" s="28"/>
      <c r="E10" s="505" t="s">
        <v>22</v>
      </c>
      <c r="F10" s="704">
        <v>1011.3</v>
      </c>
      <c r="G10" s="704">
        <v>7481.3739999999998</v>
      </c>
      <c r="H10" s="704">
        <v>7620</v>
      </c>
      <c r="I10" s="705">
        <f>(G10/((M10/100)*F10*8.784))*100</f>
        <v>97.110923416460409</v>
      </c>
      <c r="J10" s="705">
        <f>((G10/(F10/1000))/H10)*100</f>
        <v>97.083715173396286</v>
      </c>
      <c r="K10" s="706">
        <v>12.852914389799905</v>
      </c>
      <c r="L10" s="706">
        <v>0.42275669872757216</v>
      </c>
      <c r="M10" s="707">
        <f t="shared" ref="M10:M18" si="0">100-K10-L10</f>
        <v>86.724328911472526</v>
      </c>
      <c r="N10" s="62"/>
      <c r="O10" s="871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</row>
    <row r="11" spans="1:26" ht="12.75" customHeight="1">
      <c r="A11" s="22"/>
      <c r="B11" s="14"/>
      <c r="C11" s="92"/>
      <c r="D11" s="28"/>
      <c r="E11" s="505" t="s">
        <v>23</v>
      </c>
      <c r="F11" s="704">
        <v>1005.83</v>
      </c>
      <c r="G11" s="704">
        <v>7693.482</v>
      </c>
      <c r="H11" s="704">
        <v>7824</v>
      </c>
      <c r="I11" s="705">
        <f t="shared" ref="I11:I17" si="1">(G11/((M11/100)*F11*8.784))*100</f>
        <v>97.773056772225914</v>
      </c>
      <c r="J11" s="705">
        <f>((G11/(F11/1000))/H11)*100</f>
        <v>97.761873431269933</v>
      </c>
      <c r="K11" s="706">
        <v>10.900311171827392</v>
      </c>
      <c r="L11" s="706">
        <v>3.8838575657649969E-2</v>
      </c>
      <c r="M11" s="707">
        <f t="shared" si="0"/>
        <v>89.060850252514953</v>
      </c>
      <c r="N11" s="62"/>
      <c r="O11" s="871"/>
    </row>
    <row r="12" spans="1:26" ht="12.75" customHeight="1">
      <c r="A12" s="22"/>
      <c r="B12" s="14"/>
      <c r="D12" s="28"/>
      <c r="E12" s="505" t="s">
        <v>29</v>
      </c>
      <c r="F12" s="704">
        <v>995.8</v>
      </c>
      <c r="G12" s="704">
        <v>8444.4179999999997</v>
      </c>
      <c r="H12" s="704">
        <v>8560</v>
      </c>
      <c r="I12" s="705">
        <f t="shared" si="1"/>
        <v>99.105940912548363</v>
      </c>
      <c r="J12" s="705">
        <f>((G12/(F12/1000))/H12)*100</f>
        <v>99.065819432269748</v>
      </c>
      <c r="K12" s="706">
        <v>0</v>
      </c>
      <c r="L12" s="706">
        <v>2.58954213647531</v>
      </c>
      <c r="M12" s="707">
        <f t="shared" si="0"/>
        <v>97.410457863524684</v>
      </c>
      <c r="N12" s="62"/>
    </row>
    <row r="13" spans="1:26" ht="12.75" customHeight="1">
      <c r="A13" s="22"/>
      <c r="B13" s="14"/>
      <c r="D13" s="28"/>
      <c r="E13" s="505" t="s">
        <v>24</v>
      </c>
      <c r="F13" s="704">
        <v>991.7</v>
      </c>
      <c r="G13" s="704">
        <v>7654.942</v>
      </c>
      <c r="H13" s="704">
        <v>7850</v>
      </c>
      <c r="I13" s="705">
        <f t="shared" si="1"/>
        <v>98.726214221934697</v>
      </c>
      <c r="J13" s="705">
        <f>((G13/(F13/1000))/H13)*100</f>
        <v>98.331334792150642</v>
      </c>
      <c r="K13" s="706">
        <v>10.609061930783078</v>
      </c>
      <c r="L13" s="706">
        <v>0.38135221105668909</v>
      </c>
      <c r="M13" s="707">
        <f t="shared" si="0"/>
        <v>89.009585858160236</v>
      </c>
      <c r="N13" s="62"/>
    </row>
    <row r="14" spans="1:26" ht="12.75" customHeight="1">
      <c r="C14" s="29"/>
      <c r="E14" s="505" t="s">
        <v>16</v>
      </c>
      <c r="F14" s="704">
        <v>1063.94</v>
      </c>
      <c r="G14" s="704">
        <v>9178.2630000000008</v>
      </c>
      <c r="H14" s="704">
        <v>8783</v>
      </c>
      <c r="I14" s="705">
        <f t="shared" si="1"/>
        <v>98.841266602724559</v>
      </c>
      <c r="J14" s="705">
        <f>((G14/(F14/1000))/H14)*100</f>
        <v>98.220124064963571</v>
      </c>
      <c r="K14" s="706">
        <v>0</v>
      </c>
      <c r="L14" s="706">
        <v>0.63973709322803507</v>
      </c>
      <c r="M14" s="707">
        <f t="shared" si="0"/>
        <v>99.360262906771965</v>
      </c>
      <c r="N14" s="62"/>
    </row>
    <row r="15" spans="1:26" ht="12.75" customHeight="1">
      <c r="C15" s="29"/>
      <c r="E15" s="505" t="s">
        <v>413</v>
      </c>
      <c r="F15" s="704">
        <v>455.29</v>
      </c>
      <c r="G15" s="704">
        <v>0</v>
      </c>
      <c r="H15" s="704">
        <v>0</v>
      </c>
      <c r="I15" s="705">
        <f t="shared" si="1"/>
        <v>0</v>
      </c>
      <c r="J15" s="934" t="s">
        <v>44</v>
      </c>
      <c r="K15" s="706">
        <v>100.00000000000688</v>
      </c>
      <c r="L15" s="706">
        <v>0</v>
      </c>
      <c r="M15" s="707">
        <f t="shared" si="0"/>
        <v>-6.8780536821577698E-12</v>
      </c>
      <c r="N15" s="62"/>
    </row>
    <row r="16" spans="1:26" ht="12.75" customHeight="1">
      <c r="C16" s="29"/>
      <c r="E16" s="505" t="s">
        <v>12</v>
      </c>
      <c r="F16" s="704">
        <v>1003.41</v>
      </c>
      <c r="G16" s="704">
        <v>8002.6419999999998</v>
      </c>
      <c r="H16" s="704">
        <v>8114</v>
      </c>
      <c r="I16" s="705">
        <f t="shared" si="1"/>
        <v>98.286259482076133</v>
      </c>
      <c r="J16" s="705">
        <f t="shared" ref="J16" si="2">((G16/(F16/1000))/H16)*100</f>
        <v>98.292404856550348</v>
      </c>
      <c r="K16" s="706">
        <v>0</v>
      </c>
      <c r="L16" s="706">
        <v>7.6217289389266254</v>
      </c>
      <c r="M16" s="707">
        <f t="shared" si="0"/>
        <v>92.378271061073377</v>
      </c>
      <c r="N16" s="62"/>
    </row>
    <row r="17" spans="1:14" ht="12.75" customHeight="1">
      <c r="C17" s="29"/>
      <c r="E17" s="526" t="s">
        <v>27</v>
      </c>
      <c r="F17" s="708">
        <v>1045.31</v>
      </c>
      <c r="G17" s="708">
        <v>7643.8509999999997</v>
      </c>
      <c r="H17" s="708">
        <v>7564</v>
      </c>
      <c r="I17" s="709">
        <f t="shared" si="1"/>
        <v>96.616130886372105</v>
      </c>
      <c r="J17" s="709">
        <f>((G17/(F17/1000))/H17)*100</f>
        <v>96.675313162915117</v>
      </c>
      <c r="K17" s="710">
        <v>10.940156344869724</v>
      </c>
      <c r="L17" s="710">
        <v>2.895985124468726</v>
      </c>
      <c r="M17" s="711">
        <f t="shared" si="0"/>
        <v>86.163858530661557</v>
      </c>
      <c r="N17" s="62"/>
    </row>
    <row r="18" spans="1:14" ht="16.5" customHeight="1">
      <c r="E18" s="712" t="s">
        <v>0</v>
      </c>
      <c r="F18" s="713">
        <f>SUM(F10:F17)</f>
        <v>7572.58</v>
      </c>
      <c r="G18" s="713">
        <f>SUM(G10:G17)</f>
        <v>56098.972000000002</v>
      </c>
      <c r="H18" s="714">
        <f>SUMPRODUCT(F10:F17,H10:H17)/SUM(F10:F17)</f>
        <v>7563.8146470555603</v>
      </c>
      <c r="I18" s="715">
        <f>(G18/((M18/100)*F18*8.784))*100</f>
        <v>98.098153557315115</v>
      </c>
      <c r="J18" s="715">
        <f>((G18/(F18/1000))/H18)*100</f>
        <v>97.94226766747262</v>
      </c>
      <c r="K18" s="716">
        <v>12.076184583587132</v>
      </c>
      <c r="L18" s="716">
        <v>1.9516485833388046</v>
      </c>
      <c r="M18" s="717">
        <f t="shared" si="0"/>
        <v>85.972166833074056</v>
      </c>
      <c r="N18" s="62"/>
    </row>
    <row r="19" spans="1:14" ht="25.5" customHeight="1">
      <c r="E19" s="1022" t="s">
        <v>406</v>
      </c>
      <c r="F19" s="1022"/>
      <c r="G19" s="1022"/>
      <c r="H19" s="1022"/>
      <c r="I19" s="1022"/>
      <c r="J19" s="1022"/>
      <c r="K19" s="1022"/>
      <c r="L19" s="1022"/>
      <c r="M19" s="1022"/>
    </row>
    <row r="20" spans="1:14" ht="22.5" customHeight="1">
      <c r="E20" s="1023" t="s">
        <v>405</v>
      </c>
      <c r="F20" s="1023"/>
      <c r="G20" s="1023"/>
      <c r="H20" s="1023"/>
      <c r="I20" s="1023"/>
      <c r="J20" s="1023"/>
      <c r="K20" s="1023"/>
      <c r="L20" s="1023"/>
      <c r="M20" s="1023"/>
    </row>
    <row r="21" spans="1:14" ht="12.75" customHeight="1">
      <c r="E21" s="1018" t="s">
        <v>630</v>
      </c>
      <c r="F21" s="1018"/>
      <c r="G21" s="1018"/>
      <c r="H21" s="1018"/>
      <c r="I21" s="1018"/>
      <c r="J21" s="1018"/>
      <c r="K21" s="1018"/>
      <c r="L21" s="1018"/>
      <c r="M21" s="1018"/>
    </row>
    <row r="22" spans="1:14" ht="12.75" customHeight="1">
      <c r="E22" s="98"/>
      <c r="F22" s="98"/>
      <c r="G22" s="98"/>
      <c r="H22" s="872"/>
      <c r="J22" s="98"/>
      <c r="K22" s="98"/>
      <c r="L22" s="98"/>
      <c r="M22" s="98"/>
    </row>
    <row r="23" spans="1:14" s="56" customFormat="1" ht="16.5" customHeight="1">
      <c r="A23" s="27"/>
      <c r="B23" s="27"/>
      <c r="C23" s="27"/>
      <c r="D23" s="27"/>
    </row>
    <row r="24" spans="1:14" ht="12.75" customHeight="1">
      <c r="C24" s="1004" t="s">
        <v>544</v>
      </c>
      <c r="D24" s="28"/>
      <c r="E24" s="41"/>
      <c r="F24" s="42"/>
      <c r="G24" s="60"/>
      <c r="H24" s="42"/>
      <c r="I24" s="1014" t="s">
        <v>28</v>
      </c>
      <c r="J24" s="1014"/>
      <c r="K24" s="46" t="s">
        <v>20</v>
      </c>
      <c r="L24" s="48"/>
      <c r="M24" s="42"/>
    </row>
    <row r="25" spans="1:14" ht="12.75" customHeight="1">
      <c r="C25" s="1004"/>
      <c r="D25" s="28"/>
      <c r="E25" s="44"/>
      <c r="F25" s="42" t="s">
        <v>17</v>
      </c>
      <c r="G25" s="60" t="s">
        <v>31</v>
      </c>
      <c r="H25" s="42" t="s">
        <v>18</v>
      </c>
      <c r="I25" s="45"/>
      <c r="J25" s="45" t="s">
        <v>19</v>
      </c>
      <c r="K25" s="61"/>
      <c r="L25" s="1015" t="s">
        <v>139</v>
      </c>
      <c r="M25" s="42" t="s">
        <v>21</v>
      </c>
    </row>
    <row r="26" spans="1:14" ht="12.75" customHeight="1">
      <c r="C26" s="1004"/>
      <c r="D26" s="28"/>
      <c r="E26" s="17" t="s">
        <v>11</v>
      </c>
      <c r="F26" s="46" t="s">
        <v>30</v>
      </c>
      <c r="G26" s="43" t="s">
        <v>8</v>
      </c>
      <c r="H26" s="43" t="s">
        <v>111</v>
      </c>
      <c r="I26" s="43" t="s">
        <v>346</v>
      </c>
      <c r="J26" s="322" t="s">
        <v>347</v>
      </c>
      <c r="K26" s="313" t="s">
        <v>140</v>
      </c>
      <c r="L26" s="1016"/>
      <c r="M26" s="43" t="s">
        <v>33</v>
      </c>
    </row>
    <row r="27" spans="1:14" ht="12.75" customHeight="1">
      <c r="C27" s="92"/>
      <c r="D27" s="28"/>
      <c r="E27" s="505" t="s">
        <v>22</v>
      </c>
      <c r="F27" s="704">
        <v>1011.3</v>
      </c>
      <c r="G27" s="931">
        <v>8435.3870000000006</v>
      </c>
      <c r="H27" s="704">
        <v>8612</v>
      </c>
      <c r="I27" s="705">
        <f>(G27/((M27/100)*F27*8.76))*100</f>
        <v>97.939398905608954</v>
      </c>
      <c r="J27" s="705">
        <f>((G27/(F27/1000))/H27)*100</f>
        <v>96.854763191725439</v>
      </c>
      <c r="K27" s="706">
        <v>0</v>
      </c>
      <c r="L27" s="706">
        <v>2.7782432372636503</v>
      </c>
      <c r="M27" s="707">
        <f t="shared" ref="M27:M34" si="3">100-K27-L27</f>
        <v>97.221756762736348</v>
      </c>
      <c r="N27" s="62"/>
    </row>
    <row r="28" spans="1:14" ht="12.75" customHeight="1">
      <c r="C28" s="92"/>
      <c r="D28" s="28"/>
      <c r="E28" s="505" t="s">
        <v>23</v>
      </c>
      <c r="F28" s="704">
        <v>1005.83</v>
      </c>
      <c r="G28" s="931">
        <v>7636.6639999999998</v>
      </c>
      <c r="H28" s="704">
        <v>7708</v>
      </c>
      <c r="I28" s="705">
        <f>(G28/((M28/100)*F28*8.76))*100</f>
        <v>98.48173742893141</v>
      </c>
      <c r="J28" s="705">
        <f>((G28/(F28/1000))/H28)*100</f>
        <v>98.500263443367515</v>
      </c>
      <c r="K28" s="706">
        <v>10.947488584474714</v>
      </c>
      <c r="L28" s="706">
        <v>1.0450913242009152</v>
      </c>
      <c r="M28" s="707">
        <f t="shared" si="3"/>
        <v>88.007420091324377</v>
      </c>
      <c r="N28" s="62"/>
    </row>
    <row r="29" spans="1:14" ht="12.75" customHeight="1">
      <c r="C29" s="12"/>
      <c r="D29" s="28"/>
      <c r="E29" s="505" t="s">
        <v>29</v>
      </c>
      <c r="F29" s="704">
        <v>995.8</v>
      </c>
      <c r="G29" s="931">
        <v>7404.2049999999999</v>
      </c>
      <c r="H29" s="704">
        <v>7725</v>
      </c>
      <c r="I29" s="705">
        <f>((G29/((M29/100)*F29*8.76))*100)</f>
        <v>96.679990830540859</v>
      </c>
      <c r="J29" s="705">
        <f>(((G29/(F29/1000))/H29)*100)</f>
        <v>96.251570512008044</v>
      </c>
      <c r="K29" s="706">
        <v>10.95871385083732</v>
      </c>
      <c r="L29" s="706">
        <v>1.2471306045512993</v>
      </c>
      <c r="M29" s="707">
        <f t="shared" si="3"/>
        <v>87.794155544611385</v>
      </c>
      <c r="N29" s="62"/>
    </row>
    <row r="30" spans="1:14" ht="12.75" customHeight="1">
      <c r="C30" s="12"/>
      <c r="D30" s="28"/>
      <c r="E30" s="505" t="s">
        <v>24</v>
      </c>
      <c r="F30" s="704">
        <v>991.7</v>
      </c>
      <c r="G30" s="931">
        <v>8445.9930000000004</v>
      </c>
      <c r="H30" s="704">
        <v>8656</v>
      </c>
      <c r="I30" s="705">
        <f t="shared" ref="I30:I34" si="4">(G30/((M30/100)*F30*8.76))*100</f>
        <v>98.414149897058806</v>
      </c>
      <c r="J30" s="705">
        <f t="shared" ref="J30:J35" si="5">((G30/(F30/1000))/H30)*100</f>
        <v>98.390497413187489</v>
      </c>
      <c r="K30" s="706">
        <v>0</v>
      </c>
      <c r="L30" s="706">
        <v>1.2109629022868473</v>
      </c>
      <c r="M30" s="707">
        <f t="shared" si="3"/>
        <v>98.789037097713148</v>
      </c>
      <c r="N30" s="62"/>
    </row>
    <row r="31" spans="1:14" ht="12.75" customHeight="1">
      <c r="C31" s="12"/>
      <c r="E31" s="505" t="s">
        <v>16</v>
      </c>
      <c r="F31" s="704">
        <v>1063.94</v>
      </c>
      <c r="G31" s="931">
        <v>7430.8019999999997</v>
      </c>
      <c r="H31" s="704">
        <v>7326</v>
      </c>
      <c r="I31" s="705">
        <f t="shared" si="4"/>
        <v>95.713673909116537</v>
      </c>
      <c r="J31" s="705">
        <f t="shared" si="5"/>
        <v>95.334839117383225</v>
      </c>
      <c r="K31" s="706">
        <v>0</v>
      </c>
      <c r="L31" s="706">
        <v>16.700871157403519</v>
      </c>
      <c r="M31" s="707">
        <f t="shared" si="3"/>
        <v>83.299128842596474</v>
      </c>
      <c r="N31" s="62"/>
    </row>
    <row r="32" spans="1:14" ht="12.75" customHeight="1">
      <c r="C32" s="12"/>
      <c r="E32" s="505" t="s">
        <v>413</v>
      </c>
      <c r="F32" s="704">
        <v>455.29</v>
      </c>
      <c r="G32" s="931">
        <v>0</v>
      </c>
      <c r="H32" s="704">
        <v>0</v>
      </c>
      <c r="I32" s="705">
        <f t="shared" si="4"/>
        <v>0</v>
      </c>
      <c r="J32" s="934" t="s">
        <v>44</v>
      </c>
      <c r="K32" s="706">
        <v>100.00000000000686</v>
      </c>
      <c r="L32" s="706">
        <v>0</v>
      </c>
      <c r="M32" s="707">
        <f t="shared" si="3"/>
        <v>-6.8638428274425678E-12</v>
      </c>
      <c r="N32" s="62"/>
    </row>
    <row r="33" spans="5:14" ht="12.75" customHeight="1">
      <c r="E33" s="505" t="s">
        <v>12</v>
      </c>
      <c r="F33" s="704">
        <v>1003.41</v>
      </c>
      <c r="G33" s="931">
        <v>7926.3590000000004</v>
      </c>
      <c r="H33" s="704">
        <v>8016</v>
      </c>
      <c r="I33" s="705">
        <f t="shared" si="4"/>
        <v>98.536697614664703</v>
      </c>
      <c r="J33" s="705">
        <f t="shared" si="5"/>
        <v>98.545683271938913</v>
      </c>
      <c r="K33" s="706">
        <v>8.4746955859969706</v>
      </c>
      <c r="L33" s="706">
        <v>1.0110500362712922E-2</v>
      </c>
      <c r="M33" s="707">
        <f t="shared" si="3"/>
        <v>91.515193913640317</v>
      </c>
      <c r="N33" s="62"/>
    </row>
    <row r="34" spans="5:14" ht="12.75" customHeight="1">
      <c r="E34" s="526" t="s">
        <v>27</v>
      </c>
      <c r="F34" s="708">
        <v>1045.31</v>
      </c>
      <c r="G34" s="932">
        <v>7475.429048</v>
      </c>
      <c r="H34" s="708">
        <v>7353</v>
      </c>
      <c r="I34" s="709">
        <f t="shared" si="4"/>
        <v>97.243482481302905</v>
      </c>
      <c r="J34" s="709">
        <f t="shared" si="5"/>
        <v>97.258250406698636</v>
      </c>
      <c r="K34" s="710">
        <v>11.775875190259066</v>
      </c>
      <c r="L34" s="710">
        <v>4.2730213089802058</v>
      </c>
      <c r="M34" s="711">
        <f t="shared" si="3"/>
        <v>83.951103500760723</v>
      </c>
      <c r="N34" s="62"/>
    </row>
    <row r="35" spans="5:14" ht="16.149999999999999" customHeight="1">
      <c r="E35" s="712" t="s">
        <v>0</v>
      </c>
      <c r="F35" s="713">
        <f>SUM(F27:F34)</f>
        <v>7572.58</v>
      </c>
      <c r="G35" s="933">
        <f>SUM(G27:G34)</f>
        <v>54754.839048000002</v>
      </c>
      <c r="H35" s="714">
        <f>SUMPRODUCT(F27:F34,H27:H34)/SUM(F27:F34)</f>
        <v>7429.8174294626142</v>
      </c>
      <c r="I35" s="715">
        <f>(G35/((M35/100)*F35*8.76))*100</f>
        <v>97.597350329407988</v>
      </c>
      <c r="J35" s="715">
        <f t="shared" si="5"/>
        <v>97.319640164422282</v>
      </c>
      <c r="K35" s="716">
        <v>11.65600549464833</v>
      </c>
      <c r="L35" s="716">
        <v>3.7700661993062781</v>
      </c>
      <c r="M35" s="717">
        <f>100-K35-L35</f>
        <v>84.573928306045389</v>
      </c>
      <c r="N35" s="62"/>
    </row>
    <row r="36" spans="5:14" ht="25.5" customHeight="1">
      <c r="E36" s="1022" t="s">
        <v>406</v>
      </c>
      <c r="F36" s="1022"/>
      <c r="G36" s="1022"/>
      <c r="H36" s="1022"/>
      <c r="I36" s="1022"/>
      <c r="J36" s="1022"/>
      <c r="K36" s="1022"/>
      <c r="L36" s="1022"/>
      <c r="M36" s="1022"/>
    </row>
    <row r="37" spans="5:14" ht="22.5" customHeight="1">
      <c r="E37" s="1023" t="s">
        <v>405</v>
      </c>
      <c r="F37" s="1023"/>
      <c r="G37" s="1023"/>
      <c r="H37" s="1023"/>
      <c r="I37" s="1023"/>
      <c r="J37" s="1023"/>
      <c r="K37" s="1023"/>
      <c r="L37" s="1023"/>
      <c r="M37" s="1023"/>
    </row>
    <row r="38" spans="5:14" ht="12.75" customHeight="1">
      <c r="E38" s="1018" t="s">
        <v>630</v>
      </c>
      <c r="F38" s="1018"/>
      <c r="G38" s="1018"/>
      <c r="H38" s="1018"/>
      <c r="I38" s="1018"/>
      <c r="J38" s="1018"/>
      <c r="K38" s="1018"/>
      <c r="L38" s="1018"/>
      <c r="M38" s="1018"/>
    </row>
    <row r="39" spans="5:14" ht="12.75" customHeight="1">
      <c r="E39" s="98"/>
      <c r="F39" s="98"/>
      <c r="G39" s="98"/>
      <c r="H39" s="98"/>
      <c r="I39" s="98"/>
      <c r="J39" s="98"/>
      <c r="K39" s="98"/>
      <c r="L39" s="98"/>
      <c r="M39" s="98"/>
    </row>
    <row r="40" spans="5:14" ht="12.75" customHeight="1">
      <c r="F40" s="62"/>
      <c r="H40" s="57"/>
    </row>
    <row r="41" spans="5:14">
      <c r="H41" s="57"/>
    </row>
    <row r="42" spans="5:14">
      <c r="H42" s="59"/>
    </row>
    <row r="43" spans="5:14">
      <c r="H43" s="57"/>
    </row>
    <row r="44" spans="5:14">
      <c r="H44" s="57"/>
    </row>
    <row r="45" spans="5:14">
      <c r="H45" s="57"/>
    </row>
    <row r="46" spans="5:14">
      <c r="H46" s="57"/>
    </row>
    <row r="47" spans="5:14">
      <c r="H47" s="57"/>
    </row>
    <row r="48" spans="5:14">
      <c r="H48" s="57"/>
    </row>
    <row r="49" spans="8:8">
      <c r="H49" s="57"/>
    </row>
    <row r="50" spans="8:8">
      <c r="H50" s="57"/>
    </row>
    <row r="51" spans="8:8">
      <c r="H51" s="57"/>
    </row>
    <row r="52" spans="8:8">
      <c r="H52" s="57"/>
    </row>
    <row r="53" spans="8:8">
      <c r="H53" s="57"/>
    </row>
    <row r="54" spans="8:8">
      <c r="H54" s="57"/>
    </row>
    <row r="55" spans="8:8">
      <c r="H55" s="58"/>
    </row>
    <row r="56" spans="8:8">
      <c r="H56" s="58"/>
    </row>
  </sheetData>
  <mergeCells count="13">
    <mergeCell ref="E3:M3"/>
    <mergeCell ref="I7:J7"/>
    <mergeCell ref="L8:L9"/>
    <mergeCell ref="E19:M19"/>
    <mergeCell ref="E20:M20"/>
    <mergeCell ref="E38:M38"/>
    <mergeCell ref="I24:J24"/>
    <mergeCell ref="L25:L26"/>
    <mergeCell ref="C24:C26"/>
    <mergeCell ref="C7:C9"/>
    <mergeCell ref="E36:M36"/>
    <mergeCell ref="E37:M37"/>
    <mergeCell ref="E21:M21"/>
  </mergeCells>
  <hyperlinks>
    <hyperlink ref="C4" location="Indice!A1" display="Indice!A1"/>
  </hyperlinks>
  <printOptions horizontalCentered="1" verticalCentered="1"/>
  <pageMargins left="0.78740157480314965" right="0.74803149606299213" top="0.78740157480314965" bottom="0.98425196850393704" header="0" footer="0"/>
  <pageSetup paperSize="9" scale="86" orientation="landscape" cellComments="asDisplayed" horizontalDpi="4294967292" verticalDpi="4294967292" r:id="rId1"/>
  <headerFooter alignWithMargins="0"/>
  <ignoredErrors>
    <ignoredError sqref="J29" formula="1"/>
  </ignoredErrors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>
    <pageSetUpPr autoPageBreaks="0"/>
  </sheetPr>
  <dimension ref="A1:BO31"/>
  <sheetViews>
    <sheetView showGridLines="0" showRowColHeaders="0" showOutlineSymbols="0" zoomScaleNormal="100" workbookViewId="0">
      <selection activeCell="B2" sqref="B2"/>
    </sheetView>
  </sheetViews>
  <sheetFormatPr baseColWidth="10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23.5703125" style="33" customWidth="1"/>
    <col min="6" max="7" width="8.7109375" style="33" customWidth="1"/>
    <col min="8" max="8" width="2.5703125" style="33" customWidth="1"/>
    <col min="9" max="10" width="8.7109375" style="33" customWidth="1"/>
    <col min="11" max="11" width="2.5703125" style="33" customWidth="1"/>
    <col min="12" max="13" width="8.7109375" style="33" customWidth="1"/>
    <col min="14" max="253" width="11.42578125" style="33"/>
    <col min="254" max="254" width="0.140625" style="33" customWidth="1"/>
    <col min="255" max="255" width="2.7109375" style="33" customWidth="1"/>
    <col min="256" max="256" width="15.42578125" style="33" customWidth="1"/>
    <col min="257" max="257" width="1.28515625" style="33" customWidth="1"/>
    <col min="258" max="258" width="23.5703125" style="33" customWidth="1"/>
    <col min="259" max="260" width="8.7109375" style="33" customWidth="1"/>
    <col min="261" max="261" width="2.140625" style="33" customWidth="1"/>
    <col min="262" max="263" width="8.7109375" style="33" customWidth="1"/>
    <col min="264" max="264" width="2.5703125" style="33" customWidth="1"/>
    <col min="265" max="266" width="8.7109375" style="33" customWidth="1"/>
    <col min="267" max="267" width="2.5703125" style="33" customWidth="1"/>
    <col min="268" max="269" width="8.7109375" style="33" customWidth="1"/>
    <col min="270" max="509" width="11.42578125" style="33"/>
    <col min="510" max="510" width="0.140625" style="33" customWidth="1"/>
    <col min="511" max="511" width="2.7109375" style="33" customWidth="1"/>
    <col min="512" max="512" width="15.42578125" style="33" customWidth="1"/>
    <col min="513" max="513" width="1.28515625" style="33" customWidth="1"/>
    <col min="514" max="514" width="23.5703125" style="33" customWidth="1"/>
    <col min="515" max="516" width="8.7109375" style="33" customWidth="1"/>
    <col min="517" max="517" width="2.140625" style="33" customWidth="1"/>
    <col min="518" max="519" width="8.7109375" style="33" customWidth="1"/>
    <col min="520" max="520" width="2.5703125" style="33" customWidth="1"/>
    <col min="521" max="522" width="8.7109375" style="33" customWidth="1"/>
    <col min="523" max="523" width="2.5703125" style="33" customWidth="1"/>
    <col min="524" max="525" width="8.7109375" style="33" customWidth="1"/>
    <col min="526" max="765" width="11.42578125" style="33"/>
    <col min="766" max="766" width="0.140625" style="33" customWidth="1"/>
    <col min="767" max="767" width="2.7109375" style="33" customWidth="1"/>
    <col min="768" max="768" width="15.42578125" style="33" customWidth="1"/>
    <col min="769" max="769" width="1.28515625" style="33" customWidth="1"/>
    <col min="770" max="770" width="23.5703125" style="33" customWidth="1"/>
    <col min="771" max="772" width="8.7109375" style="33" customWidth="1"/>
    <col min="773" max="773" width="2.140625" style="33" customWidth="1"/>
    <col min="774" max="775" width="8.7109375" style="33" customWidth="1"/>
    <col min="776" max="776" width="2.5703125" style="33" customWidth="1"/>
    <col min="777" max="778" width="8.7109375" style="33" customWidth="1"/>
    <col min="779" max="779" width="2.5703125" style="33" customWidth="1"/>
    <col min="780" max="781" width="8.7109375" style="33" customWidth="1"/>
    <col min="782" max="1021" width="11.42578125" style="33"/>
    <col min="1022" max="1022" width="0.140625" style="33" customWidth="1"/>
    <col min="1023" max="1023" width="2.7109375" style="33" customWidth="1"/>
    <col min="1024" max="1024" width="15.42578125" style="33" customWidth="1"/>
    <col min="1025" max="1025" width="1.28515625" style="33" customWidth="1"/>
    <col min="1026" max="1026" width="23.5703125" style="33" customWidth="1"/>
    <col min="1027" max="1028" width="8.7109375" style="33" customWidth="1"/>
    <col min="1029" max="1029" width="2.140625" style="33" customWidth="1"/>
    <col min="1030" max="1031" width="8.7109375" style="33" customWidth="1"/>
    <col min="1032" max="1032" width="2.5703125" style="33" customWidth="1"/>
    <col min="1033" max="1034" width="8.7109375" style="33" customWidth="1"/>
    <col min="1035" max="1035" width="2.5703125" style="33" customWidth="1"/>
    <col min="1036" max="1037" width="8.7109375" style="33" customWidth="1"/>
    <col min="1038" max="1277" width="11.42578125" style="33"/>
    <col min="1278" max="1278" width="0.140625" style="33" customWidth="1"/>
    <col min="1279" max="1279" width="2.7109375" style="33" customWidth="1"/>
    <col min="1280" max="1280" width="15.42578125" style="33" customWidth="1"/>
    <col min="1281" max="1281" width="1.28515625" style="33" customWidth="1"/>
    <col min="1282" max="1282" width="23.5703125" style="33" customWidth="1"/>
    <col min="1283" max="1284" width="8.7109375" style="33" customWidth="1"/>
    <col min="1285" max="1285" width="2.140625" style="33" customWidth="1"/>
    <col min="1286" max="1287" width="8.7109375" style="33" customWidth="1"/>
    <col min="1288" max="1288" width="2.5703125" style="33" customWidth="1"/>
    <col min="1289" max="1290" width="8.7109375" style="33" customWidth="1"/>
    <col min="1291" max="1291" width="2.5703125" style="33" customWidth="1"/>
    <col min="1292" max="1293" width="8.7109375" style="33" customWidth="1"/>
    <col min="1294" max="1533" width="11.42578125" style="33"/>
    <col min="1534" max="1534" width="0.140625" style="33" customWidth="1"/>
    <col min="1535" max="1535" width="2.7109375" style="33" customWidth="1"/>
    <col min="1536" max="1536" width="15.42578125" style="33" customWidth="1"/>
    <col min="1537" max="1537" width="1.28515625" style="33" customWidth="1"/>
    <col min="1538" max="1538" width="23.5703125" style="33" customWidth="1"/>
    <col min="1539" max="1540" width="8.7109375" style="33" customWidth="1"/>
    <col min="1541" max="1541" width="2.140625" style="33" customWidth="1"/>
    <col min="1542" max="1543" width="8.7109375" style="33" customWidth="1"/>
    <col min="1544" max="1544" width="2.5703125" style="33" customWidth="1"/>
    <col min="1545" max="1546" width="8.7109375" style="33" customWidth="1"/>
    <col min="1547" max="1547" width="2.5703125" style="33" customWidth="1"/>
    <col min="1548" max="1549" width="8.7109375" style="33" customWidth="1"/>
    <col min="1550" max="1789" width="11.42578125" style="33"/>
    <col min="1790" max="1790" width="0.140625" style="33" customWidth="1"/>
    <col min="1791" max="1791" width="2.7109375" style="33" customWidth="1"/>
    <col min="1792" max="1792" width="15.42578125" style="33" customWidth="1"/>
    <col min="1793" max="1793" width="1.28515625" style="33" customWidth="1"/>
    <col min="1794" max="1794" width="23.5703125" style="33" customWidth="1"/>
    <col min="1795" max="1796" width="8.7109375" style="33" customWidth="1"/>
    <col min="1797" max="1797" width="2.140625" style="33" customWidth="1"/>
    <col min="1798" max="1799" width="8.7109375" style="33" customWidth="1"/>
    <col min="1800" max="1800" width="2.5703125" style="33" customWidth="1"/>
    <col min="1801" max="1802" width="8.7109375" style="33" customWidth="1"/>
    <col min="1803" max="1803" width="2.5703125" style="33" customWidth="1"/>
    <col min="1804" max="1805" width="8.7109375" style="33" customWidth="1"/>
    <col min="1806" max="2045" width="11.42578125" style="33"/>
    <col min="2046" max="2046" width="0.140625" style="33" customWidth="1"/>
    <col min="2047" max="2047" width="2.7109375" style="33" customWidth="1"/>
    <col min="2048" max="2048" width="15.42578125" style="33" customWidth="1"/>
    <col min="2049" max="2049" width="1.28515625" style="33" customWidth="1"/>
    <col min="2050" max="2050" width="23.5703125" style="33" customWidth="1"/>
    <col min="2051" max="2052" width="8.7109375" style="33" customWidth="1"/>
    <col min="2053" max="2053" width="2.140625" style="33" customWidth="1"/>
    <col min="2054" max="2055" width="8.7109375" style="33" customWidth="1"/>
    <col min="2056" max="2056" width="2.5703125" style="33" customWidth="1"/>
    <col min="2057" max="2058" width="8.7109375" style="33" customWidth="1"/>
    <col min="2059" max="2059" width="2.5703125" style="33" customWidth="1"/>
    <col min="2060" max="2061" width="8.7109375" style="33" customWidth="1"/>
    <col min="2062" max="2301" width="11.42578125" style="33"/>
    <col min="2302" max="2302" width="0.140625" style="33" customWidth="1"/>
    <col min="2303" max="2303" width="2.7109375" style="33" customWidth="1"/>
    <col min="2304" max="2304" width="15.42578125" style="33" customWidth="1"/>
    <col min="2305" max="2305" width="1.28515625" style="33" customWidth="1"/>
    <col min="2306" max="2306" width="23.5703125" style="33" customWidth="1"/>
    <col min="2307" max="2308" width="8.7109375" style="33" customWidth="1"/>
    <col min="2309" max="2309" width="2.140625" style="33" customWidth="1"/>
    <col min="2310" max="2311" width="8.7109375" style="33" customWidth="1"/>
    <col min="2312" max="2312" width="2.5703125" style="33" customWidth="1"/>
    <col min="2313" max="2314" width="8.7109375" style="33" customWidth="1"/>
    <col min="2315" max="2315" width="2.5703125" style="33" customWidth="1"/>
    <col min="2316" max="2317" width="8.7109375" style="33" customWidth="1"/>
    <col min="2318" max="2557" width="11.42578125" style="33"/>
    <col min="2558" max="2558" width="0.140625" style="33" customWidth="1"/>
    <col min="2559" max="2559" width="2.7109375" style="33" customWidth="1"/>
    <col min="2560" max="2560" width="15.42578125" style="33" customWidth="1"/>
    <col min="2561" max="2561" width="1.28515625" style="33" customWidth="1"/>
    <col min="2562" max="2562" width="23.5703125" style="33" customWidth="1"/>
    <col min="2563" max="2564" width="8.7109375" style="33" customWidth="1"/>
    <col min="2565" max="2565" width="2.140625" style="33" customWidth="1"/>
    <col min="2566" max="2567" width="8.7109375" style="33" customWidth="1"/>
    <col min="2568" max="2568" width="2.5703125" style="33" customWidth="1"/>
    <col min="2569" max="2570" width="8.7109375" style="33" customWidth="1"/>
    <col min="2571" max="2571" width="2.5703125" style="33" customWidth="1"/>
    <col min="2572" max="2573" width="8.7109375" style="33" customWidth="1"/>
    <col min="2574" max="2813" width="11.42578125" style="33"/>
    <col min="2814" max="2814" width="0.140625" style="33" customWidth="1"/>
    <col min="2815" max="2815" width="2.7109375" style="33" customWidth="1"/>
    <col min="2816" max="2816" width="15.42578125" style="33" customWidth="1"/>
    <col min="2817" max="2817" width="1.28515625" style="33" customWidth="1"/>
    <col min="2818" max="2818" width="23.5703125" style="33" customWidth="1"/>
    <col min="2819" max="2820" width="8.7109375" style="33" customWidth="1"/>
    <col min="2821" max="2821" width="2.140625" style="33" customWidth="1"/>
    <col min="2822" max="2823" width="8.7109375" style="33" customWidth="1"/>
    <col min="2824" max="2824" width="2.5703125" style="33" customWidth="1"/>
    <col min="2825" max="2826" width="8.7109375" style="33" customWidth="1"/>
    <col min="2827" max="2827" width="2.5703125" style="33" customWidth="1"/>
    <col min="2828" max="2829" width="8.7109375" style="33" customWidth="1"/>
    <col min="2830" max="3069" width="11.42578125" style="33"/>
    <col min="3070" max="3070" width="0.140625" style="33" customWidth="1"/>
    <col min="3071" max="3071" width="2.7109375" style="33" customWidth="1"/>
    <col min="3072" max="3072" width="15.42578125" style="33" customWidth="1"/>
    <col min="3073" max="3073" width="1.28515625" style="33" customWidth="1"/>
    <col min="3074" max="3074" width="23.5703125" style="33" customWidth="1"/>
    <col min="3075" max="3076" width="8.7109375" style="33" customWidth="1"/>
    <col min="3077" max="3077" width="2.140625" style="33" customWidth="1"/>
    <col min="3078" max="3079" width="8.7109375" style="33" customWidth="1"/>
    <col min="3080" max="3080" width="2.5703125" style="33" customWidth="1"/>
    <col min="3081" max="3082" width="8.7109375" style="33" customWidth="1"/>
    <col min="3083" max="3083" width="2.5703125" style="33" customWidth="1"/>
    <col min="3084" max="3085" width="8.7109375" style="33" customWidth="1"/>
    <col min="3086" max="3325" width="11.42578125" style="33"/>
    <col min="3326" max="3326" width="0.140625" style="33" customWidth="1"/>
    <col min="3327" max="3327" width="2.7109375" style="33" customWidth="1"/>
    <col min="3328" max="3328" width="15.42578125" style="33" customWidth="1"/>
    <col min="3329" max="3329" width="1.28515625" style="33" customWidth="1"/>
    <col min="3330" max="3330" width="23.5703125" style="33" customWidth="1"/>
    <col min="3331" max="3332" width="8.7109375" style="33" customWidth="1"/>
    <col min="3333" max="3333" width="2.140625" style="33" customWidth="1"/>
    <col min="3334" max="3335" width="8.7109375" style="33" customWidth="1"/>
    <col min="3336" max="3336" width="2.5703125" style="33" customWidth="1"/>
    <col min="3337" max="3338" width="8.7109375" style="33" customWidth="1"/>
    <col min="3339" max="3339" width="2.5703125" style="33" customWidth="1"/>
    <col min="3340" max="3341" width="8.7109375" style="33" customWidth="1"/>
    <col min="3342" max="3581" width="11.42578125" style="33"/>
    <col min="3582" max="3582" width="0.140625" style="33" customWidth="1"/>
    <col min="3583" max="3583" width="2.7109375" style="33" customWidth="1"/>
    <col min="3584" max="3584" width="15.42578125" style="33" customWidth="1"/>
    <col min="3585" max="3585" width="1.28515625" style="33" customWidth="1"/>
    <col min="3586" max="3586" width="23.5703125" style="33" customWidth="1"/>
    <col min="3587" max="3588" width="8.7109375" style="33" customWidth="1"/>
    <col min="3589" max="3589" width="2.140625" style="33" customWidth="1"/>
    <col min="3590" max="3591" width="8.7109375" style="33" customWidth="1"/>
    <col min="3592" max="3592" width="2.5703125" style="33" customWidth="1"/>
    <col min="3593" max="3594" width="8.7109375" style="33" customWidth="1"/>
    <col min="3595" max="3595" width="2.5703125" style="33" customWidth="1"/>
    <col min="3596" max="3597" width="8.7109375" style="33" customWidth="1"/>
    <col min="3598" max="3837" width="11.42578125" style="33"/>
    <col min="3838" max="3838" width="0.140625" style="33" customWidth="1"/>
    <col min="3839" max="3839" width="2.7109375" style="33" customWidth="1"/>
    <col min="3840" max="3840" width="15.42578125" style="33" customWidth="1"/>
    <col min="3841" max="3841" width="1.28515625" style="33" customWidth="1"/>
    <col min="3842" max="3842" width="23.5703125" style="33" customWidth="1"/>
    <col min="3843" max="3844" width="8.7109375" style="33" customWidth="1"/>
    <col min="3845" max="3845" width="2.140625" style="33" customWidth="1"/>
    <col min="3846" max="3847" width="8.7109375" style="33" customWidth="1"/>
    <col min="3848" max="3848" width="2.5703125" style="33" customWidth="1"/>
    <col min="3849" max="3850" width="8.7109375" style="33" customWidth="1"/>
    <col min="3851" max="3851" width="2.5703125" style="33" customWidth="1"/>
    <col min="3852" max="3853" width="8.7109375" style="33" customWidth="1"/>
    <col min="3854" max="4093" width="11.42578125" style="33"/>
    <col min="4094" max="4094" width="0.140625" style="33" customWidth="1"/>
    <col min="4095" max="4095" width="2.7109375" style="33" customWidth="1"/>
    <col min="4096" max="4096" width="15.42578125" style="33" customWidth="1"/>
    <col min="4097" max="4097" width="1.28515625" style="33" customWidth="1"/>
    <col min="4098" max="4098" width="23.5703125" style="33" customWidth="1"/>
    <col min="4099" max="4100" width="8.7109375" style="33" customWidth="1"/>
    <col min="4101" max="4101" width="2.140625" style="33" customWidth="1"/>
    <col min="4102" max="4103" width="8.7109375" style="33" customWidth="1"/>
    <col min="4104" max="4104" width="2.5703125" style="33" customWidth="1"/>
    <col min="4105" max="4106" width="8.7109375" style="33" customWidth="1"/>
    <col min="4107" max="4107" width="2.5703125" style="33" customWidth="1"/>
    <col min="4108" max="4109" width="8.7109375" style="33" customWidth="1"/>
    <col min="4110" max="4349" width="11.42578125" style="33"/>
    <col min="4350" max="4350" width="0.140625" style="33" customWidth="1"/>
    <col min="4351" max="4351" width="2.7109375" style="33" customWidth="1"/>
    <col min="4352" max="4352" width="15.42578125" style="33" customWidth="1"/>
    <col min="4353" max="4353" width="1.28515625" style="33" customWidth="1"/>
    <col min="4354" max="4354" width="23.5703125" style="33" customWidth="1"/>
    <col min="4355" max="4356" width="8.7109375" style="33" customWidth="1"/>
    <col min="4357" max="4357" width="2.140625" style="33" customWidth="1"/>
    <col min="4358" max="4359" width="8.7109375" style="33" customWidth="1"/>
    <col min="4360" max="4360" width="2.5703125" style="33" customWidth="1"/>
    <col min="4361" max="4362" width="8.7109375" style="33" customWidth="1"/>
    <col min="4363" max="4363" width="2.5703125" style="33" customWidth="1"/>
    <col min="4364" max="4365" width="8.7109375" style="33" customWidth="1"/>
    <col min="4366" max="4605" width="11.42578125" style="33"/>
    <col min="4606" max="4606" width="0.140625" style="33" customWidth="1"/>
    <col min="4607" max="4607" width="2.7109375" style="33" customWidth="1"/>
    <col min="4608" max="4608" width="15.42578125" style="33" customWidth="1"/>
    <col min="4609" max="4609" width="1.28515625" style="33" customWidth="1"/>
    <col min="4610" max="4610" width="23.5703125" style="33" customWidth="1"/>
    <col min="4611" max="4612" width="8.7109375" style="33" customWidth="1"/>
    <col min="4613" max="4613" width="2.140625" style="33" customWidth="1"/>
    <col min="4614" max="4615" width="8.7109375" style="33" customWidth="1"/>
    <col min="4616" max="4616" width="2.5703125" style="33" customWidth="1"/>
    <col min="4617" max="4618" width="8.7109375" style="33" customWidth="1"/>
    <col min="4619" max="4619" width="2.5703125" style="33" customWidth="1"/>
    <col min="4620" max="4621" width="8.7109375" style="33" customWidth="1"/>
    <col min="4622" max="4861" width="11.42578125" style="33"/>
    <col min="4862" max="4862" width="0.140625" style="33" customWidth="1"/>
    <col min="4863" max="4863" width="2.7109375" style="33" customWidth="1"/>
    <col min="4864" max="4864" width="15.42578125" style="33" customWidth="1"/>
    <col min="4865" max="4865" width="1.28515625" style="33" customWidth="1"/>
    <col min="4866" max="4866" width="23.5703125" style="33" customWidth="1"/>
    <col min="4867" max="4868" width="8.7109375" style="33" customWidth="1"/>
    <col min="4869" max="4869" width="2.140625" style="33" customWidth="1"/>
    <col min="4870" max="4871" width="8.7109375" style="33" customWidth="1"/>
    <col min="4872" max="4872" width="2.5703125" style="33" customWidth="1"/>
    <col min="4873" max="4874" width="8.7109375" style="33" customWidth="1"/>
    <col min="4875" max="4875" width="2.5703125" style="33" customWidth="1"/>
    <col min="4876" max="4877" width="8.7109375" style="33" customWidth="1"/>
    <col min="4878" max="5117" width="11.42578125" style="33"/>
    <col min="5118" max="5118" width="0.140625" style="33" customWidth="1"/>
    <col min="5119" max="5119" width="2.7109375" style="33" customWidth="1"/>
    <col min="5120" max="5120" width="15.42578125" style="33" customWidth="1"/>
    <col min="5121" max="5121" width="1.28515625" style="33" customWidth="1"/>
    <col min="5122" max="5122" width="23.5703125" style="33" customWidth="1"/>
    <col min="5123" max="5124" width="8.7109375" style="33" customWidth="1"/>
    <col min="5125" max="5125" width="2.140625" style="33" customWidth="1"/>
    <col min="5126" max="5127" width="8.7109375" style="33" customWidth="1"/>
    <col min="5128" max="5128" width="2.5703125" style="33" customWidth="1"/>
    <col min="5129" max="5130" width="8.7109375" style="33" customWidth="1"/>
    <col min="5131" max="5131" width="2.5703125" style="33" customWidth="1"/>
    <col min="5132" max="5133" width="8.7109375" style="33" customWidth="1"/>
    <col min="5134" max="5373" width="11.42578125" style="33"/>
    <col min="5374" max="5374" width="0.140625" style="33" customWidth="1"/>
    <col min="5375" max="5375" width="2.7109375" style="33" customWidth="1"/>
    <col min="5376" max="5376" width="15.42578125" style="33" customWidth="1"/>
    <col min="5377" max="5377" width="1.28515625" style="33" customWidth="1"/>
    <col min="5378" max="5378" width="23.5703125" style="33" customWidth="1"/>
    <col min="5379" max="5380" width="8.7109375" style="33" customWidth="1"/>
    <col min="5381" max="5381" width="2.140625" style="33" customWidth="1"/>
    <col min="5382" max="5383" width="8.7109375" style="33" customWidth="1"/>
    <col min="5384" max="5384" width="2.5703125" style="33" customWidth="1"/>
    <col min="5385" max="5386" width="8.7109375" style="33" customWidth="1"/>
    <col min="5387" max="5387" width="2.5703125" style="33" customWidth="1"/>
    <col min="5388" max="5389" width="8.7109375" style="33" customWidth="1"/>
    <col min="5390" max="5629" width="11.42578125" style="33"/>
    <col min="5630" max="5630" width="0.140625" style="33" customWidth="1"/>
    <col min="5631" max="5631" width="2.7109375" style="33" customWidth="1"/>
    <col min="5632" max="5632" width="15.42578125" style="33" customWidth="1"/>
    <col min="5633" max="5633" width="1.28515625" style="33" customWidth="1"/>
    <col min="5634" max="5634" width="23.5703125" style="33" customWidth="1"/>
    <col min="5635" max="5636" width="8.7109375" style="33" customWidth="1"/>
    <col min="5637" max="5637" width="2.140625" style="33" customWidth="1"/>
    <col min="5638" max="5639" width="8.7109375" style="33" customWidth="1"/>
    <col min="5640" max="5640" width="2.5703125" style="33" customWidth="1"/>
    <col min="5641" max="5642" width="8.7109375" style="33" customWidth="1"/>
    <col min="5643" max="5643" width="2.5703125" style="33" customWidth="1"/>
    <col min="5644" max="5645" width="8.7109375" style="33" customWidth="1"/>
    <col min="5646" max="5885" width="11.42578125" style="33"/>
    <col min="5886" max="5886" width="0.140625" style="33" customWidth="1"/>
    <col min="5887" max="5887" width="2.7109375" style="33" customWidth="1"/>
    <col min="5888" max="5888" width="15.42578125" style="33" customWidth="1"/>
    <col min="5889" max="5889" width="1.28515625" style="33" customWidth="1"/>
    <col min="5890" max="5890" width="23.5703125" style="33" customWidth="1"/>
    <col min="5891" max="5892" width="8.7109375" style="33" customWidth="1"/>
    <col min="5893" max="5893" width="2.140625" style="33" customWidth="1"/>
    <col min="5894" max="5895" width="8.7109375" style="33" customWidth="1"/>
    <col min="5896" max="5896" width="2.5703125" style="33" customWidth="1"/>
    <col min="5897" max="5898" width="8.7109375" style="33" customWidth="1"/>
    <col min="5899" max="5899" width="2.5703125" style="33" customWidth="1"/>
    <col min="5900" max="5901" width="8.7109375" style="33" customWidth="1"/>
    <col min="5902" max="6141" width="11.42578125" style="33"/>
    <col min="6142" max="6142" width="0.140625" style="33" customWidth="1"/>
    <col min="6143" max="6143" width="2.7109375" style="33" customWidth="1"/>
    <col min="6144" max="6144" width="15.42578125" style="33" customWidth="1"/>
    <col min="6145" max="6145" width="1.28515625" style="33" customWidth="1"/>
    <col min="6146" max="6146" width="23.5703125" style="33" customWidth="1"/>
    <col min="6147" max="6148" width="8.7109375" style="33" customWidth="1"/>
    <col min="6149" max="6149" width="2.140625" style="33" customWidth="1"/>
    <col min="6150" max="6151" width="8.7109375" style="33" customWidth="1"/>
    <col min="6152" max="6152" width="2.5703125" style="33" customWidth="1"/>
    <col min="6153" max="6154" width="8.7109375" style="33" customWidth="1"/>
    <col min="6155" max="6155" width="2.5703125" style="33" customWidth="1"/>
    <col min="6156" max="6157" width="8.7109375" style="33" customWidth="1"/>
    <col min="6158" max="6397" width="11.42578125" style="33"/>
    <col min="6398" max="6398" width="0.140625" style="33" customWidth="1"/>
    <col min="6399" max="6399" width="2.7109375" style="33" customWidth="1"/>
    <col min="6400" max="6400" width="15.42578125" style="33" customWidth="1"/>
    <col min="6401" max="6401" width="1.28515625" style="33" customWidth="1"/>
    <col min="6402" max="6402" width="23.5703125" style="33" customWidth="1"/>
    <col min="6403" max="6404" width="8.7109375" style="33" customWidth="1"/>
    <col min="6405" max="6405" width="2.140625" style="33" customWidth="1"/>
    <col min="6406" max="6407" width="8.7109375" style="33" customWidth="1"/>
    <col min="6408" max="6408" width="2.5703125" style="33" customWidth="1"/>
    <col min="6409" max="6410" width="8.7109375" style="33" customWidth="1"/>
    <col min="6411" max="6411" width="2.5703125" style="33" customWidth="1"/>
    <col min="6412" max="6413" width="8.7109375" style="33" customWidth="1"/>
    <col min="6414" max="6653" width="11.42578125" style="33"/>
    <col min="6654" max="6654" width="0.140625" style="33" customWidth="1"/>
    <col min="6655" max="6655" width="2.7109375" style="33" customWidth="1"/>
    <col min="6656" max="6656" width="15.42578125" style="33" customWidth="1"/>
    <col min="6657" max="6657" width="1.28515625" style="33" customWidth="1"/>
    <col min="6658" max="6658" width="23.5703125" style="33" customWidth="1"/>
    <col min="6659" max="6660" width="8.7109375" style="33" customWidth="1"/>
    <col min="6661" max="6661" width="2.140625" style="33" customWidth="1"/>
    <col min="6662" max="6663" width="8.7109375" style="33" customWidth="1"/>
    <col min="6664" max="6664" width="2.5703125" style="33" customWidth="1"/>
    <col min="6665" max="6666" width="8.7109375" style="33" customWidth="1"/>
    <col min="6667" max="6667" width="2.5703125" style="33" customWidth="1"/>
    <col min="6668" max="6669" width="8.7109375" style="33" customWidth="1"/>
    <col min="6670" max="6909" width="11.42578125" style="33"/>
    <col min="6910" max="6910" width="0.140625" style="33" customWidth="1"/>
    <col min="6911" max="6911" width="2.7109375" style="33" customWidth="1"/>
    <col min="6912" max="6912" width="15.42578125" style="33" customWidth="1"/>
    <col min="6913" max="6913" width="1.28515625" style="33" customWidth="1"/>
    <col min="6914" max="6914" width="23.5703125" style="33" customWidth="1"/>
    <col min="6915" max="6916" width="8.7109375" style="33" customWidth="1"/>
    <col min="6917" max="6917" width="2.140625" style="33" customWidth="1"/>
    <col min="6918" max="6919" width="8.7109375" style="33" customWidth="1"/>
    <col min="6920" max="6920" width="2.5703125" style="33" customWidth="1"/>
    <col min="6921" max="6922" width="8.7109375" style="33" customWidth="1"/>
    <col min="6923" max="6923" width="2.5703125" style="33" customWidth="1"/>
    <col min="6924" max="6925" width="8.7109375" style="33" customWidth="1"/>
    <col min="6926" max="7165" width="11.42578125" style="33"/>
    <col min="7166" max="7166" width="0.140625" style="33" customWidth="1"/>
    <col min="7167" max="7167" width="2.7109375" style="33" customWidth="1"/>
    <col min="7168" max="7168" width="15.42578125" style="33" customWidth="1"/>
    <col min="7169" max="7169" width="1.28515625" style="33" customWidth="1"/>
    <col min="7170" max="7170" width="23.5703125" style="33" customWidth="1"/>
    <col min="7171" max="7172" width="8.7109375" style="33" customWidth="1"/>
    <col min="7173" max="7173" width="2.140625" style="33" customWidth="1"/>
    <col min="7174" max="7175" width="8.7109375" style="33" customWidth="1"/>
    <col min="7176" max="7176" width="2.5703125" style="33" customWidth="1"/>
    <col min="7177" max="7178" width="8.7109375" style="33" customWidth="1"/>
    <col min="7179" max="7179" width="2.5703125" style="33" customWidth="1"/>
    <col min="7180" max="7181" width="8.7109375" style="33" customWidth="1"/>
    <col min="7182" max="7421" width="11.42578125" style="33"/>
    <col min="7422" max="7422" width="0.140625" style="33" customWidth="1"/>
    <col min="7423" max="7423" width="2.7109375" style="33" customWidth="1"/>
    <col min="7424" max="7424" width="15.42578125" style="33" customWidth="1"/>
    <col min="7425" max="7425" width="1.28515625" style="33" customWidth="1"/>
    <col min="7426" max="7426" width="23.5703125" style="33" customWidth="1"/>
    <col min="7427" max="7428" width="8.7109375" style="33" customWidth="1"/>
    <col min="7429" max="7429" width="2.140625" style="33" customWidth="1"/>
    <col min="7430" max="7431" width="8.7109375" style="33" customWidth="1"/>
    <col min="7432" max="7432" width="2.5703125" style="33" customWidth="1"/>
    <col min="7433" max="7434" width="8.7109375" style="33" customWidth="1"/>
    <col min="7435" max="7435" width="2.5703125" style="33" customWidth="1"/>
    <col min="7436" max="7437" width="8.7109375" style="33" customWidth="1"/>
    <col min="7438" max="7677" width="11.42578125" style="33"/>
    <col min="7678" max="7678" width="0.140625" style="33" customWidth="1"/>
    <col min="7679" max="7679" width="2.7109375" style="33" customWidth="1"/>
    <col min="7680" max="7680" width="15.42578125" style="33" customWidth="1"/>
    <col min="7681" max="7681" width="1.28515625" style="33" customWidth="1"/>
    <col min="7682" max="7682" width="23.5703125" style="33" customWidth="1"/>
    <col min="7683" max="7684" width="8.7109375" style="33" customWidth="1"/>
    <col min="7685" max="7685" width="2.140625" style="33" customWidth="1"/>
    <col min="7686" max="7687" width="8.7109375" style="33" customWidth="1"/>
    <col min="7688" max="7688" width="2.5703125" style="33" customWidth="1"/>
    <col min="7689" max="7690" width="8.7109375" style="33" customWidth="1"/>
    <col min="7691" max="7691" width="2.5703125" style="33" customWidth="1"/>
    <col min="7692" max="7693" width="8.7109375" style="33" customWidth="1"/>
    <col min="7694" max="7933" width="11.42578125" style="33"/>
    <col min="7934" max="7934" width="0.140625" style="33" customWidth="1"/>
    <col min="7935" max="7935" width="2.7109375" style="33" customWidth="1"/>
    <col min="7936" max="7936" width="15.42578125" style="33" customWidth="1"/>
    <col min="7937" max="7937" width="1.28515625" style="33" customWidth="1"/>
    <col min="7938" max="7938" width="23.5703125" style="33" customWidth="1"/>
    <col min="7939" max="7940" width="8.7109375" style="33" customWidth="1"/>
    <col min="7941" max="7941" width="2.140625" style="33" customWidth="1"/>
    <col min="7942" max="7943" width="8.7109375" style="33" customWidth="1"/>
    <col min="7944" max="7944" width="2.5703125" style="33" customWidth="1"/>
    <col min="7945" max="7946" width="8.7109375" style="33" customWidth="1"/>
    <col min="7947" max="7947" width="2.5703125" style="33" customWidth="1"/>
    <col min="7948" max="7949" width="8.7109375" style="33" customWidth="1"/>
    <col min="7950" max="8189" width="11.42578125" style="33"/>
    <col min="8190" max="8190" width="0.140625" style="33" customWidth="1"/>
    <col min="8191" max="8191" width="2.7109375" style="33" customWidth="1"/>
    <col min="8192" max="8192" width="15.42578125" style="33" customWidth="1"/>
    <col min="8193" max="8193" width="1.28515625" style="33" customWidth="1"/>
    <col min="8194" max="8194" width="23.5703125" style="33" customWidth="1"/>
    <col min="8195" max="8196" width="8.7109375" style="33" customWidth="1"/>
    <col min="8197" max="8197" width="2.140625" style="33" customWidth="1"/>
    <col min="8198" max="8199" width="8.7109375" style="33" customWidth="1"/>
    <col min="8200" max="8200" width="2.5703125" style="33" customWidth="1"/>
    <col min="8201" max="8202" width="8.7109375" style="33" customWidth="1"/>
    <col min="8203" max="8203" width="2.5703125" style="33" customWidth="1"/>
    <col min="8204" max="8205" width="8.7109375" style="33" customWidth="1"/>
    <col min="8206" max="8445" width="11.42578125" style="33"/>
    <col min="8446" max="8446" width="0.140625" style="33" customWidth="1"/>
    <col min="8447" max="8447" width="2.7109375" style="33" customWidth="1"/>
    <col min="8448" max="8448" width="15.42578125" style="33" customWidth="1"/>
    <col min="8449" max="8449" width="1.28515625" style="33" customWidth="1"/>
    <col min="8450" max="8450" width="23.5703125" style="33" customWidth="1"/>
    <col min="8451" max="8452" width="8.7109375" style="33" customWidth="1"/>
    <col min="8453" max="8453" width="2.140625" style="33" customWidth="1"/>
    <col min="8454" max="8455" width="8.7109375" style="33" customWidth="1"/>
    <col min="8456" max="8456" width="2.5703125" style="33" customWidth="1"/>
    <col min="8457" max="8458" width="8.7109375" style="33" customWidth="1"/>
    <col min="8459" max="8459" width="2.5703125" style="33" customWidth="1"/>
    <col min="8460" max="8461" width="8.7109375" style="33" customWidth="1"/>
    <col min="8462" max="8701" width="11.42578125" style="33"/>
    <col min="8702" max="8702" width="0.140625" style="33" customWidth="1"/>
    <col min="8703" max="8703" width="2.7109375" style="33" customWidth="1"/>
    <col min="8704" max="8704" width="15.42578125" style="33" customWidth="1"/>
    <col min="8705" max="8705" width="1.28515625" style="33" customWidth="1"/>
    <col min="8706" max="8706" width="23.5703125" style="33" customWidth="1"/>
    <col min="8707" max="8708" width="8.7109375" style="33" customWidth="1"/>
    <col min="8709" max="8709" width="2.140625" style="33" customWidth="1"/>
    <col min="8710" max="8711" width="8.7109375" style="33" customWidth="1"/>
    <col min="8712" max="8712" width="2.5703125" style="33" customWidth="1"/>
    <col min="8713" max="8714" width="8.7109375" style="33" customWidth="1"/>
    <col min="8715" max="8715" width="2.5703125" style="33" customWidth="1"/>
    <col min="8716" max="8717" width="8.7109375" style="33" customWidth="1"/>
    <col min="8718" max="8957" width="11.42578125" style="33"/>
    <col min="8958" max="8958" width="0.140625" style="33" customWidth="1"/>
    <col min="8959" max="8959" width="2.7109375" style="33" customWidth="1"/>
    <col min="8960" max="8960" width="15.42578125" style="33" customWidth="1"/>
    <col min="8961" max="8961" width="1.28515625" style="33" customWidth="1"/>
    <col min="8962" max="8962" width="23.5703125" style="33" customWidth="1"/>
    <col min="8963" max="8964" width="8.7109375" style="33" customWidth="1"/>
    <col min="8965" max="8965" width="2.140625" style="33" customWidth="1"/>
    <col min="8966" max="8967" width="8.7109375" style="33" customWidth="1"/>
    <col min="8968" max="8968" width="2.5703125" style="33" customWidth="1"/>
    <col min="8969" max="8970" width="8.7109375" style="33" customWidth="1"/>
    <col min="8971" max="8971" width="2.5703125" style="33" customWidth="1"/>
    <col min="8972" max="8973" width="8.7109375" style="33" customWidth="1"/>
    <col min="8974" max="9213" width="11.42578125" style="33"/>
    <col min="9214" max="9214" width="0.140625" style="33" customWidth="1"/>
    <col min="9215" max="9215" width="2.7109375" style="33" customWidth="1"/>
    <col min="9216" max="9216" width="15.42578125" style="33" customWidth="1"/>
    <col min="9217" max="9217" width="1.28515625" style="33" customWidth="1"/>
    <col min="9218" max="9218" width="23.5703125" style="33" customWidth="1"/>
    <col min="9219" max="9220" width="8.7109375" style="33" customWidth="1"/>
    <col min="9221" max="9221" width="2.140625" style="33" customWidth="1"/>
    <col min="9222" max="9223" width="8.7109375" style="33" customWidth="1"/>
    <col min="9224" max="9224" width="2.5703125" style="33" customWidth="1"/>
    <col min="9225" max="9226" width="8.7109375" style="33" customWidth="1"/>
    <col min="9227" max="9227" width="2.5703125" style="33" customWidth="1"/>
    <col min="9228" max="9229" width="8.7109375" style="33" customWidth="1"/>
    <col min="9230" max="9469" width="11.42578125" style="33"/>
    <col min="9470" max="9470" width="0.140625" style="33" customWidth="1"/>
    <col min="9471" max="9471" width="2.7109375" style="33" customWidth="1"/>
    <col min="9472" max="9472" width="15.42578125" style="33" customWidth="1"/>
    <col min="9473" max="9473" width="1.28515625" style="33" customWidth="1"/>
    <col min="9474" max="9474" width="23.5703125" style="33" customWidth="1"/>
    <col min="9475" max="9476" width="8.7109375" style="33" customWidth="1"/>
    <col min="9477" max="9477" width="2.140625" style="33" customWidth="1"/>
    <col min="9478" max="9479" width="8.7109375" style="33" customWidth="1"/>
    <col min="9480" max="9480" width="2.5703125" style="33" customWidth="1"/>
    <col min="9481" max="9482" width="8.7109375" style="33" customWidth="1"/>
    <col min="9483" max="9483" width="2.5703125" style="33" customWidth="1"/>
    <col min="9484" max="9485" width="8.7109375" style="33" customWidth="1"/>
    <col min="9486" max="9725" width="11.42578125" style="33"/>
    <col min="9726" max="9726" width="0.140625" style="33" customWidth="1"/>
    <col min="9727" max="9727" width="2.7109375" style="33" customWidth="1"/>
    <col min="9728" max="9728" width="15.42578125" style="33" customWidth="1"/>
    <col min="9729" max="9729" width="1.28515625" style="33" customWidth="1"/>
    <col min="9730" max="9730" width="23.5703125" style="33" customWidth="1"/>
    <col min="9731" max="9732" width="8.7109375" style="33" customWidth="1"/>
    <col min="9733" max="9733" width="2.140625" style="33" customWidth="1"/>
    <col min="9734" max="9735" width="8.7109375" style="33" customWidth="1"/>
    <col min="9736" max="9736" width="2.5703125" style="33" customWidth="1"/>
    <col min="9737" max="9738" width="8.7109375" style="33" customWidth="1"/>
    <col min="9739" max="9739" width="2.5703125" style="33" customWidth="1"/>
    <col min="9740" max="9741" width="8.7109375" style="33" customWidth="1"/>
    <col min="9742" max="9981" width="11.42578125" style="33"/>
    <col min="9982" max="9982" width="0.140625" style="33" customWidth="1"/>
    <col min="9983" max="9983" width="2.7109375" style="33" customWidth="1"/>
    <col min="9984" max="9984" width="15.42578125" style="33" customWidth="1"/>
    <col min="9985" max="9985" width="1.28515625" style="33" customWidth="1"/>
    <col min="9986" max="9986" width="23.5703125" style="33" customWidth="1"/>
    <col min="9987" max="9988" width="8.7109375" style="33" customWidth="1"/>
    <col min="9989" max="9989" width="2.140625" style="33" customWidth="1"/>
    <col min="9990" max="9991" width="8.7109375" style="33" customWidth="1"/>
    <col min="9992" max="9992" width="2.5703125" style="33" customWidth="1"/>
    <col min="9993" max="9994" width="8.7109375" style="33" customWidth="1"/>
    <col min="9995" max="9995" width="2.5703125" style="33" customWidth="1"/>
    <col min="9996" max="9997" width="8.7109375" style="33" customWidth="1"/>
    <col min="9998" max="10237" width="11.42578125" style="33"/>
    <col min="10238" max="10238" width="0.140625" style="33" customWidth="1"/>
    <col min="10239" max="10239" width="2.7109375" style="33" customWidth="1"/>
    <col min="10240" max="10240" width="15.42578125" style="33" customWidth="1"/>
    <col min="10241" max="10241" width="1.28515625" style="33" customWidth="1"/>
    <col min="10242" max="10242" width="23.5703125" style="33" customWidth="1"/>
    <col min="10243" max="10244" width="8.7109375" style="33" customWidth="1"/>
    <col min="10245" max="10245" width="2.140625" style="33" customWidth="1"/>
    <col min="10246" max="10247" width="8.7109375" style="33" customWidth="1"/>
    <col min="10248" max="10248" width="2.5703125" style="33" customWidth="1"/>
    <col min="10249" max="10250" width="8.7109375" style="33" customWidth="1"/>
    <col min="10251" max="10251" width="2.5703125" style="33" customWidth="1"/>
    <col min="10252" max="10253" width="8.7109375" style="33" customWidth="1"/>
    <col min="10254" max="10493" width="11.42578125" style="33"/>
    <col min="10494" max="10494" width="0.140625" style="33" customWidth="1"/>
    <col min="10495" max="10495" width="2.7109375" style="33" customWidth="1"/>
    <col min="10496" max="10496" width="15.42578125" style="33" customWidth="1"/>
    <col min="10497" max="10497" width="1.28515625" style="33" customWidth="1"/>
    <col min="10498" max="10498" width="23.5703125" style="33" customWidth="1"/>
    <col min="10499" max="10500" width="8.7109375" style="33" customWidth="1"/>
    <col min="10501" max="10501" width="2.140625" style="33" customWidth="1"/>
    <col min="10502" max="10503" width="8.7109375" style="33" customWidth="1"/>
    <col min="10504" max="10504" width="2.5703125" style="33" customWidth="1"/>
    <col min="10505" max="10506" width="8.7109375" style="33" customWidth="1"/>
    <col min="10507" max="10507" width="2.5703125" style="33" customWidth="1"/>
    <col min="10508" max="10509" width="8.7109375" style="33" customWidth="1"/>
    <col min="10510" max="10749" width="11.42578125" style="33"/>
    <col min="10750" max="10750" width="0.140625" style="33" customWidth="1"/>
    <col min="10751" max="10751" width="2.7109375" style="33" customWidth="1"/>
    <col min="10752" max="10752" width="15.42578125" style="33" customWidth="1"/>
    <col min="10753" max="10753" width="1.28515625" style="33" customWidth="1"/>
    <col min="10754" max="10754" width="23.5703125" style="33" customWidth="1"/>
    <col min="10755" max="10756" width="8.7109375" style="33" customWidth="1"/>
    <col min="10757" max="10757" width="2.140625" style="33" customWidth="1"/>
    <col min="10758" max="10759" width="8.7109375" style="33" customWidth="1"/>
    <col min="10760" max="10760" width="2.5703125" style="33" customWidth="1"/>
    <col min="10761" max="10762" width="8.7109375" style="33" customWidth="1"/>
    <col min="10763" max="10763" width="2.5703125" style="33" customWidth="1"/>
    <col min="10764" max="10765" width="8.7109375" style="33" customWidth="1"/>
    <col min="10766" max="11005" width="11.42578125" style="33"/>
    <col min="11006" max="11006" width="0.140625" style="33" customWidth="1"/>
    <col min="11007" max="11007" width="2.7109375" style="33" customWidth="1"/>
    <col min="11008" max="11008" width="15.42578125" style="33" customWidth="1"/>
    <col min="11009" max="11009" width="1.28515625" style="33" customWidth="1"/>
    <col min="11010" max="11010" width="23.5703125" style="33" customWidth="1"/>
    <col min="11011" max="11012" width="8.7109375" style="33" customWidth="1"/>
    <col min="11013" max="11013" width="2.140625" style="33" customWidth="1"/>
    <col min="11014" max="11015" width="8.7109375" style="33" customWidth="1"/>
    <col min="11016" max="11016" width="2.5703125" style="33" customWidth="1"/>
    <col min="11017" max="11018" width="8.7109375" style="33" customWidth="1"/>
    <col min="11019" max="11019" width="2.5703125" style="33" customWidth="1"/>
    <col min="11020" max="11021" width="8.7109375" style="33" customWidth="1"/>
    <col min="11022" max="11261" width="11.42578125" style="33"/>
    <col min="11262" max="11262" width="0.140625" style="33" customWidth="1"/>
    <col min="11263" max="11263" width="2.7109375" style="33" customWidth="1"/>
    <col min="11264" max="11264" width="15.42578125" style="33" customWidth="1"/>
    <col min="11265" max="11265" width="1.28515625" style="33" customWidth="1"/>
    <col min="11266" max="11266" width="23.5703125" style="33" customWidth="1"/>
    <col min="11267" max="11268" width="8.7109375" style="33" customWidth="1"/>
    <col min="11269" max="11269" width="2.140625" style="33" customWidth="1"/>
    <col min="11270" max="11271" width="8.7109375" style="33" customWidth="1"/>
    <col min="11272" max="11272" width="2.5703125" style="33" customWidth="1"/>
    <col min="11273" max="11274" width="8.7109375" style="33" customWidth="1"/>
    <col min="11275" max="11275" width="2.5703125" style="33" customWidth="1"/>
    <col min="11276" max="11277" width="8.7109375" style="33" customWidth="1"/>
    <col min="11278" max="11517" width="11.42578125" style="33"/>
    <col min="11518" max="11518" width="0.140625" style="33" customWidth="1"/>
    <col min="11519" max="11519" width="2.7109375" style="33" customWidth="1"/>
    <col min="11520" max="11520" width="15.42578125" style="33" customWidth="1"/>
    <col min="11521" max="11521" width="1.28515625" style="33" customWidth="1"/>
    <col min="11522" max="11522" width="23.5703125" style="33" customWidth="1"/>
    <col min="11523" max="11524" width="8.7109375" style="33" customWidth="1"/>
    <col min="11525" max="11525" width="2.140625" style="33" customWidth="1"/>
    <col min="11526" max="11527" width="8.7109375" style="33" customWidth="1"/>
    <col min="11528" max="11528" width="2.5703125" style="33" customWidth="1"/>
    <col min="11529" max="11530" width="8.7109375" style="33" customWidth="1"/>
    <col min="11531" max="11531" width="2.5703125" style="33" customWidth="1"/>
    <col min="11532" max="11533" width="8.7109375" style="33" customWidth="1"/>
    <col min="11534" max="11773" width="11.42578125" style="33"/>
    <col min="11774" max="11774" width="0.140625" style="33" customWidth="1"/>
    <col min="11775" max="11775" width="2.7109375" style="33" customWidth="1"/>
    <col min="11776" max="11776" width="15.42578125" style="33" customWidth="1"/>
    <col min="11777" max="11777" width="1.28515625" style="33" customWidth="1"/>
    <col min="11778" max="11778" width="23.5703125" style="33" customWidth="1"/>
    <col min="11779" max="11780" width="8.7109375" style="33" customWidth="1"/>
    <col min="11781" max="11781" width="2.140625" style="33" customWidth="1"/>
    <col min="11782" max="11783" width="8.7109375" style="33" customWidth="1"/>
    <col min="11784" max="11784" width="2.5703125" style="33" customWidth="1"/>
    <col min="11785" max="11786" width="8.7109375" style="33" customWidth="1"/>
    <col min="11787" max="11787" width="2.5703125" style="33" customWidth="1"/>
    <col min="11788" max="11789" width="8.7109375" style="33" customWidth="1"/>
    <col min="11790" max="12029" width="11.42578125" style="33"/>
    <col min="12030" max="12030" width="0.140625" style="33" customWidth="1"/>
    <col min="12031" max="12031" width="2.7109375" style="33" customWidth="1"/>
    <col min="12032" max="12032" width="15.42578125" style="33" customWidth="1"/>
    <col min="12033" max="12033" width="1.28515625" style="33" customWidth="1"/>
    <col min="12034" max="12034" width="23.5703125" style="33" customWidth="1"/>
    <col min="12035" max="12036" width="8.7109375" style="33" customWidth="1"/>
    <col min="12037" max="12037" width="2.140625" style="33" customWidth="1"/>
    <col min="12038" max="12039" width="8.7109375" style="33" customWidth="1"/>
    <col min="12040" max="12040" width="2.5703125" style="33" customWidth="1"/>
    <col min="12041" max="12042" width="8.7109375" style="33" customWidth="1"/>
    <col min="12043" max="12043" width="2.5703125" style="33" customWidth="1"/>
    <col min="12044" max="12045" width="8.7109375" style="33" customWidth="1"/>
    <col min="12046" max="12285" width="11.42578125" style="33"/>
    <col min="12286" max="12286" width="0.140625" style="33" customWidth="1"/>
    <col min="12287" max="12287" width="2.7109375" style="33" customWidth="1"/>
    <col min="12288" max="12288" width="15.42578125" style="33" customWidth="1"/>
    <col min="12289" max="12289" width="1.28515625" style="33" customWidth="1"/>
    <col min="12290" max="12290" width="23.5703125" style="33" customWidth="1"/>
    <col min="12291" max="12292" width="8.7109375" style="33" customWidth="1"/>
    <col min="12293" max="12293" width="2.140625" style="33" customWidth="1"/>
    <col min="12294" max="12295" width="8.7109375" style="33" customWidth="1"/>
    <col min="12296" max="12296" width="2.5703125" style="33" customWidth="1"/>
    <col min="12297" max="12298" width="8.7109375" style="33" customWidth="1"/>
    <col min="12299" max="12299" width="2.5703125" style="33" customWidth="1"/>
    <col min="12300" max="12301" width="8.7109375" style="33" customWidth="1"/>
    <col min="12302" max="12541" width="11.42578125" style="33"/>
    <col min="12542" max="12542" width="0.140625" style="33" customWidth="1"/>
    <col min="12543" max="12543" width="2.7109375" style="33" customWidth="1"/>
    <col min="12544" max="12544" width="15.42578125" style="33" customWidth="1"/>
    <col min="12545" max="12545" width="1.28515625" style="33" customWidth="1"/>
    <col min="12546" max="12546" width="23.5703125" style="33" customWidth="1"/>
    <col min="12547" max="12548" width="8.7109375" style="33" customWidth="1"/>
    <col min="12549" max="12549" width="2.140625" style="33" customWidth="1"/>
    <col min="12550" max="12551" width="8.7109375" style="33" customWidth="1"/>
    <col min="12552" max="12552" width="2.5703125" style="33" customWidth="1"/>
    <col min="12553" max="12554" width="8.7109375" style="33" customWidth="1"/>
    <col min="12555" max="12555" width="2.5703125" style="33" customWidth="1"/>
    <col min="12556" max="12557" width="8.7109375" style="33" customWidth="1"/>
    <col min="12558" max="12797" width="11.42578125" style="33"/>
    <col min="12798" max="12798" width="0.140625" style="33" customWidth="1"/>
    <col min="12799" max="12799" width="2.7109375" style="33" customWidth="1"/>
    <col min="12800" max="12800" width="15.42578125" style="33" customWidth="1"/>
    <col min="12801" max="12801" width="1.28515625" style="33" customWidth="1"/>
    <col min="12802" max="12802" width="23.5703125" style="33" customWidth="1"/>
    <col min="12803" max="12804" width="8.7109375" style="33" customWidth="1"/>
    <col min="12805" max="12805" width="2.140625" style="33" customWidth="1"/>
    <col min="12806" max="12807" width="8.7109375" style="33" customWidth="1"/>
    <col min="12808" max="12808" width="2.5703125" style="33" customWidth="1"/>
    <col min="12809" max="12810" width="8.7109375" style="33" customWidth="1"/>
    <col min="12811" max="12811" width="2.5703125" style="33" customWidth="1"/>
    <col min="12812" max="12813" width="8.7109375" style="33" customWidth="1"/>
    <col min="12814" max="13053" width="11.42578125" style="33"/>
    <col min="13054" max="13054" width="0.140625" style="33" customWidth="1"/>
    <col min="13055" max="13055" width="2.7109375" style="33" customWidth="1"/>
    <col min="13056" max="13056" width="15.42578125" style="33" customWidth="1"/>
    <col min="13057" max="13057" width="1.28515625" style="33" customWidth="1"/>
    <col min="13058" max="13058" width="23.5703125" style="33" customWidth="1"/>
    <col min="13059" max="13060" width="8.7109375" style="33" customWidth="1"/>
    <col min="13061" max="13061" width="2.140625" style="33" customWidth="1"/>
    <col min="13062" max="13063" width="8.7109375" style="33" customWidth="1"/>
    <col min="13064" max="13064" width="2.5703125" style="33" customWidth="1"/>
    <col min="13065" max="13066" width="8.7109375" style="33" customWidth="1"/>
    <col min="13067" max="13067" width="2.5703125" style="33" customWidth="1"/>
    <col min="13068" max="13069" width="8.7109375" style="33" customWidth="1"/>
    <col min="13070" max="13309" width="11.42578125" style="33"/>
    <col min="13310" max="13310" width="0.140625" style="33" customWidth="1"/>
    <col min="13311" max="13311" width="2.7109375" style="33" customWidth="1"/>
    <col min="13312" max="13312" width="15.42578125" style="33" customWidth="1"/>
    <col min="13313" max="13313" width="1.28515625" style="33" customWidth="1"/>
    <col min="13314" max="13314" width="23.5703125" style="33" customWidth="1"/>
    <col min="13315" max="13316" width="8.7109375" style="33" customWidth="1"/>
    <col min="13317" max="13317" width="2.140625" style="33" customWidth="1"/>
    <col min="13318" max="13319" width="8.7109375" style="33" customWidth="1"/>
    <col min="13320" max="13320" width="2.5703125" style="33" customWidth="1"/>
    <col min="13321" max="13322" width="8.7109375" style="33" customWidth="1"/>
    <col min="13323" max="13323" width="2.5703125" style="33" customWidth="1"/>
    <col min="13324" max="13325" width="8.7109375" style="33" customWidth="1"/>
    <col min="13326" max="13565" width="11.42578125" style="33"/>
    <col min="13566" max="13566" width="0.140625" style="33" customWidth="1"/>
    <col min="13567" max="13567" width="2.7109375" style="33" customWidth="1"/>
    <col min="13568" max="13568" width="15.42578125" style="33" customWidth="1"/>
    <col min="13569" max="13569" width="1.28515625" style="33" customWidth="1"/>
    <col min="13570" max="13570" width="23.5703125" style="33" customWidth="1"/>
    <col min="13571" max="13572" width="8.7109375" style="33" customWidth="1"/>
    <col min="13573" max="13573" width="2.140625" style="33" customWidth="1"/>
    <col min="13574" max="13575" width="8.7109375" style="33" customWidth="1"/>
    <col min="13576" max="13576" width="2.5703125" style="33" customWidth="1"/>
    <col min="13577" max="13578" width="8.7109375" style="33" customWidth="1"/>
    <col min="13579" max="13579" width="2.5703125" style="33" customWidth="1"/>
    <col min="13580" max="13581" width="8.7109375" style="33" customWidth="1"/>
    <col min="13582" max="13821" width="11.42578125" style="33"/>
    <col min="13822" max="13822" width="0.140625" style="33" customWidth="1"/>
    <col min="13823" max="13823" width="2.7109375" style="33" customWidth="1"/>
    <col min="13824" max="13824" width="15.42578125" style="33" customWidth="1"/>
    <col min="13825" max="13825" width="1.28515625" style="33" customWidth="1"/>
    <col min="13826" max="13826" width="23.5703125" style="33" customWidth="1"/>
    <col min="13827" max="13828" width="8.7109375" style="33" customWidth="1"/>
    <col min="13829" max="13829" width="2.140625" style="33" customWidth="1"/>
    <col min="13830" max="13831" width="8.7109375" style="33" customWidth="1"/>
    <col min="13832" max="13832" width="2.5703125" style="33" customWidth="1"/>
    <col min="13833" max="13834" width="8.7109375" style="33" customWidth="1"/>
    <col min="13835" max="13835" width="2.5703125" style="33" customWidth="1"/>
    <col min="13836" max="13837" width="8.7109375" style="33" customWidth="1"/>
    <col min="13838" max="14077" width="11.42578125" style="33"/>
    <col min="14078" max="14078" width="0.140625" style="33" customWidth="1"/>
    <col min="14079" max="14079" width="2.7109375" style="33" customWidth="1"/>
    <col min="14080" max="14080" width="15.42578125" style="33" customWidth="1"/>
    <col min="14081" max="14081" width="1.28515625" style="33" customWidth="1"/>
    <col min="14082" max="14082" width="23.5703125" style="33" customWidth="1"/>
    <col min="14083" max="14084" width="8.7109375" style="33" customWidth="1"/>
    <col min="14085" max="14085" width="2.140625" style="33" customWidth="1"/>
    <col min="14086" max="14087" width="8.7109375" style="33" customWidth="1"/>
    <col min="14088" max="14088" width="2.5703125" style="33" customWidth="1"/>
    <col min="14089" max="14090" width="8.7109375" style="33" customWidth="1"/>
    <col min="14091" max="14091" width="2.5703125" style="33" customWidth="1"/>
    <col min="14092" max="14093" width="8.7109375" style="33" customWidth="1"/>
    <col min="14094" max="14333" width="11.42578125" style="33"/>
    <col min="14334" max="14334" width="0.140625" style="33" customWidth="1"/>
    <col min="14335" max="14335" width="2.7109375" style="33" customWidth="1"/>
    <col min="14336" max="14336" width="15.42578125" style="33" customWidth="1"/>
    <col min="14337" max="14337" width="1.28515625" style="33" customWidth="1"/>
    <col min="14338" max="14338" width="23.5703125" style="33" customWidth="1"/>
    <col min="14339" max="14340" width="8.7109375" style="33" customWidth="1"/>
    <col min="14341" max="14341" width="2.140625" style="33" customWidth="1"/>
    <col min="14342" max="14343" width="8.7109375" style="33" customWidth="1"/>
    <col min="14344" max="14344" width="2.5703125" style="33" customWidth="1"/>
    <col min="14345" max="14346" width="8.7109375" style="33" customWidth="1"/>
    <col min="14347" max="14347" width="2.5703125" style="33" customWidth="1"/>
    <col min="14348" max="14349" width="8.7109375" style="33" customWidth="1"/>
    <col min="14350" max="14589" width="11.42578125" style="33"/>
    <col min="14590" max="14590" width="0.140625" style="33" customWidth="1"/>
    <col min="14591" max="14591" width="2.7109375" style="33" customWidth="1"/>
    <col min="14592" max="14592" width="15.42578125" style="33" customWidth="1"/>
    <col min="14593" max="14593" width="1.28515625" style="33" customWidth="1"/>
    <col min="14594" max="14594" width="23.5703125" style="33" customWidth="1"/>
    <col min="14595" max="14596" width="8.7109375" style="33" customWidth="1"/>
    <col min="14597" max="14597" width="2.140625" style="33" customWidth="1"/>
    <col min="14598" max="14599" width="8.7109375" style="33" customWidth="1"/>
    <col min="14600" max="14600" width="2.5703125" style="33" customWidth="1"/>
    <col min="14601" max="14602" width="8.7109375" style="33" customWidth="1"/>
    <col min="14603" max="14603" width="2.5703125" style="33" customWidth="1"/>
    <col min="14604" max="14605" width="8.7109375" style="33" customWidth="1"/>
    <col min="14606" max="14845" width="11.42578125" style="33"/>
    <col min="14846" max="14846" width="0.140625" style="33" customWidth="1"/>
    <col min="14847" max="14847" width="2.7109375" style="33" customWidth="1"/>
    <col min="14848" max="14848" width="15.42578125" style="33" customWidth="1"/>
    <col min="14849" max="14849" width="1.28515625" style="33" customWidth="1"/>
    <col min="14850" max="14850" width="23.5703125" style="33" customWidth="1"/>
    <col min="14851" max="14852" width="8.7109375" style="33" customWidth="1"/>
    <col min="14853" max="14853" width="2.140625" style="33" customWidth="1"/>
    <col min="14854" max="14855" width="8.7109375" style="33" customWidth="1"/>
    <col min="14856" max="14856" width="2.5703125" style="33" customWidth="1"/>
    <col min="14857" max="14858" width="8.7109375" style="33" customWidth="1"/>
    <col min="14859" max="14859" width="2.5703125" style="33" customWidth="1"/>
    <col min="14860" max="14861" width="8.7109375" style="33" customWidth="1"/>
    <col min="14862" max="15101" width="11.42578125" style="33"/>
    <col min="15102" max="15102" width="0.140625" style="33" customWidth="1"/>
    <col min="15103" max="15103" width="2.7109375" style="33" customWidth="1"/>
    <col min="15104" max="15104" width="15.42578125" style="33" customWidth="1"/>
    <col min="15105" max="15105" width="1.28515625" style="33" customWidth="1"/>
    <col min="15106" max="15106" width="23.5703125" style="33" customWidth="1"/>
    <col min="15107" max="15108" width="8.7109375" style="33" customWidth="1"/>
    <col min="15109" max="15109" width="2.140625" style="33" customWidth="1"/>
    <col min="15110" max="15111" width="8.7109375" style="33" customWidth="1"/>
    <col min="15112" max="15112" width="2.5703125" style="33" customWidth="1"/>
    <col min="15113" max="15114" width="8.7109375" style="33" customWidth="1"/>
    <col min="15115" max="15115" width="2.5703125" style="33" customWidth="1"/>
    <col min="15116" max="15117" width="8.7109375" style="33" customWidth="1"/>
    <col min="15118" max="15357" width="11.42578125" style="33"/>
    <col min="15358" max="15358" width="0.140625" style="33" customWidth="1"/>
    <col min="15359" max="15359" width="2.7109375" style="33" customWidth="1"/>
    <col min="15360" max="15360" width="15.42578125" style="33" customWidth="1"/>
    <col min="15361" max="15361" width="1.28515625" style="33" customWidth="1"/>
    <col min="15362" max="15362" width="23.5703125" style="33" customWidth="1"/>
    <col min="15363" max="15364" width="8.7109375" style="33" customWidth="1"/>
    <col min="15365" max="15365" width="2.140625" style="33" customWidth="1"/>
    <col min="15366" max="15367" width="8.7109375" style="33" customWidth="1"/>
    <col min="15368" max="15368" width="2.5703125" style="33" customWidth="1"/>
    <col min="15369" max="15370" width="8.7109375" style="33" customWidth="1"/>
    <col min="15371" max="15371" width="2.5703125" style="33" customWidth="1"/>
    <col min="15372" max="15373" width="8.7109375" style="33" customWidth="1"/>
    <col min="15374" max="15613" width="11.42578125" style="33"/>
    <col min="15614" max="15614" width="0.140625" style="33" customWidth="1"/>
    <col min="15615" max="15615" width="2.7109375" style="33" customWidth="1"/>
    <col min="15616" max="15616" width="15.42578125" style="33" customWidth="1"/>
    <col min="15617" max="15617" width="1.28515625" style="33" customWidth="1"/>
    <col min="15618" max="15618" width="23.5703125" style="33" customWidth="1"/>
    <col min="15619" max="15620" width="8.7109375" style="33" customWidth="1"/>
    <col min="15621" max="15621" width="2.140625" style="33" customWidth="1"/>
    <col min="15622" max="15623" width="8.7109375" style="33" customWidth="1"/>
    <col min="15624" max="15624" width="2.5703125" style="33" customWidth="1"/>
    <col min="15625" max="15626" width="8.7109375" style="33" customWidth="1"/>
    <col min="15627" max="15627" width="2.5703125" style="33" customWidth="1"/>
    <col min="15628" max="15629" width="8.7109375" style="33" customWidth="1"/>
    <col min="15630" max="15869" width="11.42578125" style="33"/>
    <col min="15870" max="15870" width="0.140625" style="33" customWidth="1"/>
    <col min="15871" max="15871" width="2.7109375" style="33" customWidth="1"/>
    <col min="15872" max="15872" width="15.42578125" style="33" customWidth="1"/>
    <col min="15873" max="15873" width="1.28515625" style="33" customWidth="1"/>
    <col min="15874" max="15874" width="23.5703125" style="33" customWidth="1"/>
    <col min="15875" max="15876" width="8.7109375" style="33" customWidth="1"/>
    <col min="15877" max="15877" width="2.140625" style="33" customWidth="1"/>
    <col min="15878" max="15879" width="8.7109375" style="33" customWidth="1"/>
    <col min="15880" max="15880" width="2.5703125" style="33" customWidth="1"/>
    <col min="15881" max="15882" width="8.7109375" style="33" customWidth="1"/>
    <col min="15883" max="15883" width="2.5703125" style="33" customWidth="1"/>
    <col min="15884" max="15885" width="8.7109375" style="33" customWidth="1"/>
    <col min="15886" max="16125" width="11.42578125" style="33"/>
    <col min="16126" max="16126" width="0.140625" style="33" customWidth="1"/>
    <col min="16127" max="16127" width="2.7109375" style="33" customWidth="1"/>
    <col min="16128" max="16128" width="15.42578125" style="33" customWidth="1"/>
    <col min="16129" max="16129" width="1.28515625" style="33" customWidth="1"/>
    <col min="16130" max="16130" width="23.5703125" style="33" customWidth="1"/>
    <col min="16131" max="16132" width="8.7109375" style="33" customWidth="1"/>
    <col min="16133" max="16133" width="2.140625" style="33" customWidth="1"/>
    <col min="16134" max="16135" width="8.7109375" style="33" customWidth="1"/>
    <col min="16136" max="16136" width="2.5703125" style="33" customWidth="1"/>
    <col min="16137" max="16138" width="8.7109375" style="33" customWidth="1"/>
    <col min="16139" max="16139" width="2.5703125" style="33" customWidth="1"/>
    <col min="16140" max="16141" width="8.7109375" style="33" customWidth="1"/>
    <col min="16142" max="16384" width="11.42578125" style="33"/>
  </cols>
  <sheetData>
    <row r="1" spans="1:67" s="1" customFormat="1" ht="0.75" customHeight="1"/>
    <row r="2" spans="1:67" s="1" customFormat="1" ht="21" customHeight="1">
      <c r="M2" s="323" t="s">
        <v>36</v>
      </c>
    </row>
    <row r="3" spans="1:67" s="1" customFormat="1" ht="15" customHeight="1">
      <c r="F3" s="91"/>
      <c r="G3" s="91"/>
      <c r="M3" s="222" t="s">
        <v>545</v>
      </c>
    </row>
    <row r="4" spans="1:67" s="4" customFormat="1" ht="20.25" customHeight="1">
      <c r="B4" s="5"/>
      <c r="C4" s="6" t="str">
        <f>Indice!C4</f>
        <v>Producción de energía eléctrica eléctrica</v>
      </c>
      <c r="I4"/>
      <c r="J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</row>
    <row r="5" spans="1:67" s="4" customFormat="1" ht="12.75" customHeight="1">
      <c r="B5" s="5"/>
      <c r="C5" s="15"/>
      <c r="I5"/>
      <c r="J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</row>
    <row r="6" spans="1:67" s="4" customFormat="1" ht="13.5" customHeight="1">
      <c r="B6" s="5"/>
      <c r="D6" s="21"/>
      <c r="I6"/>
      <c r="J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</row>
    <row r="7" spans="1:67" s="4" customFormat="1" ht="12.75" customHeight="1">
      <c r="B7" s="5"/>
      <c r="C7" s="995" t="s">
        <v>437</v>
      </c>
      <c r="D7" s="21"/>
      <c r="E7" s="41"/>
      <c r="F7" s="1009" t="s">
        <v>4</v>
      </c>
      <c r="G7" s="1009"/>
      <c r="H7" s="268"/>
      <c r="I7" s="1009" t="s">
        <v>67</v>
      </c>
      <c r="J7" s="1009"/>
      <c r="K7" s="268"/>
      <c r="L7" s="1009" t="s">
        <v>3</v>
      </c>
      <c r="M7" s="1009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</row>
    <row r="8" spans="1:67" s="1" customFormat="1" ht="12.75" customHeight="1">
      <c r="A8" s="4"/>
      <c r="B8" s="5"/>
      <c r="C8" s="995"/>
      <c r="D8" s="21"/>
      <c r="E8" s="104"/>
      <c r="F8" s="344">
        <v>2015</v>
      </c>
      <c r="G8" s="344">
        <v>2016</v>
      </c>
      <c r="H8" s="345"/>
      <c r="I8" s="344">
        <v>2015</v>
      </c>
      <c r="J8" s="344">
        <v>2016</v>
      </c>
      <c r="K8" s="345"/>
      <c r="L8" s="344">
        <v>2015</v>
      </c>
      <c r="M8" s="344">
        <v>2016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</row>
    <row r="9" spans="1:67" s="1" customFormat="1" ht="12.75" customHeight="1">
      <c r="A9" s="4"/>
      <c r="B9" s="5"/>
      <c r="C9" s="995"/>
      <c r="D9" s="21"/>
      <c r="E9" s="695" t="s">
        <v>2</v>
      </c>
      <c r="F9" s="696">
        <f>'C33'!F83</f>
        <v>10468.02</v>
      </c>
      <c r="G9" s="696">
        <f>'C33'!F41</f>
        <v>9535.8700000000008</v>
      </c>
      <c r="H9" s="696"/>
      <c r="I9" s="696">
        <f>'C35'!F120</f>
        <v>24947.71</v>
      </c>
      <c r="J9" s="696">
        <f>'C35'!F61</f>
        <v>24947.71</v>
      </c>
      <c r="K9" s="696"/>
      <c r="L9" s="696">
        <f>'C37'!F35</f>
        <v>7572.58</v>
      </c>
      <c r="M9" s="696">
        <f>'C37'!F18</f>
        <v>7572.58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</row>
    <row r="10" spans="1:67" s="1" customFormat="1" ht="12.75" customHeight="1">
      <c r="A10" s="4"/>
      <c r="B10" s="5"/>
      <c r="C10" s="372" t="s">
        <v>1</v>
      </c>
      <c r="D10" s="21"/>
      <c r="E10" s="695" t="s">
        <v>126</v>
      </c>
      <c r="F10" s="696">
        <f>'C33'!G83</f>
        <v>50923.772367000012</v>
      </c>
      <c r="G10" s="696">
        <f>'C33'!G41</f>
        <v>35187.503999999994</v>
      </c>
      <c r="H10" s="696"/>
      <c r="I10" s="696">
        <f>'C35'!G120</f>
        <v>25268.468002000001</v>
      </c>
      <c r="J10" s="696">
        <f>'C35'!G61</f>
        <v>25686.148788000002</v>
      </c>
      <c r="K10" s="696"/>
      <c r="L10" s="696">
        <f>'C37'!G35</f>
        <v>54754.839048000002</v>
      </c>
      <c r="M10" s="696">
        <f>'C37'!G18</f>
        <v>56098.972000000002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</row>
    <row r="11" spans="1:67" s="1" customFormat="1" ht="12.75" customHeight="1">
      <c r="A11" s="4"/>
      <c r="B11" s="5"/>
      <c r="C11" s="101"/>
      <c r="D11" s="21"/>
      <c r="E11" s="695" t="s">
        <v>134</v>
      </c>
      <c r="F11" s="696">
        <f>'C33'!H83</f>
        <v>5890.5487370104383</v>
      </c>
      <c r="G11" s="696">
        <f>'C33'!H41</f>
        <v>4649.3013537307033</v>
      </c>
      <c r="H11" s="696"/>
      <c r="I11" s="696">
        <f>'C35'!H120</f>
        <v>2067.0170913482634</v>
      </c>
      <c r="J11" s="696">
        <f>'C35'!H61</f>
        <v>2065.817976479605</v>
      </c>
      <c r="K11" s="696"/>
      <c r="L11" s="696">
        <f>'C37'!H35</f>
        <v>7429.8174294626142</v>
      </c>
      <c r="M11" s="696">
        <f>'C37'!H18</f>
        <v>7563.8146470555603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</row>
    <row r="12" spans="1:67" s="1" customFormat="1" ht="12.75" customHeight="1">
      <c r="A12" s="4"/>
      <c r="B12" s="5"/>
      <c r="D12" s="21"/>
      <c r="E12" s="697" t="s">
        <v>135</v>
      </c>
      <c r="F12" s="698"/>
      <c r="G12" s="698"/>
      <c r="H12" s="698"/>
      <c r="I12" s="698"/>
      <c r="J12" s="698"/>
      <c r="K12" s="698"/>
      <c r="L12" s="698"/>
      <c r="M12" s="698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</row>
    <row r="13" spans="1:67" s="1" customFormat="1" ht="12.75" customHeight="1">
      <c r="A13" s="4"/>
      <c r="B13" s="5"/>
      <c r="D13" s="21"/>
      <c r="E13" s="699" t="s">
        <v>403</v>
      </c>
      <c r="F13" s="700">
        <f>'C33'!I83</f>
        <v>61.759483557085282</v>
      </c>
      <c r="G13" s="700">
        <f>'C33'!I41</f>
        <v>48.498636607564052</v>
      </c>
      <c r="H13" s="698"/>
      <c r="I13" s="700">
        <f>'C35'!I120</f>
        <v>12.830334134510329</v>
      </c>
      <c r="J13" s="700">
        <f>'C35'!I61</f>
        <v>12.981739453486721</v>
      </c>
      <c r="K13" s="698"/>
      <c r="L13" s="700">
        <f>'C37'!I35</f>
        <v>97.597350329407988</v>
      </c>
      <c r="M13" s="700">
        <f>'C37'!I18</f>
        <v>98.098153557315115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</row>
    <row r="14" spans="1:67" s="1" customFormat="1" ht="12.75" customHeight="1">
      <c r="A14" s="4"/>
      <c r="B14" s="5"/>
      <c r="D14" s="21"/>
      <c r="E14" s="699" t="s">
        <v>404</v>
      </c>
      <c r="F14" s="700">
        <f>'C33'!J83</f>
        <v>82.584828421416617</v>
      </c>
      <c r="G14" s="700">
        <f>'C33'!J41</f>
        <v>79.367087411012676</v>
      </c>
      <c r="H14" s="698"/>
      <c r="I14" s="700">
        <f>'C35'!J120</f>
        <v>49.000911335688507</v>
      </c>
      <c r="J14" s="700">
        <f>'C35'!J61</f>
        <v>49.839795832775295</v>
      </c>
      <c r="K14" s="698"/>
      <c r="L14" s="700">
        <f>'C37'!J35</f>
        <v>97.319640164422282</v>
      </c>
      <c r="M14" s="700">
        <f>'C37'!J18</f>
        <v>97.94226766747262</v>
      </c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</row>
    <row r="15" spans="1:67" s="1" customFormat="1" ht="12.75" customHeight="1">
      <c r="A15" s="4"/>
      <c r="B15" s="5"/>
      <c r="D15" s="21"/>
      <c r="E15" s="697" t="s">
        <v>136</v>
      </c>
      <c r="F15" s="700"/>
      <c r="G15" s="700"/>
      <c r="H15" s="698"/>
      <c r="I15" s="700"/>
      <c r="J15" s="700"/>
      <c r="K15" s="698"/>
      <c r="L15" s="700"/>
      <c r="M15" s="700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</row>
    <row r="16" spans="1:67" s="1" customFormat="1" ht="12.75" customHeight="1">
      <c r="A16" s="4"/>
      <c r="B16" s="5"/>
      <c r="D16" s="21"/>
      <c r="E16" s="699" t="s">
        <v>140</v>
      </c>
      <c r="F16" s="700">
        <f>'C33'!K83</f>
        <v>4.3904202837095276</v>
      </c>
      <c r="G16" s="700">
        <f>'C33'!K41</f>
        <v>6.0304809019181764</v>
      </c>
      <c r="H16" s="698"/>
      <c r="I16" s="700">
        <f>'C35'!K120</f>
        <v>6.6862194761845979</v>
      </c>
      <c r="J16" s="700">
        <f>'C35'!K61</f>
        <v>4.7599303391042156</v>
      </c>
      <c r="K16" s="698"/>
      <c r="L16" s="700">
        <f>'C37'!K35</f>
        <v>11.65600549464833</v>
      </c>
      <c r="M16" s="700">
        <f>'C37'!K18</f>
        <v>12.076184583587132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</row>
    <row r="17" spans="1:67" s="1" customFormat="1" ht="12.75" customHeight="1">
      <c r="A17" s="4"/>
      <c r="B17" s="5"/>
      <c r="C17" s="12"/>
      <c r="D17" s="21"/>
      <c r="E17" s="699" t="s">
        <v>139</v>
      </c>
      <c r="F17" s="700">
        <f>'C33'!L83</f>
        <v>5.6912434744680063</v>
      </c>
      <c r="G17" s="700">
        <f>'C33'!L41</f>
        <v>7.3518918511097011</v>
      </c>
      <c r="H17" s="698"/>
      <c r="I17" s="700">
        <f>'C35'!L120</f>
        <v>3.1968995291953122</v>
      </c>
      <c r="J17" s="700">
        <f>'C35'!L61</f>
        <v>4.9493548469335762</v>
      </c>
      <c r="K17" s="698"/>
      <c r="L17" s="700">
        <f>'C37'!L35</f>
        <v>3.7700661993062781</v>
      </c>
      <c r="M17" s="700">
        <f>'C37'!L18</f>
        <v>1.9516485833388046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</row>
    <row r="18" spans="1:67" s="1" customFormat="1" ht="12.75" customHeight="1">
      <c r="A18" s="4"/>
      <c r="B18" s="5"/>
      <c r="C18" s="12"/>
      <c r="D18" s="21"/>
      <c r="E18" s="701" t="s">
        <v>141</v>
      </c>
      <c r="F18" s="702">
        <f>'C33'!M83</f>
        <v>89.918336241822459</v>
      </c>
      <c r="G18" s="702">
        <f>'C33'!M41</f>
        <v>86.61762724697212</v>
      </c>
      <c r="H18" s="703"/>
      <c r="I18" s="702">
        <f>'C35'!M120</f>
        <v>90.116880994620089</v>
      </c>
      <c r="J18" s="702">
        <f>'C35'!M61</f>
        <v>90.290714813962211</v>
      </c>
      <c r="K18" s="703"/>
      <c r="L18" s="702">
        <f>'C37'!M35</f>
        <v>84.573928306045389</v>
      </c>
      <c r="M18" s="702">
        <f>'C37'!M18</f>
        <v>85.972166833074056</v>
      </c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</row>
    <row r="19" spans="1:67" s="1" customFormat="1" ht="26.25" customHeight="1">
      <c r="A19" s="4"/>
      <c r="B19" s="5"/>
      <c r="D19" s="21"/>
      <c r="E19" s="1024" t="s">
        <v>406</v>
      </c>
      <c r="F19" s="1024"/>
      <c r="G19" s="1024"/>
      <c r="H19" s="1024"/>
      <c r="I19" s="1024"/>
      <c r="J19" s="1024"/>
      <c r="K19" s="1024"/>
      <c r="L19" s="1024"/>
      <c r="M19" s="1024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</row>
    <row r="20" spans="1:67" s="1" customFormat="1" ht="23.25" customHeight="1">
      <c r="A20" s="4"/>
      <c r="B20" s="5"/>
      <c r="C20" s="10"/>
      <c r="D20" s="21"/>
      <c r="E20" s="1024" t="s">
        <v>405</v>
      </c>
      <c r="F20" s="1024"/>
      <c r="G20" s="1024"/>
      <c r="H20" s="1024"/>
      <c r="I20" s="1024"/>
      <c r="J20" s="1024"/>
      <c r="K20" s="1024"/>
      <c r="L20" s="1024"/>
      <c r="M20" s="1024"/>
    </row>
    <row r="21" spans="1:67">
      <c r="E21" s="98"/>
      <c r="F21" s="98"/>
      <c r="G21" s="98"/>
      <c r="H21" s="98"/>
      <c r="I21" s="98"/>
      <c r="J21" s="98"/>
      <c r="K21" s="98"/>
      <c r="L21" s="98"/>
      <c r="M21" s="98"/>
    </row>
    <row r="22" spans="1:67">
      <c r="F22" s="89"/>
      <c r="G22" s="63"/>
      <c r="I22" s="90"/>
    </row>
    <row r="23" spans="1:67">
      <c r="F23" s="89"/>
      <c r="G23" s="63"/>
      <c r="I23" s="90"/>
    </row>
    <row r="24" spans="1:67" ht="11.1" customHeight="1">
      <c r="F24" s="89"/>
      <c r="G24" s="63"/>
      <c r="I24" s="90"/>
    </row>
    <row r="25" spans="1:67" ht="14.25" customHeight="1">
      <c r="F25" s="89"/>
      <c r="G25" s="63"/>
      <c r="I25" s="90"/>
    </row>
    <row r="26" spans="1:67">
      <c r="F26" s="89"/>
      <c r="G26" s="63"/>
      <c r="I26" s="90"/>
    </row>
    <row r="27" spans="1:67">
      <c r="F27" s="89"/>
      <c r="G27" s="63"/>
      <c r="I27" s="90"/>
    </row>
    <row r="28" spans="1:67">
      <c r="F28" s="89"/>
      <c r="G28" s="63"/>
      <c r="I28" s="90"/>
    </row>
    <row r="29" spans="1:67">
      <c r="F29" s="89"/>
      <c r="G29" s="63"/>
      <c r="I29" s="90"/>
    </row>
    <row r="30" spans="1:67">
      <c r="F30" s="89"/>
      <c r="G30" s="63"/>
      <c r="I30" s="90"/>
    </row>
    <row r="31" spans="1:67">
      <c r="F31" s="90"/>
    </row>
  </sheetData>
  <mergeCells count="6">
    <mergeCell ref="C7:C9"/>
    <mergeCell ref="E20:M20"/>
    <mergeCell ref="F7:G7"/>
    <mergeCell ref="I7:J7"/>
    <mergeCell ref="L7:M7"/>
    <mergeCell ref="E19:M19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scale="99" orientation="landscape" horizontalDpi="4294967292" vertic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16">
    <pageSetUpPr autoPageBreaks="0" fitToPage="1"/>
  </sheetPr>
  <dimension ref="B1:N39"/>
  <sheetViews>
    <sheetView showGridLines="0" showRowColHeaders="0" zoomScaleNormal="100" workbookViewId="0">
      <selection activeCell="C4" sqref="C4"/>
    </sheetView>
  </sheetViews>
  <sheetFormatPr baseColWidth="10" defaultRowHeight="12.75"/>
  <cols>
    <col min="1" max="1" width="0.140625" style="162" customWidth="1"/>
    <col min="2" max="2" width="2.7109375" style="162" customWidth="1"/>
    <col min="3" max="3" width="23.7109375" style="162" customWidth="1"/>
    <col min="4" max="4" width="1.28515625" style="162" customWidth="1"/>
    <col min="5" max="5" width="27.7109375" style="162" customWidth="1"/>
    <col min="6" max="11" width="10.7109375" style="162" customWidth="1"/>
    <col min="12" max="250" width="11.42578125" style="162"/>
    <col min="251" max="251" width="0.140625" style="162" customWidth="1"/>
    <col min="252" max="252" width="2.7109375" style="162" customWidth="1"/>
    <col min="253" max="253" width="18.5703125" style="162" customWidth="1"/>
    <col min="254" max="254" width="1.28515625" style="162" customWidth="1"/>
    <col min="255" max="255" width="22.85546875" style="162" customWidth="1"/>
    <col min="256" max="256" width="9.42578125" style="162" bestFit="1" customWidth="1"/>
    <col min="257" max="257" width="1.5703125" style="162" customWidth="1"/>
    <col min="258" max="258" width="10.5703125" style="162" customWidth="1"/>
    <col min="259" max="259" width="9.28515625" style="162" customWidth="1"/>
    <col min="260" max="260" width="1.5703125" style="162" customWidth="1"/>
    <col min="261" max="261" width="10.5703125" style="162" customWidth="1"/>
    <col min="262" max="262" width="9.5703125" style="162" customWidth="1"/>
    <col min="263" max="263" width="1.5703125" style="162" customWidth="1"/>
    <col min="264" max="264" width="9.5703125" style="162" customWidth="1"/>
    <col min="265" max="265" width="12" style="162" bestFit="1" customWidth="1"/>
    <col min="266" max="266" width="13.42578125" style="162" bestFit="1" customWidth="1"/>
    <col min="267" max="267" width="12" style="162" bestFit="1" customWidth="1"/>
    <col min="268" max="506" width="11.42578125" style="162"/>
    <col min="507" max="507" width="0.140625" style="162" customWidth="1"/>
    <col min="508" max="508" width="2.7109375" style="162" customWidth="1"/>
    <col min="509" max="509" width="18.5703125" style="162" customWidth="1"/>
    <col min="510" max="510" width="1.28515625" style="162" customWidth="1"/>
    <col min="511" max="511" width="22.85546875" style="162" customWidth="1"/>
    <col min="512" max="512" width="9.42578125" style="162" bestFit="1" customWidth="1"/>
    <col min="513" max="513" width="1.5703125" style="162" customWidth="1"/>
    <col min="514" max="514" width="10.5703125" style="162" customWidth="1"/>
    <col min="515" max="515" width="9.28515625" style="162" customWidth="1"/>
    <col min="516" max="516" width="1.5703125" style="162" customWidth="1"/>
    <col min="517" max="517" width="10.5703125" style="162" customWidth="1"/>
    <col min="518" max="518" width="9.5703125" style="162" customWidth="1"/>
    <col min="519" max="519" width="1.5703125" style="162" customWidth="1"/>
    <col min="520" max="520" width="9.5703125" style="162" customWidth="1"/>
    <col min="521" max="521" width="12" style="162" bestFit="1" customWidth="1"/>
    <col min="522" max="522" width="13.42578125" style="162" bestFit="1" customWidth="1"/>
    <col min="523" max="523" width="12" style="162" bestFit="1" customWidth="1"/>
    <col min="524" max="762" width="11.42578125" style="162"/>
    <col min="763" max="763" width="0.140625" style="162" customWidth="1"/>
    <col min="764" max="764" width="2.7109375" style="162" customWidth="1"/>
    <col min="765" max="765" width="18.5703125" style="162" customWidth="1"/>
    <col min="766" max="766" width="1.28515625" style="162" customWidth="1"/>
    <col min="767" max="767" width="22.85546875" style="162" customWidth="1"/>
    <col min="768" max="768" width="9.42578125" style="162" bestFit="1" customWidth="1"/>
    <col min="769" max="769" width="1.5703125" style="162" customWidth="1"/>
    <col min="770" max="770" width="10.5703125" style="162" customWidth="1"/>
    <col min="771" max="771" width="9.28515625" style="162" customWidth="1"/>
    <col min="772" max="772" width="1.5703125" style="162" customWidth="1"/>
    <col min="773" max="773" width="10.5703125" style="162" customWidth="1"/>
    <col min="774" max="774" width="9.5703125" style="162" customWidth="1"/>
    <col min="775" max="775" width="1.5703125" style="162" customWidth="1"/>
    <col min="776" max="776" width="9.5703125" style="162" customWidth="1"/>
    <col min="777" max="777" width="12" style="162" bestFit="1" customWidth="1"/>
    <col min="778" max="778" width="13.42578125" style="162" bestFit="1" customWidth="1"/>
    <col min="779" max="779" width="12" style="162" bestFit="1" customWidth="1"/>
    <col min="780" max="1018" width="11.42578125" style="162"/>
    <col min="1019" max="1019" width="0.140625" style="162" customWidth="1"/>
    <col min="1020" max="1020" width="2.7109375" style="162" customWidth="1"/>
    <col min="1021" max="1021" width="18.5703125" style="162" customWidth="1"/>
    <col min="1022" max="1022" width="1.28515625" style="162" customWidth="1"/>
    <col min="1023" max="1023" width="22.85546875" style="162" customWidth="1"/>
    <col min="1024" max="1024" width="9.42578125" style="162" bestFit="1" customWidth="1"/>
    <col min="1025" max="1025" width="1.5703125" style="162" customWidth="1"/>
    <col min="1026" max="1026" width="10.5703125" style="162" customWidth="1"/>
    <col min="1027" max="1027" width="9.28515625" style="162" customWidth="1"/>
    <col min="1028" max="1028" width="1.5703125" style="162" customWidth="1"/>
    <col min="1029" max="1029" width="10.5703125" style="162" customWidth="1"/>
    <col min="1030" max="1030" width="9.5703125" style="162" customWidth="1"/>
    <col min="1031" max="1031" width="1.5703125" style="162" customWidth="1"/>
    <col min="1032" max="1032" width="9.5703125" style="162" customWidth="1"/>
    <col min="1033" max="1033" width="12" style="162" bestFit="1" customWidth="1"/>
    <col min="1034" max="1034" width="13.42578125" style="162" bestFit="1" customWidth="1"/>
    <col min="1035" max="1035" width="12" style="162" bestFit="1" customWidth="1"/>
    <col min="1036" max="1274" width="11.42578125" style="162"/>
    <col min="1275" max="1275" width="0.140625" style="162" customWidth="1"/>
    <col min="1276" max="1276" width="2.7109375" style="162" customWidth="1"/>
    <col min="1277" max="1277" width="18.5703125" style="162" customWidth="1"/>
    <col min="1278" max="1278" width="1.28515625" style="162" customWidth="1"/>
    <col min="1279" max="1279" width="22.85546875" style="162" customWidth="1"/>
    <col min="1280" max="1280" width="9.42578125" style="162" bestFit="1" customWidth="1"/>
    <col min="1281" max="1281" width="1.5703125" style="162" customWidth="1"/>
    <col min="1282" max="1282" width="10.5703125" style="162" customWidth="1"/>
    <col min="1283" max="1283" width="9.28515625" style="162" customWidth="1"/>
    <col min="1284" max="1284" width="1.5703125" style="162" customWidth="1"/>
    <col min="1285" max="1285" width="10.5703125" style="162" customWidth="1"/>
    <col min="1286" max="1286" width="9.5703125" style="162" customWidth="1"/>
    <col min="1287" max="1287" width="1.5703125" style="162" customWidth="1"/>
    <col min="1288" max="1288" width="9.5703125" style="162" customWidth="1"/>
    <col min="1289" max="1289" width="12" style="162" bestFit="1" customWidth="1"/>
    <col min="1290" max="1290" width="13.42578125" style="162" bestFit="1" customWidth="1"/>
    <col min="1291" max="1291" width="12" style="162" bestFit="1" customWidth="1"/>
    <col min="1292" max="1530" width="11.42578125" style="162"/>
    <col min="1531" max="1531" width="0.140625" style="162" customWidth="1"/>
    <col min="1532" max="1532" width="2.7109375" style="162" customWidth="1"/>
    <col min="1533" max="1533" width="18.5703125" style="162" customWidth="1"/>
    <col min="1534" max="1534" width="1.28515625" style="162" customWidth="1"/>
    <col min="1535" max="1535" width="22.85546875" style="162" customWidth="1"/>
    <col min="1536" max="1536" width="9.42578125" style="162" bestFit="1" customWidth="1"/>
    <col min="1537" max="1537" width="1.5703125" style="162" customWidth="1"/>
    <col min="1538" max="1538" width="10.5703125" style="162" customWidth="1"/>
    <col min="1539" max="1539" width="9.28515625" style="162" customWidth="1"/>
    <col min="1540" max="1540" width="1.5703125" style="162" customWidth="1"/>
    <col min="1541" max="1541" width="10.5703125" style="162" customWidth="1"/>
    <col min="1542" max="1542" width="9.5703125" style="162" customWidth="1"/>
    <col min="1543" max="1543" width="1.5703125" style="162" customWidth="1"/>
    <col min="1544" max="1544" width="9.5703125" style="162" customWidth="1"/>
    <col min="1545" max="1545" width="12" style="162" bestFit="1" customWidth="1"/>
    <col min="1546" max="1546" width="13.42578125" style="162" bestFit="1" customWidth="1"/>
    <col min="1547" max="1547" width="12" style="162" bestFit="1" customWidth="1"/>
    <col min="1548" max="1786" width="11.42578125" style="162"/>
    <col min="1787" max="1787" width="0.140625" style="162" customWidth="1"/>
    <col min="1788" max="1788" width="2.7109375" style="162" customWidth="1"/>
    <col min="1789" max="1789" width="18.5703125" style="162" customWidth="1"/>
    <col min="1790" max="1790" width="1.28515625" style="162" customWidth="1"/>
    <col min="1791" max="1791" width="22.85546875" style="162" customWidth="1"/>
    <col min="1792" max="1792" width="9.42578125" style="162" bestFit="1" customWidth="1"/>
    <col min="1793" max="1793" width="1.5703125" style="162" customWidth="1"/>
    <col min="1794" max="1794" width="10.5703125" style="162" customWidth="1"/>
    <col min="1795" max="1795" width="9.28515625" style="162" customWidth="1"/>
    <col min="1796" max="1796" width="1.5703125" style="162" customWidth="1"/>
    <col min="1797" max="1797" width="10.5703125" style="162" customWidth="1"/>
    <col min="1798" max="1798" width="9.5703125" style="162" customWidth="1"/>
    <col min="1799" max="1799" width="1.5703125" style="162" customWidth="1"/>
    <col min="1800" max="1800" width="9.5703125" style="162" customWidth="1"/>
    <col min="1801" max="1801" width="12" style="162" bestFit="1" customWidth="1"/>
    <col min="1802" max="1802" width="13.42578125" style="162" bestFit="1" customWidth="1"/>
    <col min="1803" max="1803" width="12" style="162" bestFit="1" customWidth="1"/>
    <col min="1804" max="2042" width="11.42578125" style="162"/>
    <col min="2043" max="2043" width="0.140625" style="162" customWidth="1"/>
    <col min="2044" max="2044" width="2.7109375" style="162" customWidth="1"/>
    <col min="2045" max="2045" width="18.5703125" style="162" customWidth="1"/>
    <col min="2046" max="2046" width="1.28515625" style="162" customWidth="1"/>
    <col min="2047" max="2047" width="22.85546875" style="162" customWidth="1"/>
    <col min="2048" max="2048" width="9.42578125" style="162" bestFit="1" customWidth="1"/>
    <col min="2049" max="2049" width="1.5703125" style="162" customWidth="1"/>
    <col min="2050" max="2050" width="10.5703125" style="162" customWidth="1"/>
    <col min="2051" max="2051" width="9.28515625" style="162" customWidth="1"/>
    <col min="2052" max="2052" width="1.5703125" style="162" customWidth="1"/>
    <col min="2053" max="2053" width="10.5703125" style="162" customWidth="1"/>
    <col min="2054" max="2054" width="9.5703125" style="162" customWidth="1"/>
    <col min="2055" max="2055" width="1.5703125" style="162" customWidth="1"/>
    <col min="2056" max="2056" width="9.5703125" style="162" customWidth="1"/>
    <col min="2057" max="2057" width="12" style="162" bestFit="1" customWidth="1"/>
    <col min="2058" max="2058" width="13.42578125" style="162" bestFit="1" customWidth="1"/>
    <col min="2059" max="2059" width="12" style="162" bestFit="1" customWidth="1"/>
    <col min="2060" max="2298" width="11.42578125" style="162"/>
    <col min="2299" max="2299" width="0.140625" style="162" customWidth="1"/>
    <col min="2300" max="2300" width="2.7109375" style="162" customWidth="1"/>
    <col min="2301" max="2301" width="18.5703125" style="162" customWidth="1"/>
    <col min="2302" max="2302" width="1.28515625" style="162" customWidth="1"/>
    <col min="2303" max="2303" width="22.85546875" style="162" customWidth="1"/>
    <col min="2304" max="2304" width="9.42578125" style="162" bestFit="1" customWidth="1"/>
    <col min="2305" max="2305" width="1.5703125" style="162" customWidth="1"/>
    <col min="2306" max="2306" width="10.5703125" style="162" customWidth="1"/>
    <col min="2307" max="2307" width="9.28515625" style="162" customWidth="1"/>
    <col min="2308" max="2308" width="1.5703125" style="162" customWidth="1"/>
    <col min="2309" max="2309" width="10.5703125" style="162" customWidth="1"/>
    <col min="2310" max="2310" width="9.5703125" style="162" customWidth="1"/>
    <col min="2311" max="2311" width="1.5703125" style="162" customWidth="1"/>
    <col min="2312" max="2312" width="9.5703125" style="162" customWidth="1"/>
    <col min="2313" max="2313" width="12" style="162" bestFit="1" customWidth="1"/>
    <col min="2314" max="2314" width="13.42578125" style="162" bestFit="1" customWidth="1"/>
    <col min="2315" max="2315" width="12" style="162" bestFit="1" customWidth="1"/>
    <col min="2316" max="2554" width="11.42578125" style="162"/>
    <col min="2555" max="2555" width="0.140625" style="162" customWidth="1"/>
    <col min="2556" max="2556" width="2.7109375" style="162" customWidth="1"/>
    <col min="2557" max="2557" width="18.5703125" style="162" customWidth="1"/>
    <col min="2558" max="2558" width="1.28515625" style="162" customWidth="1"/>
    <col min="2559" max="2559" width="22.85546875" style="162" customWidth="1"/>
    <col min="2560" max="2560" width="9.42578125" style="162" bestFit="1" customWidth="1"/>
    <col min="2561" max="2561" width="1.5703125" style="162" customWidth="1"/>
    <col min="2562" max="2562" width="10.5703125" style="162" customWidth="1"/>
    <col min="2563" max="2563" width="9.28515625" style="162" customWidth="1"/>
    <col min="2564" max="2564" width="1.5703125" style="162" customWidth="1"/>
    <col min="2565" max="2565" width="10.5703125" style="162" customWidth="1"/>
    <col min="2566" max="2566" width="9.5703125" style="162" customWidth="1"/>
    <col min="2567" max="2567" width="1.5703125" style="162" customWidth="1"/>
    <col min="2568" max="2568" width="9.5703125" style="162" customWidth="1"/>
    <col min="2569" max="2569" width="12" style="162" bestFit="1" customWidth="1"/>
    <col min="2570" max="2570" width="13.42578125" style="162" bestFit="1" customWidth="1"/>
    <col min="2571" max="2571" width="12" style="162" bestFit="1" customWidth="1"/>
    <col min="2572" max="2810" width="11.42578125" style="162"/>
    <col min="2811" max="2811" width="0.140625" style="162" customWidth="1"/>
    <col min="2812" max="2812" width="2.7109375" style="162" customWidth="1"/>
    <col min="2813" max="2813" width="18.5703125" style="162" customWidth="1"/>
    <col min="2814" max="2814" width="1.28515625" style="162" customWidth="1"/>
    <col min="2815" max="2815" width="22.85546875" style="162" customWidth="1"/>
    <col min="2816" max="2816" width="9.42578125" style="162" bestFit="1" customWidth="1"/>
    <col min="2817" max="2817" width="1.5703125" style="162" customWidth="1"/>
    <col min="2818" max="2818" width="10.5703125" style="162" customWidth="1"/>
    <col min="2819" max="2819" width="9.28515625" style="162" customWidth="1"/>
    <col min="2820" max="2820" width="1.5703125" style="162" customWidth="1"/>
    <col min="2821" max="2821" width="10.5703125" style="162" customWidth="1"/>
    <col min="2822" max="2822" width="9.5703125" style="162" customWidth="1"/>
    <col min="2823" max="2823" width="1.5703125" style="162" customWidth="1"/>
    <col min="2824" max="2824" width="9.5703125" style="162" customWidth="1"/>
    <col min="2825" max="2825" width="12" style="162" bestFit="1" customWidth="1"/>
    <col min="2826" max="2826" width="13.42578125" style="162" bestFit="1" customWidth="1"/>
    <col min="2827" max="2827" width="12" style="162" bestFit="1" customWidth="1"/>
    <col min="2828" max="3066" width="11.42578125" style="162"/>
    <col min="3067" max="3067" width="0.140625" style="162" customWidth="1"/>
    <col min="3068" max="3068" width="2.7109375" style="162" customWidth="1"/>
    <col min="3069" max="3069" width="18.5703125" style="162" customWidth="1"/>
    <col min="3070" max="3070" width="1.28515625" style="162" customWidth="1"/>
    <col min="3071" max="3071" width="22.85546875" style="162" customWidth="1"/>
    <col min="3072" max="3072" width="9.42578125" style="162" bestFit="1" customWidth="1"/>
    <col min="3073" max="3073" width="1.5703125" style="162" customWidth="1"/>
    <col min="3074" max="3074" width="10.5703125" style="162" customWidth="1"/>
    <col min="3075" max="3075" width="9.28515625" style="162" customWidth="1"/>
    <col min="3076" max="3076" width="1.5703125" style="162" customWidth="1"/>
    <col min="3077" max="3077" width="10.5703125" style="162" customWidth="1"/>
    <col min="3078" max="3078" width="9.5703125" style="162" customWidth="1"/>
    <col min="3079" max="3079" width="1.5703125" style="162" customWidth="1"/>
    <col min="3080" max="3080" width="9.5703125" style="162" customWidth="1"/>
    <col min="3081" max="3081" width="12" style="162" bestFit="1" customWidth="1"/>
    <col min="3082" max="3082" width="13.42578125" style="162" bestFit="1" customWidth="1"/>
    <col min="3083" max="3083" width="12" style="162" bestFit="1" customWidth="1"/>
    <col min="3084" max="3322" width="11.42578125" style="162"/>
    <col min="3323" max="3323" width="0.140625" style="162" customWidth="1"/>
    <col min="3324" max="3324" width="2.7109375" style="162" customWidth="1"/>
    <col min="3325" max="3325" width="18.5703125" style="162" customWidth="1"/>
    <col min="3326" max="3326" width="1.28515625" style="162" customWidth="1"/>
    <col min="3327" max="3327" width="22.85546875" style="162" customWidth="1"/>
    <col min="3328" max="3328" width="9.42578125" style="162" bestFit="1" customWidth="1"/>
    <col min="3329" max="3329" width="1.5703125" style="162" customWidth="1"/>
    <col min="3330" max="3330" width="10.5703125" style="162" customWidth="1"/>
    <col min="3331" max="3331" width="9.28515625" style="162" customWidth="1"/>
    <col min="3332" max="3332" width="1.5703125" style="162" customWidth="1"/>
    <col min="3333" max="3333" width="10.5703125" style="162" customWidth="1"/>
    <col min="3334" max="3334" width="9.5703125" style="162" customWidth="1"/>
    <col min="3335" max="3335" width="1.5703125" style="162" customWidth="1"/>
    <col min="3336" max="3336" width="9.5703125" style="162" customWidth="1"/>
    <col min="3337" max="3337" width="12" style="162" bestFit="1" customWidth="1"/>
    <col min="3338" max="3338" width="13.42578125" style="162" bestFit="1" customWidth="1"/>
    <col min="3339" max="3339" width="12" style="162" bestFit="1" customWidth="1"/>
    <col min="3340" max="3578" width="11.42578125" style="162"/>
    <col min="3579" max="3579" width="0.140625" style="162" customWidth="1"/>
    <col min="3580" max="3580" width="2.7109375" style="162" customWidth="1"/>
    <col min="3581" max="3581" width="18.5703125" style="162" customWidth="1"/>
    <col min="3582" max="3582" width="1.28515625" style="162" customWidth="1"/>
    <col min="3583" max="3583" width="22.85546875" style="162" customWidth="1"/>
    <col min="3584" max="3584" width="9.42578125" style="162" bestFit="1" customWidth="1"/>
    <col min="3585" max="3585" width="1.5703125" style="162" customWidth="1"/>
    <col min="3586" max="3586" width="10.5703125" style="162" customWidth="1"/>
    <col min="3587" max="3587" width="9.28515625" style="162" customWidth="1"/>
    <col min="3588" max="3588" width="1.5703125" style="162" customWidth="1"/>
    <col min="3589" max="3589" width="10.5703125" style="162" customWidth="1"/>
    <col min="3590" max="3590" width="9.5703125" style="162" customWidth="1"/>
    <col min="3591" max="3591" width="1.5703125" style="162" customWidth="1"/>
    <col min="3592" max="3592" width="9.5703125" style="162" customWidth="1"/>
    <col min="3593" max="3593" width="12" style="162" bestFit="1" customWidth="1"/>
    <col min="3594" max="3594" width="13.42578125" style="162" bestFit="1" customWidth="1"/>
    <col min="3595" max="3595" width="12" style="162" bestFit="1" customWidth="1"/>
    <col min="3596" max="3834" width="11.42578125" style="162"/>
    <col min="3835" max="3835" width="0.140625" style="162" customWidth="1"/>
    <col min="3836" max="3836" width="2.7109375" style="162" customWidth="1"/>
    <col min="3837" max="3837" width="18.5703125" style="162" customWidth="1"/>
    <col min="3838" max="3838" width="1.28515625" style="162" customWidth="1"/>
    <col min="3839" max="3839" width="22.85546875" style="162" customWidth="1"/>
    <col min="3840" max="3840" width="9.42578125" style="162" bestFit="1" customWidth="1"/>
    <col min="3841" max="3841" width="1.5703125" style="162" customWidth="1"/>
    <col min="3842" max="3842" width="10.5703125" style="162" customWidth="1"/>
    <col min="3843" max="3843" width="9.28515625" style="162" customWidth="1"/>
    <col min="3844" max="3844" width="1.5703125" style="162" customWidth="1"/>
    <col min="3845" max="3845" width="10.5703125" style="162" customWidth="1"/>
    <col min="3846" max="3846" width="9.5703125" style="162" customWidth="1"/>
    <col min="3847" max="3847" width="1.5703125" style="162" customWidth="1"/>
    <col min="3848" max="3848" width="9.5703125" style="162" customWidth="1"/>
    <col min="3849" max="3849" width="12" style="162" bestFit="1" customWidth="1"/>
    <col min="3850" max="3850" width="13.42578125" style="162" bestFit="1" customWidth="1"/>
    <col min="3851" max="3851" width="12" style="162" bestFit="1" customWidth="1"/>
    <col min="3852" max="4090" width="11.42578125" style="162"/>
    <col min="4091" max="4091" width="0.140625" style="162" customWidth="1"/>
    <col min="4092" max="4092" width="2.7109375" style="162" customWidth="1"/>
    <col min="4093" max="4093" width="18.5703125" style="162" customWidth="1"/>
    <col min="4094" max="4094" width="1.28515625" style="162" customWidth="1"/>
    <col min="4095" max="4095" width="22.85546875" style="162" customWidth="1"/>
    <col min="4096" max="4096" width="9.42578125" style="162" bestFit="1" customWidth="1"/>
    <col min="4097" max="4097" width="1.5703125" style="162" customWidth="1"/>
    <col min="4098" max="4098" width="10.5703125" style="162" customWidth="1"/>
    <col min="4099" max="4099" width="9.28515625" style="162" customWidth="1"/>
    <col min="4100" max="4100" width="1.5703125" style="162" customWidth="1"/>
    <col min="4101" max="4101" width="10.5703125" style="162" customWidth="1"/>
    <col min="4102" max="4102" width="9.5703125" style="162" customWidth="1"/>
    <col min="4103" max="4103" width="1.5703125" style="162" customWidth="1"/>
    <col min="4104" max="4104" width="9.5703125" style="162" customWidth="1"/>
    <col min="4105" max="4105" width="12" style="162" bestFit="1" customWidth="1"/>
    <col min="4106" max="4106" width="13.42578125" style="162" bestFit="1" customWidth="1"/>
    <col min="4107" max="4107" width="12" style="162" bestFit="1" customWidth="1"/>
    <col min="4108" max="4346" width="11.42578125" style="162"/>
    <col min="4347" max="4347" width="0.140625" style="162" customWidth="1"/>
    <col min="4348" max="4348" width="2.7109375" style="162" customWidth="1"/>
    <col min="4349" max="4349" width="18.5703125" style="162" customWidth="1"/>
    <col min="4350" max="4350" width="1.28515625" style="162" customWidth="1"/>
    <col min="4351" max="4351" width="22.85546875" style="162" customWidth="1"/>
    <col min="4352" max="4352" width="9.42578125" style="162" bestFit="1" customWidth="1"/>
    <col min="4353" max="4353" width="1.5703125" style="162" customWidth="1"/>
    <col min="4354" max="4354" width="10.5703125" style="162" customWidth="1"/>
    <col min="4355" max="4355" width="9.28515625" style="162" customWidth="1"/>
    <col min="4356" max="4356" width="1.5703125" style="162" customWidth="1"/>
    <col min="4357" max="4357" width="10.5703125" style="162" customWidth="1"/>
    <col min="4358" max="4358" width="9.5703125" style="162" customWidth="1"/>
    <col min="4359" max="4359" width="1.5703125" style="162" customWidth="1"/>
    <col min="4360" max="4360" width="9.5703125" style="162" customWidth="1"/>
    <col min="4361" max="4361" width="12" style="162" bestFit="1" customWidth="1"/>
    <col min="4362" max="4362" width="13.42578125" style="162" bestFit="1" customWidth="1"/>
    <col min="4363" max="4363" width="12" style="162" bestFit="1" customWidth="1"/>
    <col min="4364" max="4602" width="11.42578125" style="162"/>
    <col min="4603" max="4603" width="0.140625" style="162" customWidth="1"/>
    <col min="4604" max="4604" width="2.7109375" style="162" customWidth="1"/>
    <col min="4605" max="4605" width="18.5703125" style="162" customWidth="1"/>
    <col min="4606" max="4606" width="1.28515625" style="162" customWidth="1"/>
    <col min="4607" max="4607" width="22.85546875" style="162" customWidth="1"/>
    <col min="4608" max="4608" width="9.42578125" style="162" bestFit="1" customWidth="1"/>
    <col min="4609" max="4609" width="1.5703125" style="162" customWidth="1"/>
    <col min="4610" max="4610" width="10.5703125" style="162" customWidth="1"/>
    <col min="4611" max="4611" width="9.28515625" style="162" customWidth="1"/>
    <col min="4612" max="4612" width="1.5703125" style="162" customWidth="1"/>
    <col min="4613" max="4613" width="10.5703125" style="162" customWidth="1"/>
    <col min="4614" max="4614" width="9.5703125" style="162" customWidth="1"/>
    <col min="4615" max="4615" width="1.5703125" style="162" customWidth="1"/>
    <col min="4616" max="4616" width="9.5703125" style="162" customWidth="1"/>
    <col min="4617" max="4617" width="12" style="162" bestFit="1" customWidth="1"/>
    <col min="4618" max="4618" width="13.42578125" style="162" bestFit="1" customWidth="1"/>
    <col min="4619" max="4619" width="12" style="162" bestFit="1" customWidth="1"/>
    <col min="4620" max="4858" width="11.42578125" style="162"/>
    <col min="4859" max="4859" width="0.140625" style="162" customWidth="1"/>
    <col min="4860" max="4860" width="2.7109375" style="162" customWidth="1"/>
    <col min="4861" max="4861" width="18.5703125" style="162" customWidth="1"/>
    <col min="4862" max="4862" width="1.28515625" style="162" customWidth="1"/>
    <col min="4863" max="4863" width="22.85546875" style="162" customWidth="1"/>
    <col min="4864" max="4864" width="9.42578125" style="162" bestFit="1" customWidth="1"/>
    <col min="4865" max="4865" width="1.5703125" style="162" customWidth="1"/>
    <col min="4866" max="4866" width="10.5703125" style="162" customWidth="1"/>
    <col min="4867" max="4867" width="9.28515625" style="162" customWidth="1"/>
    <col min="4868" max="4868" width="1.5703125" style="162" customWidth="1"/>
    <col min="4869" max="4869" width="10.5703125" style="162" customWidth="1"/>
    <col min="4870" max="4870" width="9.5703125" style="162" customWidth="1"/>
    <col min="4871" max="4871" width="1.5703125" style="162" customWidth="1"/>
    <col min="4872" max="4872" width="9.5703125" style="162" customWidth="1"/>
    <col min="4873" max="4873" width="12" style="162" bestFit="1" customWidth="1"/>
    <col min="4874" max="4874" width="13.42578125" style="162" bestFit="1" customWidth="1"/>
    <col min="4875" max="4875" width="12" style="162" bestFit="1" customWidth="1"/>
    <col min="4876" max="5114" width="11.42578125" style="162"/>
    <col min="5115" max="5115" width="0.140625" style="162" customWidth="1"/>
    <col min="5116" max="5116" width="2.7109375" style="162" customWidth="1"/>
    <col min="5117" max="5117" width="18.5703125" style="162" customWidth="1"/>
    <col min="5118" max="5118" width="1.28515625" style="162" customWidth="1"/>
    <col min="5119" max="5119" width="22.85546875" style="162" customWidth="1"/>
    <col min="5120" max="5120" width="9.42578125" style="162" bestFit="1" customWidth="1"/>
    <col min="5121" max="5121" width="1.5703125" style="162" customWidth="1"/>
    <col min="5122" max="5122" width="10.5703125" style="162" customWidth="1"/>
    <col min="5123" max="5123" width="9.28515625" style="162" customWidth="1"/>
    <col min="5124" max="5124" width="1.5703125" style="162" customWidth="1"/>
    <col min="5125" max="5125" width="10.5703125" style="162" customWidth="1"/>
    <col min="5126" max="5126" width="9.5703125" style="162" customWidth="1"/>
    <col min="5127" max="5127" width="1.5703125" style="162" customWidth="1"/>
    <col min="5128" max="5128" width="9.5703125" style="162" customWidth="1"/>
    <col min="5129" max="5129" width="12" style="162" bestFit="1" customWidth="1"/>
    <col min="5130" max="5130" width="13.42578125" style="162" bestFit="1" customWidth="1"/>
    <col min="5131" max="5131" width="12" style="162" bestFit="1" customWidth="1"/>
    <col min="5132" max="5370" width="11.42578125" style="162"/>
    <col min="5371" max="5371" width="0.140625" style="162" customWidth="1"/>
    <col min="5372" max="5372" width="2.7109375" style="162" customWidth="1"/>
    <col min="5373" max="5373" width="18.5703125" style="162" customWidth="1"/>
    <col min="5374" max="5374" width="1.28515625" style="162" customWidth="1"/>
    <col min="5375" max="5375" width="22.85546875" style="162" customWidth="1"/>
    <col min="5376" max="5376" width="9.42578125" style="162" bestFit="1" customWidth="1"/>
    <col min="5377" max="5377" width="1.5703125" style="162" customWidth="1"/>
    <col min="5378" max="5378" width="10.5703125" style="162" customWidth="1"/>
    <col min="5379" max="5379" width="9.28515625" style="162" customWidth="1"/>
    <col min="5380" max="5380" width="1.5703125" style="162" customWidth="1"/>
    <col min="5381" max="5381" width="10.5703125" style="162" customWidth="1"/>
    <col min="5382" max="5382" width="9.5703125" style="162" customWidth="1"/>
    <col min="5383" max="5383" width="1.5703125" style="162" customWidth="1"/>
    <col min="5384" max="5384" width="9.5703125" style="162" customWidth="1"/>
    <col min="5385" max="5385" width="12" style="162" bestFit="1" customWidth="1"/>
    <col min="5386" max="5386" width="13.42578125" style="162" bestFit="1" customWidth="1"/>
    <col min="5387" max="5387" width="12" style="162" bestFit="1" customWidth="1"/>
    <col min="5388" max="5626" width="11.42578125" style="162"/>
    <col min="5627" max="5627" width="0.140625" style="162" customWidth="1"/>
    <col min="5628" max="5628" width="2.7109375" style="162" customWidth="1"/>
    <col min="5629" max="5629" width="18.5703125" style="162" customWidth="1"/>
    <col min="5630" max="5630" width="1.28515625" style="162" customWidth="1"/>
    <col min="5631" max="5631" width="22.85546875" style="162" customWidth="1"/>
    <col min="5632" max="5632" width="9.42578125" style="162" bestFit="1" customWidth="1"/>
    <col min="5633" max="5633" width="1.5703125" style="162" customWidth="1"/>
    <col min="5634" max="5634" width="10.5703125" style="162" customWidth="1"/>
    <col min="5635" max="5635" width="9.28515625" style="162" customWidth="1"/>
    <col min="5636" max="5636" width="1.5703125" style="162" customWidth="1"/>
    <col min="5637" max="5637" width="10.5703125" style="162" customWidth="1"/>
    <col min="5638" max="5638" width="9.5703125" style="162" customWidth="1"/>
    <col min="5639" max="5639" width="1.5703125" style="162" customWidth="1"/>
    <col min="5640" max="5640" width="9.5703125" style="162" customWidth="1"/>
    <col min="5641" max="5641" width="12" style="162" bestFit="1" customWidth="1"/>
    <col min="5642" max="5642" width="13.42578125" style="162" bestFit="1" customWidth="1"/>
    <col min="5643" max="5643" width="12" style="162" bestFit="1" customWidth="1"/>
    <col min="5644" max="5882" width="11.42578125" style="162"/>
    <col min="5883" max="5883" width="0.140625" style="162" customWidth="1"/>
    <col min="5884" max="5884" width="2.7109375" style="162" customWidth="1"/>
    <col min="5885" max="5885" width="18.5703125" style="162" customWidth="1"/>
    <col min="5886" max="5886" width="1.28515625" style="162" customWidth="1"/>
    <col min="5887" max="5887" width="22.85546875" style="162" customWidth="1"/>
    <col min="5888" max="5888" width="9.42578125" style="162" bestFit="1" customWidth="1"/>
    <col min="5889" max="5889" width="1.5703125" style="162" customWidth="1"/>
    <col min="5890" max="5890" width="10.5703125" style="162" customWidth="1"/>
    <col min="5891" max="5891" width="9.28515625" style="162" customWidth="1"/>
    <col min="5892" max="5892" width="1.5703125" style="162" customWidth="1"/>
    <col min="5893" max="5893" width="10.5703125" style="162" customWidth="1"/>
    <col min="5894" max="5894" width="9.5703125" style="162" customWidth="1"/>
    <col min="5895" max="5895" width="1.5703125" style="162" customWidth="1"/>
    <col min="5896" max="5896" width="9.5703125" style="162" customWidth="1"/>
    <col min="5897" max="5897" width="12" style="162" bestFit="1" customWidth="1"/>
    <col min="5898" max="5898" width="13.42578125" style="162" bestFit="1" customWidth="1"/>
    <col min="5899" max="5899" width="12" style="162" bestFit="1" customWidth="1"/>
    <col min="5900" max="6138" width="11.42578125" style="162"/>
    <col min="6139" max="6139" width="0.140625" style="162" customWidth="1"/>
    <col min="6140" max="6140" width="2.7109375" style="162" customWidth="1"/>
    <col min="6141" max="6141" width="18.5703125" style="162" customWidth="1"/>
    <col min="6142" max="6142" width="1.28515625" style="162" customWidth="1"/>
    <col min="6143" max="6143" width="22.85546875" style="162" customWidth="1"/>
    <col min="6144" max="6144" width="9.42578125" style="162" bestFit="1" customWidth="1"/>
    <col min="6145" max="6145" width="1.5703125" style="162" customWidth="1"/>
    <col min="6146" max="6146" width="10.5703125" style="162" customWidth="1"/>
    <col min="6147" max="6147" width="9.28515625" style="162" customWidth="1"/>
    <col min="6148" max="6148" width="1.5703125" style="162" customWidth="1"/>
    <col min="6149" max="6149" width="10.5703125" style="162" customWidth="1"/>
    <col min="6150" max="6150" width="9.5703125" style="162" customWidth="1"/>
    <col min="6151" max="6151" width="1.5703125" style="162" customWidth="1"/>
    <col min="6152" max="6152" width="9.5703125" style="162" customWidth="1"/>
    <col min="6153" max="6153" width="12" style="162" bestFit="1" customWidth="1"/>
    <col min="6154" max="6154" width="13.42578125" style="162" bestFit="1" customWidth="1"/>
    <col min="6155" max="6155" width="12" style="162" bestFit="1" customWidth="1"/>
    <col min="6156" max="6394" width="11.42578125" style="162"/>
    <col min="6395" max="6395" width="0.140625" style="162" customWidth="1"/>
    <col min="6396" max="6396" width="2.7109375" style="162" customWidth="1"/>
    <col min="6397" max="6397" width="18.5703125" style="162" customWidth="1"/>
    <col min="6398" max="6398" width="1.28515625" style="162" customWidth="1"/>
    <col min="6399" max="6399" width="22.85546875" style="162" customWidth="1"/>
    <col min="6400" max="6400" width="9.42578125" style="162" bestFit="1" customWidth="1"/>
    <col min="6401" max="6401" width="1.5703125" style="162" customWidth="1"/>
    <col min="6402" max="6402" width="10.5703125" style="162" customWidth="1"/>
    <col min="6403" max="6403" width="9.28515625" style="162" customWidth="1"/>
    <col min="6404" max="6404" width="1.5703125" style="162" customWidth="1"/>
    <col min="6405" max="6405" width="10.5703125" style="162" customWidth="1"/>
    <col min="6406" max="6406" width="9.5703125" style="162" customWidth="1"/>
    <col min="6407" max="6407" width="1.5703125" style="162" customWidth="1"/>
    <col min="6408" max="6408" width="9.5703125" style="162" customWidth="1"/>
    <col min="6409" max="6409" width="12" style="162" bestFit="1" customWidth="1"/>
    <col min="6410" max="6410" width="13.42578125" style="162" bestFit="1" customWidth="1"/>
    <col min="6411" max="6411" width="12" style="162" bestFit="1" customWidth="1"/>
    <col min="6412" max="6650" width="11.42578125" style="162"/>
    <col min="6651" max="6651" width="0.140625" style="162" customWidth="1"/>
    <col min="6652" max="6652" width="2.7109375" style="162" customWidth="1"/>
    <col min="6653" max="6653" width="18.5703125" style="162" customWidth="1"/>
    <col min="6654" max="6654" width="1.28515625" style="162" customWidth="1"/>
    <col min="6655" max="6655" width="22.85546875" style="162" customWidth="1"/>
    <col min="6656" max="6656" width="9.42578125" style="162" bestFit="1" customWidth="1"/>
    <col min="6657" max="6657" width="1.5703125" style="162" customWidth="1"/>
    <col min="6658" max="6658" width="10.5703125" style="162" customWidth="1"/>
    <col min="6659" max="6659" width="9.28515625" style="162" customWidth="1"/>
    <col min="6660" max="6660" width="1.5703125" style="162" customWidth="1"/>
    <col min="6661" max="6661" width="10.5703125" style="162" customWidth="1"/>
    <col min="6662" max="6662" width="9.5703125" style="162" customWidth="1"/>
    <col min="6663" max="6663" width="1.5703125" style="162" customWidth="1"/>
    <col min="6664" max="6664" width="9.5703125" style="162" customWidth="1"/>
    <col min="6665" max="6665" width="12" style="162" bestFit="1" customWidth="1"/>
    <col min="6666" max="6666" width="13.42578125" style="162" bestFit="1" customWidth="1"/>
    <col min="6667" max="6667" width="12" style="162" bestFit="1" customWidth="1"/>
    <col min="6668" max="6906" width="11.42578125" style="162"/>
    <col min="6907" max="6907" width="0.140625" style="162" customWidth="1"/>
    <col min="6908" max="6908" width="2.7109375" style="162" customWidth="1"/>
    <col min="6909" max="6909" width="18.5703125" style="162" customWidth="1"/>
    <col min="6910" max="6910" width="1.28515625" style="162" customWidth="1"/>
    <col min="6911" max="6911" width="22.85546875" style="162" customWidth="1"/>
    <col min="6912" max="6912" width="9.42578125" style="162" bestFit="1" customWidth="1"/>
    <col min="6913" max="6913" width="1.5703125" style="162" customWidth="1"/>
    <col min="6914" max="6914" width="10.5703125" style="162" customWidth="1"/>
    <col min="6915" max="6915" width="9.28515625" style="162" customWidth="1"/>
    <col min="6916" max="6916" width="1.5703125" style="162" customWidth="1"/>
    <col min="6917" max="6917" width="10.5703125" style="162" customWidth="1"/>
    <col min="6918" max="6918" width="9.5703125" style="162" customWidth="1"/>
    <col min="6919" max="6919" width="1.5703125" style="162" customWidth="1"/>
    <col min="6920" max="6920" width="9.5703125" style="162" customWidth="1"/>
    <col min="6921" max="6921" width="12" style="162" bestFit="1" customWidth="1"/>
    <col min="6922" max="6922" width="13.42578125" style="162" bestFit="1" customWidth="1"/>
    <col min="6923" max="6923" width="12" style="162" bestFit="1" customWidth="1"/>
    <col min="6924" max="7162" width="11.42578125" style="162"/>
    <col min="7163" max="7163" width="0.140625" style="162" customWidth="1"/>
    <col min="7164" max="7164" width="2.7109375" style="162" customWidth="1"/>
    <col min="7165" max="7165" width="18.5703125" style="162" customWidth="1"/>
    <col min="7166" max="7166" width="1.28515625" style="162" customWidth="1"/>
    <col min="7167" max="7167" width="22.85546875" style="162" customWidth="1"/>
    <col min="7168" max="7168" width="9.42578125" style="162" bestFit="1" customWidth="1"/>
    <col min="7169" max="7169" width="1.5703125" style="162" customWidth="1"/>
    <col min="7170" max="7170" width="10.5703125" style="162" customWidth="1"/>
    <col min="7171" max="7171" width="9.28515625" style="162" customWidth="1"/>
    <col min="7172" max="7172" width="1.5703125" style="162" customWidth="1"/>
    <col min="7173" max="7173" width="10.5703125" style="162" customWidth="1"/>
    <col min="7174" max="7174" width="9.5703125" style="162" customWidth="1"/>
    <col min="7175" max="7175" width="1.5703125" style="162" customWidth="1"/>
    <col min="7176" max="7176" width="9.5703125" style="162" customWidth="1"/>
    <col min="7177" max="7177" width="12" style="162" bestFit="1" customWidth="1"/>
    <col min="7178" max="7178" width="13.42578125" style="162" bestFit="1" customWidth="1"/>
    <col min="7179" max="7179" width="12" style="162" bestFit="1" customWidth="1"/>
    <col min="7180" max="7418" width="11.42578125" style="162"/>
    <col min="7419" max="7419" width="0.140625" style="162" customWidth="1"/>
    <col min="7420" max="7420" width="2.7109375" style="162" customWidth="1"/>
    <col min="7421" max="7421" width="18.5703125" style="162" customWidth="1"/>
    <col min="7422" max="7422" width="1.28515625" style="162" customWidth="1"/>
    <col min="7423" max="7423" width="22.85546875" style="162" customWidth="1"/>
    <col min="7424" max="7424" width="9.42578125" style="162" bestFit="1" customWidth="1"/>
    <col min="7425" max="7425" width="1.5703125" style="162" customWidth="1"/>
    <col min="7426" max="7426" width="10.5703125" style="162" customWidth="1"/>
    <col min="7427" max="7427" width="9.28515625" style="162" customWidth="1"/>
    <col min="7428" max="7428" width="1.5703125" style="162" customWidth="1"/>
    <col min="7429" max="7429" width="10.5703125" style="162" customWidth="1"/>
    <col min="7430" max="7430" width="9.5703125" style="162" customWidth="1"/>
    <col min="7431" max="7431" width="1.5703125" style="162" customWidth="1"/>
    <col min="7432" max="7432" width="9.5703125" style="162" customWidth="1"/>
    <col min="7433" max="7433" width="12" style="162" bestFit="1" customWidth="1"/>
    <col min="7434" max="7434" width="13.42578125" style="162" bestFit="1" customWidth="1"/>
    <col min="7435" max="7435" width="12" style="162" bestFit="1" customWidth="1"/>
    <col min="7436" max="7674" width="11.42578125" style="162"/>
    <col min="7675" max="7675" width="0.140625" style="162" customWidth="1"/>
    <col min="7676" max="7676" width="2.7109375" style="162" customWidth="1"/>
    <col min="7677" max="7677" width="18.5703125" style="162" customWidth="1"/>
    <col min="7678" max="7678" width="1.28515625" style="162" customWidth="1"/>
    <col min="7679" max="7679" width="22.85546875" style="162" customWidth="1"/>
    <col min="7680" max="7680" width="9.42578125" style="162" bestFit="1" customWidth="1"/>
    <col min="7681" max="7681" width="1.5703125" style="162" customWidth="1"/>
    <col min="7682" max="7682" width="10.5703125" style="162" customWidth="1"/>
    <col min="7683" max="7683" width="9.28515625" style="162" customWidth="1"/>
    <col min="7684" max="7684" width="1.5703125" style="162" customWidth="1"/>
    <col min="7685" max="7685" width="10.5703125" style="162" customWidth="1"/>
    <col min="7686" max="7686" width="9.5703125" style="162" customWidth="1"/>
    <col min="7687" max="7687" width="1.5703125" style="162" customWidth="1"/>
    <col min="7688" max="7688" width="9.5703125" style="162" customWidth="1"/>
    <col min="7689" max="7689" width="12" style="162" bestFit="1" customWidth="1"/>
    <col min="7690" max="7690" width="13.42578125" style="162" bestFit="1" customWidth="1"/>
    <col min="7691" max="7691" width="12" style="162" bestFit="1" customWidth="1"/>
    <col min="7692" max="7930" width="11.42578125" style="162"/>
    <col min="7931" max="7931" width="0.140625" style="162" customWidth="1"/>
    <col min="7932" max="7932" width="2.7109375" style="162" customWidth="1"/>
    <col min="7933" max="7933" width="18.5703125" style="162" customWidth="1"/>
    <col min="7934" max="7934" width="1.28515625" style="162" customWidth="1"/>
    <col min="7935" max="7935" width="22.85546875" style="162" customWidth="1"/>
    <col min="7936" max="7936" width="9.42578125" style="162" bestFit="1" customWidth="1"/>
    <col min="7937" max="7937" width="1.5703125" style="162" customWidth="1"/>
    <col min="7938" max="7938" width="10.5703125" style="162" customWidth="1"/>
    <col min="7939" max="7939" width="9.28515625" style="162" customWidth="1"/>
    <col min="7940" max="7940" width="1.5703125" style="162" customWidth="1"/>
    <col min="7941" max="7941" width="10.5703125" style="162" customWidth="1"/>
    <col min="7942" max="7942" width="9.5703125" style="162" customWidth="1"/>
    <col min="7943" max="7943" width="1.5703125" style="162" customWidth="1"/>
    <col min="7944" max="7944" width="9.5703125" style="162" customWidth="1"/>
    <col min="7945" max="7945" width="12" style="162" bestFit="1" customWidth="1"/>
    <col min="7946" max="7946" width="13.42578125" style="162" bestFit="1" customWidth="1"/>
    <col min="7947" max="7947" width="12" style="162" bestFit="1" customWidth="1"/>
    <col min="7948" max="8186" width="11.42578125" style="162"/>
    <col min="8187" max="8187" width="0.140625" style="162" customWidth="1"/>
    <col min="8188" max="8188" width="2.7109375" style="162" customWidth="1"/>
    <col min="8189" max="8189" width="18.5703125" style="162" customWidth="1"/>
    <col min="8190" max="8190" width="1.28515625" style="162" customWidth="1"/>
    <col min="8191" max="8191" width="22.85546875" style="162" customWidth="1"/>
    <col min="8192" max="8192" width="9.42578125" style="162" bestFit="1" customWidth="1"/>
    <col min="8193" max="8193" width="1.5703125" style="162" customWidth="1"/>
    <col min="8194" max="8194" width="10.5703125" style="162" customWidth="1"/>
    <col min="8195" max="8195" width="9.28515625" style="162" customWidth="1"/>
    <col min="8196" max="8196" width="1.5703125" style="162" customWidth="1"/>
    <col min="8197" max="8197" width="10.5703125" style="162" customWidth="1"/>
    <col min="8198" max="8198" width="9.5703125" style="162" customWidth="1"/>
    <col min="8199" max="8199" width="1.5703125" style="162" customWidth="1"/>
    <col min="8200" max="8200" width="9.5703125" style="162" customWidth="1"/>
    <col min="8201" max="8201" width="12" style="162" bestFit="1" customWidth="1"/>
    <col min="8202" max="8202" width="13.42578125" style="162" bestFit="1" customWidth="1"/>
    <col min="8203" max="8203" width="12" style="162" bestFit="1" customWidth="1"/>
    <col min="8204" max="8442" width="11.42578125" style="162"/>
    <col min="8443" max="8443" width="0.140625" style="162" customWidth="1"/>
    <col min="8444" max="8444" width="2.7109375" style="162" customWidth="1"/>
    <col min="8445" max="8445" width="18.5703125" style="162" customWidth="1"/>
    <col min="8446" max="8446" width="1.28515625" style="162" customWidth="1"/>
    <col min="8447" max="8447" width="22.85546875" style="162" customWidth="1"/>
    <col min="8448" max="8448" width="9.42578125" style="162" bestFit="1" customWidth="1"/>
    <col min="8449" max="8449" width="1.5703125" style="162" customWidth="1"/>
    <col min="8450" max="8450" width="10.5703125" style="162" customWidth="1"/>
    <col min="8451" max="8451" width="9.28515625" style="162" customWidth="1"/>
    <col min="8452" max="8452" width="1.5703125" style="162" customWidth="1"/>
    <col min="8453" max="8453" width="10.5703125" style="162" customWidth="1"/>
    <col min="8454" max="8454" width="9.5703125" style="162" customWidth="1"/>
    <col min="8455" max="8455" width="1.5703125" style="162" customWidth="1"/>
    <col min="8456" max="8456" width="9.5703125" style="162" customWidth="1"/>
    <col min="8457" max="8457" width="12" style="162" bestFit="1" customWidth="1"/>
    <col min="8458" max="8458" width="13.42578125" style="162" bestFit="1" customWidth="1"/>
    <col min="8459" max="8459" width="12" style="162" bestFit="1" customWidth="1"/>
    <col min="8460" max="8698" width="11.42578125" style="162"/>
    <col min="8699" max="8699" width="0.140625" style="162" customWidth="1"/>
    <col min="8700" max="8700" width="2.7109375" style="162" customWidth="1"/>
    <col min="8701" max="8701" width="18.5703125" style="162" customWidth="1"/>
    <col min="8702" max="8702" width="1.28515625" style="162" customWidth="1"/>
    <col min="8703" max="8703" width="22.85546875" style="162" customWidth="1"/>
    <col min="8704" max="8704" width="9.42578125" style="162" bestFit="1" customWidth="1"/>
    <col min="8705" max="8705" width="1.5703125" style="162" customWidth="1"/>
    <col min="8706" max="8706" width="10.5703125" style="162" customWidth="1"/>
    <col min="8707" max="8707" width="9.28515625" style="162" customWidth="1"/>
    <col min="8708" max="8708" width="1.5703125" style="162" customWidth="1"/>
    <col min="8709" max="8709" width="10.5703125" style="162" customWidth="1"/>
    <col min="8710" max="8710" width="9.5703125" style="162" customWidth="1"/>
    <col min="8711" max="8711" width="1.5703125" style="162" customWidth="1"/>
    <col min="8712" max="8712" width="9.5703125" style="162" customWidth="1"/>
    <col min="8713" max="8713" width="12" style="162" bestFit="1" customWidth="1"/>
    <col min="8714" max="8714" width="13.42578125" style="162" bestFit="1" customWidth="1"/>
    <col min="8715" max="8715" width="12" style="162" bestFit="1" customWidth="1"/>
    <col min="8716" max="8954" width="11.42578125" style="162"/>
    <col min="8955" max="8955" width="0.140625" style="162" customWidth="1"/>
    <col min="8956" max="8956" width="2.7109375" style="162" customWidth="1"/>
    <col min="8957" max="8957" width="18.5703125" style="162" customWidth="1"/>
    <col min="8958" max="8958" width="1.28515625" style="162" customWidth="1"/>
    <col min="8959" max="8959" width="22.85546875" style="162" customWidth="1"/>
    <col min="8960" max="8960" width="9.42578125" style="162" bestFit="1" customWidth="1"/>
    <col min="8961" max="8961" width="1.5703125" style="162" customWidth="1"/>
    <col min="8962" max="8962" width="10.5703125" style="162" customWidth="1"/>
    <col min="8963" max="8963" width="9.28515625" style="162" customWidth="1"/>
    <col min="8964" max="8964" width="1.5703125" style="162" customWidth="1"/>
    <col min="8965" max="8965" width="10.5703125" style="162" customWidth="1"/>
    <col min="8966" max="8966" width="9.5703125" style="162" customWidth="1"/>
    <col min="8967" max="8967" width="1.5703125" style="162" customWidth="1"/>
    <col min="8968" max="8968" width="9.5703125" style="162" customWidth="1"/>
    <col min="8969" max="8969" width="12" style="162" bestFit="1" customWidth="1"/>
    <col min="8970" max="8970" width="13.42578125" style="162" bestFit="1" customWidth="1"/>
    <col min="8971" max="8971" width="12" style="162" bestFit="1" customWidth="1"/>
    <col min="8972" max="9210" width="11.42578125" style="162"/>
    <col min="9211" max="9211" width="0.140625" style="162" customWidth="1"/>
    <col min="9212" max="9212" width="2.7109375" style="162" customWidth="1"/>
    <col min="9213" max="9213" width="18.5703125" style="162" customWidth="1"/>
    <col min="9214" max="9214" width="1.28515625" style="162" customWidth="1"/>
    <col min="9215" max="9215" width="22.85546875" style="162" customWidth="1"/>
    <col min="9216" max="9216" width="9.42578125" style="162" bestFit="1" customWidth="1"/>
    <col min="9217" max="9217" width="1.5703125" style="162" customWidth="1"/>
    <col min="9218" max="9218" width="10.5703125" style="162" customWidth="1"/>
    <col min="9219" max="9219" width="9.28515625" style="162" customWidth="1"/>
    <col min="9220" max="9220" width="1.5703125" style="162" customWidth="1"/>
    <col min="9221" max="9221" width="10.5703125" style="162" customWidth="1"/>
    <col min="9222" max="9222" width="9.5703125" style="162" customWidth="1"/>
    <col min="9223" max="9223" width="1.5703125" style="162" customWidth="1"/>
    <col min="9224" max="9224" width="9.5703125" style="162" customWidth="1"/>
    <col min="9225" max="9225" width="12" style="162" bestFit="1" customWidth="1"/>
    <col min="9226" max="9226" width="13.42578125" style="162" bestFit="1" customWidth="1"/>
    <col min="9227" max="9227" width="12" style="162" bestFit="1" customWidth="1"/>
    <col min="9228" max="9466" width="11.42578125" style="162"/>
    <col min="9467" max="9467" width="0.140625" style="162" customWidth="1"/>
    <col min="9468" max="9468" width="2.7109375" style="162" customWidth="1"/>
    <col min="9469" max="9469" width="18.5703125" style="162" customWidth="1"/>
    <col min="9470" max="9470" width="1.28515625" style="162" customWidth="1"/>
    <col min="9471" max="9471" width="22.85546875" style="162" customWidth="1"/>
    <col min="9472" max="9472" width="9.42578125" style="162" bestFit="1" customWidth="1"/>
    <col min="9473" max="9473" width="1.5703125" style="162" customWidth="1"/>
    <col min="9474" max="9474" width="10.5703125" style="162" customWidth="1"/>
    <col min="9475" max="9475" width="9.28515625" style="162" customWidth="1"/>
    <col min="9476" max="9476" width="1.5703125" style="162" customWidth="1"/>
    <col min="9477" max="9477" width="10.5703125" style="162" customWidth="1"/>
    <col min="9478" max="9478" width="9.5703125" style="162" customWidth="1"/>
    <col min="9479" max="9479" width="1.5703125" style="162" customWidth="1"/>
    <col min="9480" max="9480" width="9.5703125" style="162" customWidth="1"/>
    <col min="9481" max="9481" width="12" style="162" bestFit="1" customWidth="1"/>
    <col min="9482" max="9482" width="13.42578125" style="162" bestFit="1" customWidth="1"/>
    <col min="9483" max="9483" width="12" style="162" bestFit="1" customWidth="1"/>
    <col min="9484" max="9722" width="11.42578125" style="162"/>
    <col min="9723" max="9723" width="0.140625" style="162" customWidth="1"/>
    <col min="9724" max="9724" width="2.7109375" style="162" customWidth="1"/>
    <col min="9725" max="9725" width="18.5703125" style="162" customWidth="1"/>
    <col min="9726" max="9726" width="1.28515625" style="162" customWidth="1"/>
    <col min="9727" max="9727" width="22.85546875" style="162" customWidth="1"/>
    <col min="9728" max="9728" width="9.42578125" style="162" bestFit="1" customWidth="1"/>
    <col min="9729" max="9729" width="1.5703125" style="162" customWidth="1"/>
    <col min="9730" max="9730" width="10.5703125" style="162" customWidth="1"/>
    <col min="9731" max="9731" width="9.28515625" style="162" customWidth="1"/>
    <col min="9732" max="9732" width="1.5703125" style="162" customWidth="1"/>
    <col min="9733" max="9733" width="10.5703125" style="162" customWidth="1"/>
    <col min="9734" max="9734" width="9.5703125" style="162" customWidth="1"/>
    <col min="9735" max="9735" width="1.5703125" style="162" customWidth="1"/>
    <col min="9736" max="9736" width="9.5703125" style="162" customWidth="1"/>
    <col min="9737" max="9737" width="12" style="162" bestFit="1" customWidth="1"/>
    <col min="9738" max="9738" width="13.42578125" style="162" bestFit="1" customWidth="1"/>
    <col min="9739" max="9739" width="12" style="162" bestFit="1" customWidth="1"/>
    <col min="9740" max="9978" width="11.42578125" style="162"/>
    <col min="9979" max="9979" width="0.140625" style="162" customWidth="1"/>
    <col min="9980" max="9980" width="2.7109375" style="162" customWidth="1"/>
    <col min="9981" max="9981" width="18.5703125" style="162" customWidth="1"/>
    <col min="9982" max="9982" width="1.28515625" style="162" customWidth="1"/>
    <col min="9983" max="9983" width="22.85546875" style="162" customWidth="1"/>
    <col min="9984" max="9984" width="9.42578125" style="162" bestFit="1" customWidth="1"/>
    <col min="9985" max="9985" width="1.5703125" style="162" customWidth="1"/>
    <col min="9986" max="9986" width="10.5703125" style="162" customWidth="1"/>
    <col min="9987" max="9987" width="9.28515625" style="162" customWidth="1"/>
    <col min="9988" max="9988" width="1.5703125" style="162" customWidth="1"/>
    <col min="9989" max="9989" width="10.5703125" style="162" customWidth="1"/>
    <col min="9990" max="9990" width="9.5703125" style="162" customWidth="1"/>
    <col min="9991" max="9991" width="1.5703125" style="162" customWidth="1"/>
    <col min="9992" max="9992" width="9.5703125" style="162" customWidth="1"/>
    <col min="9993" max="9993" width="12" style="162" bestFit="1" customWidth="1"/>
    <col min="9994" max="9994" width="13.42578125" style="162" bestFit="1" customWidth="1"/>
    <col min="9995" max="9995" width="12" style="162" bestFit="1" customWidth="1"/>
    <col min="9996" max="10234" width="11.42578125" style="162"/>
    <col min="10235" max="10235" width="0.140625" style="162" customWidth="1"/>
    <col min="10236" max="10236" width="2.7109375" style="162" customWidth="1"/>
    <col min="10237" max="10237" width="18.5703125" style="162" customWidth="1"/>
    <col min="10238" max="10238" width="1.28515625" style="162" customWidth="1"/>
    <col min="10239" max="10239" width="22.85546875" style="162" customWidth="1"/>
    <col min="10240" max="10240" width="9.42578125" style="162" bestFit="1" customWidth="1"/>
    <col min="10241" max="10241" width="1.5703125" style="162" customWidth="1"/>
    <col min="10242" max="10242" width="10.5703125" style="162" customWidth="1"/>
    <col min="10243" max="10243" width="9.28515625" style="162" customWidth="1"/>
    <col min="10244" max="10244" width="1.5703125" style="162" customWidth="1"/>
    <col min="10245" max="10245" width="10.5703125" style="162" customWidth="1"/>
    <col min="10246" max="10246" width="9.5703125" style="162" customWidth="1"/>
    <col min="10247" max="10247" width="1.5703125" style="162" customWidth="1"/>
    <col min="10248" max="10248" width="9.5703125" style="162" customWidth="1"/>
    <col min="10249" max="10249" width="12" style="162" bestFit="1" customWidth="1"/>
    <col min="10250" max="10250" width="13.42578125" style="162" bestFit="1" customWidth="1"/>
    <col min="10251" max="10251" width="12" style="162" bestFit="1" customWidth="1"/>
    <col min="10252" max="10490" width="11.42578125" style="162"/>
    <col min="10491" max="10491" width="0.140625" style="162" customWidth="1"/>
    <col min="10492" max="10492" width="2.7109375" style="162" customWidth="1"/>
    <col min="10493" max="10493" width="18.5703125" style="162" customWidth="1"/>
    <col min="10494" max="10494" width="1.28515625" style="162" customWidth="1"/>
    <col min="10495" max="10495" width="22.85546875" style="162" customWidth="1"/>
    <col min="10496" max="10496" width="9.42578125" style="162" bestFit="1" customWidth="1"/>
    <col min="10497" max="10497" width="1.5703125" style="162" customWidth="1"/>
    <col min="10498" max="10498" width="10.5703125" style="162" customWidth="1"/>
    <col min="10499" max="10499" width="9.28515625" style="162" customWidth="1"/>
    <col min="10500" max="10500" width="1.5703125" style="162" customWidth="1"/>
    <col min="10501" max="10501" width="10.5703125" style="162" customWidth="1"/>
    <col min="10502" max="10502" width="9.5703125" style="162" customWidth="1"/>
    <col min="10503" max="10503" width="1.5703125" style="162" customWidth="1"/>
    <col min="10504" max="10504" width="9.5703125" style="162" customWidth="1"/>
    <col min="10505" max="10505" width="12" style="162" bestFit="1" customWidth="1"/>
    <col min="10506" max="10506" width="13.42578125" style="162" bestFit="1" customWidth="1"/>
    <col min="10507" max="10507" width="12" style="162" bestFit="1" customWidth="1"/>
    <col min="10508" max="10746" width="11.42578125" style="162"/>
    <col min="10747" max="10747" width="0.140625" style="162" customWidth="1"/>
    <col min="10748" max="10748" width="2.7109375" style="162" customWidth="1"/>
    <col min="10749" max="10749" width="18.5703125" style="162" customWidth="1"/>
    <col min="10750" max="10750" width="1.28515625" style="162" customWidth="1"/>
    <col min="10751" max="10751" width="22.85546875" style="162" customWidth="1"/>
    <col min="10752" max="10752" width="9.42578125" style="162" bestFit="1" customWidth="1"/>
    <col min="10753" max="10753" width="1.5703125" style="162" customWidth="1"/>
    <col min="10754" max="10754" width="10.5703125" style="162" customWidth="1"/>
    <col min="10755" max="10755" width="9.28515625" style="162" customWidth="1"/>
    <col min="10756" max="10756" width="1.5703125" style="162" customWidth="1"/>
    <col min="10757" max="10757" width="10.5703125" style="162" customWidth="1"/>
    <col min="10758" max="10758" width="9.5703125" style="162" customWidth="1"/>
    <col min="10759" max="10759" width="1.5703125" style="162" customWidth="1"/>
    <col min="10760" max="10760" width="9.5703125" style="162" customWidth="1"/>
    <col min="10761" max="10761" width="12" style="162" bestFit="1" customWidth="1"/>
    <col min="10762" max="10762" width="13.42578125" style="162" bestFit="1" customWidth="1"/>
    <col min="10763" max="10763" width="12" style="162" bestFit="1" customWidth="1"/>
    <col min="10764" max="11002" width="11.42578125" style="162"/>
    <col min="11003" max="11003" width="0.140625" style="162" customWidth="1"/>
    <col min="11004" max="11004" width="2.7109375" style="162" customWidth="1"/>
    <col min="11005" max="11005" width="18.5703125" style="162" customWidth="1"/>
    <col min="11006" max="11006" width="1.28515625" style="162" customWidth="1"/>
    <col min="11007" max="11007" width="22.85546875" style="162" customWidth="1"/>
    <col min="11008" max="11008" width="9.42578125" style="162" bestFit="1" customWidth="1"/>
    <col min="11009" max="11009" width="1.5703125" style="162" customWidth="1"/>
    <col min="11010" max="11010" width="10.5703125" style="162" customWidth="1"/>
    <col min="11011" max="11011" width="9.28515625" style="162" customWidth="1"/>
    <col min="11012" max="11012" width="1.5703125" style="162" customWidth="1"/>
    <col min="11013" max="11013" width="10.5703125" style="162" customWidth="1"/>
    <col min="11014" max="11014" width="9.5703125" style="162" customWidth="1"/>
    <col min="11015" max="11015" width="1.5703125" style="162" customWidth="1"/>
    <col min="11016" max="11016" width="9.5703125" style="162" customWidth="1"/>
    <col min="11017" max="11017" width="12" style="162" bestFit="1" customWidth="1"/>
    <col min="11018" max="11018" width="13.42578125" style="162" bestFit="1" customWidth="1"/>
    <col min="11019" max="11019" width="12" style="162" bestFit="1" customWidth="1"/>
    <col min="11020" max="11258" width="11.42578125" style="162"/>
    <col min="11259" max="11259" width="0.140625" style="162" customWidth="1"/>
    <col min="11260" max="11260" width="2.7109375" style="162" customWidth="1"/>
    <col min="11261" max="11261" width="18.5703125" style="162" customWidth="1"/>
    <col min="11262" max="11262" width="1.28515625" style="162" customWidth="1"/>
    <col min="11263" max="11263" width="22.85546875" style="162" customWidth="1"/>
    <col min="11264" max="11264" width="9.42578125" style="162" bestFit="1" customWidth="1"/>
    <col min="11265" max="11265" width="1.5703125" style="162" customWidth="1"/>
    <col min="11266" max="11266" width="10.5703125" style="162" customWidth="1"/>
    <col min="11267" max="11267" width="9.28515625" style="162" customWidth="1"/>
    <col min="11268" max="11268" width="1.5703125" style="162" customWidth="1"/>
    <col min="11269" max="11269" width="10.5703125" style="162" customWidth="1"/>
    <col min="11270" max="11270" width="9.5703125" style="162" customWidth="1"/>
    <col min="11271" max="11271" width="1.5703125" style="162" customWidth="1"/>
    <col min="11272" max="11272" width="9.5703125" style="162" customWidth="1"/>
    <col min="11273" max="11273" width="12" style="162" bestFit="1" customWidth="1"/>
    <col min="11274" max="11274" width="13.42578125" style="162" bestFit="1" customWidth="1"/>
    <col min="11275" max="11275" width="12" style="162" bestFit="1" customWidth="1"/>
    <col min="11276" max="11514" width="11.42578125" style="162"/>
    <col min="11515" max="11515" width="0.140625" style="162" customWidth="1"/>
    <col min="11516" max="11516" width="2.7109375" style="162" customWidth="1"/>
    <col min="11517" max="11517" width="18.5703125" style="162" customWidth="1"/>
    <col min="11518" max="11518" width="1.28515625" style="162" customWidth="1"/>
    <col min="11519" max="11519" width="22.85546875" style="162" customWidth="1"/>
    <col min="11520" max="11520" width="9.42578125" style="162" bestFit="1" customWidth="1"/>
    <col min="11521" max="11521" width="1.5703125" style="162" customWidth="1"/>
    <col min="11522" max="11522" width="10.5703125" style="162" customWidth="1"/>
    <col min="11523" max="11523" width="9.28515625" style="162" customWidth="1"/>
    <col min="11524" max="11524" width="1.5703125" style="162" customWidth="1"/>
    <col min="11525" max="11525" width="10.5703125" style="162" customWidth="1"/>
    <col min="11526" max="11526" width="9.5703125" style="162" customWidth="1"/>
    <col min="11527" max="11527" width="1.5703125" style="162" customWidth="1"/>
    <col min="11528" max="11528" width="9.5703125" style="162" customWidth="1"/>
    <col min="11529" max="11529" width="12" style="162" bestFit="1" customWidth="1"/>
    <col min="11530" max="11530" width="13.42578125" style="162" bestFit="1" customWidth="1"/>
    <col min="11531" max="11531" width="12" style="162" bestFit="1" customWidth="1"/>
    <col min="11532" max="11770" width="11.42578125" style="162"/>
    <col min="11771" max="11771" width="0.140625" style="162" customWidth="1"/>
    <col min="11772" max="11772" width="2.7109375" style="162" customWidth="1"/>
    <col min="11773" max="11773" width="18.5703125" style="162" customWidth="1"/>
    <col min="11774" max="11774" width="1.28515625" style="162" customWidth="1"/>
    <col min="11775" max="11775" width="22.85546875" style="162" customWidth="1"/>
    <col min="11776" max="11776" width="9.42578125" style="162" bestFit="1" customWidth="1"/>
    <col min="11777" max="11777" width="1.5703125" style="162" customWidth="1"/>
    <col min="11778" max="11778" width="10.5703125" style="162" customWidth="1"/>
    <col min="11779" max="11779" width="9.28515625" style="162" customWidth="1"/>
    <col min="11780" max="11780" width="1.5703125" style="162" customWidth="1"/>
    <col min="11781" max="11781" width="10.5703125" style="162" customWidth="1"/>
    <col min="11782" max="11782" width="9.5703125" style="162" customWidth="1"/>
    <col min="11783" max="11783" width="1.5703125" style="162" customWidth="1"/>
    <col min="11784" max="11784" width="9.5703125" style="162" customWidth="1"/>
    <col min="11785" max="11785" width="12" style="162" bestFit="1" customWidth="1"/>
    <col min="11786" max="11786" width="13.42578125" style="162" bestFit="1" customWidth="1"/>
    <col min="11787" max="11787" width="12" style="162" bestFit="1" customWidth="1"/>
    <col min="11788" max="12026" width="11.42578125" style="162"/>
    <col min="12027" max="12027" width="0.140625" style="162" customWidth="1"/>
    <col min="12028" max="12028" width="2.7109375" style="162" customWidth="1"/>
    <col min="12029" max="12029" width="18.5703125" style="162" customWidth="1"/>
    <col min="12030" max="12030" width="1.28515625" style="162" customWidth="1"/>
    <col min="12031" max="12031" width="22.85546875" style="162" customWidth="1"/>
    <col min="12032" max="12032" width="9.42578125" style="162" bestFit="1" customWidth="1"/>
    <col min="12033" max="12033" width="1.5703125" style="162" customWidth="1"/>
    <col min="12034" max="12034" width="10.5703125" style="162" customWidth="1"/>
    <col min="12035" max="12035" width="9.28515625" style="162" customWidth="1"/>
    <col min="12036" max="12036" width="1.5703125" style="162" customWidth="1"/>
    <col min="12037" max="12037" width="10.5703125" style="162" customWidth="1"/>
    <col min="12038" max="12038" width="9.5703125" style="162" customWidth="1"/>
    <col min="12039" max="12039" width="1.5703125" style="162" customWidth="1"/>
    <col min="12040" max="12040" width="9.5703125" style="162" customWidth="1"/>
    <col min="12041" max="12041" width="12" style="162" bestFit="1" customWidth="1"/>
    <col min="12042" max="12042" width="13.42578125" style="162" bestFit="1" customWidth="1"/>
    <col min="12043" max="12043" width="12" style="162" bestFit="1" customWidth="1"/>
    <col min="12044" max="12282" width="11.42578125" style="162"/>
    <col min="12283" max="12283" width="0.140625" style="162" customWidth="1"/>
    <col min="12284" max="12284" width="2.7109375" style="162" customWidth="1"/>
    <col min="12285" max="12285" width="18.5703125" style="162" customWidth="1"/>
    <col min="12286" max="12286" width="1.28515625" style="162" customWidth="1"/>
    <col min="12287" max="12287" width="22.85546875" style="162" customWidth="1"/>
    <col min="12288" max="12288" width="9.42578125" style="162" bestFit="1" customWidth="1"/>
    <col min="12289" max="12289" width="1.5703125" style="162" customWidth="1"/>
    <col min="12290" max="12290" width="10.5703125" style="162" customWidth="1"/>
    <col min="12291" max="12291" width="9.28515625" style="162" customWidth="1"/>
    <col min="12292" max="12292" width="1.5703125" style="162" customWidth="1"/>
    <col min="12293" max="12293" width="10.5703125" style="162" customWidth="1"/>
    <col min="12294" max="12294" width="9.5703125" style="162" customWidth="1"/>
    <col min="12295" max="12295" width="1.5703125" style="162" customWidth="1"/>
    <col min="12296" max="12296" width="9.5703125" style="162" customWidth="1"/>
    <col min="12297" max="12297" width="12" style="162" bestFit="1" customWidth="1"/>
    <col min="12298" max="12298" width="13.42578125" style="162" bestFit="1" customWidth="1"/>
    <col min="12299" max="12299" width="12" style="162" bestFit="1" customWidth="1"/>
    <col min="12300" max="12538" width="11.42578125" style="162"/>
    <col min="12539" max="12539" width="0.140625" style="162" customWidth="1"/>
    <col min="12540" max="12540" width="2.7109375" style="162" customWidth="1"/>
    <col min="12541" max="12541" width="18.5703125" style="162" customWidth="1"/>
    <col min="12542" max="12542" width="1.28515625" style="162" customWidth="1"/>
    <col min="12543" max="12543" width="22.85546875" style="162" customWidth="1"/>
    <col min="12544" max="12544" width="9.42578125" style="162" bestFit="1" customWidth="1"/>
    <col min="12545" max="12545" width="1.5703125" style="162" customWidth="1"/>
    <col min="12546" max="12546" width="10.5703125" style="162" customWidth="1"/>
    <col min="12547" max="12547" width="9.28515625" style="162" customWidth="1"/>
    <col min="12548" max="12548" width="1.5703125" style="162" customWidth="1"/>
    <col min="12549" max="12549" width="10.5703125" style="162" customWidth="1"/>
    <col min="12550" max="12550" width="9.5703125" style="162" customWidth="1"/>
    <col min="12551" max="12551" width="1.5703125" style="162" customWidth="1"/>
    <col min="12552" max="12552" width="9.5703125" style="162" customWidth="1"/>
    <col min="12553" max="12553" width="12" style="162" bestFit="1" customWidth="1"/>
    <col min="12554" max="12554" width="13.42578125" style="162" bestFit="1" customWidth="1"/>
    <col min="12555" max="12555" width="12" style="162" bestFit="1" customWidth="1"/>
    <col min="12556" max="12794" width="11.42578125" style="162"/>
    <col min="12795" max="12795" width="0.140625" style="162" customWidth="1"/>
    <col min="12796" max="12796" width="2.7109375" style="162" customWidth="1"/>
    <col min="12797" max="12797" width="18.5703125" style="162" customWidth="1"/>
    <col min="12798" max="12798" width="1.28515625" style="162" customWidth="1"/>
    <col min="12799" max="12799" width="22.85546875" style="162" customWidth="1"/>
    <col min="12800" max="12800" width="9.42578125" style="162" bestFit="1" customWidth="1"/>
    <col min="12801" max="12801" width="1.5703125" style="162" customWidth="1"/>
    <col min="12802" max="12802" width="10.5703125" style="162" customWidth="1"/>
    <col min="12803" max="12803" width="9.28515625" style="162" customWidth="1"/>
    <col min="12804" max="12804" width="1.5703125" style="162" customWidth="1"/>
    <col min="12805" max="12805" width="10.5703125" style="162" customWidth="1"/>
    <col min="12806" max="12806" width="9.5703125" style="162" customWidth="1"/>
    <col min="12807" max="12807" width="1.5703125" style="162" customWidth="1"/>
    <col min="12808" max="12808" width="9.5703125" style="162" customWidth="1"/>
    <col min="12809" max="12809" width="12" style="162" bestFit="1" customWidth="1"/>
    <col min="12810" max="12810" width="13.42578125" style="162" bestFit="1" customWidth="1"/>
    <col min="12811" max="12811" width="12" style="162" bestFit="1" customWidth="1"/>
    <col min="12812" max="13050" width="11.42578125" style="162"/>
    <col min="13051" max="13051" width="0.140625" style="162" customWidth="1"/>
    <col min="13052" max="13052" width="2.7109375" style="162" customWidth="1"/>
    <col min="13053" max="13053" width="18.5703125" style="162" customWidth="1"/>
    <col min="13054" max="13054" width="1.28515625" style="162" customWidth="1"/>
    <col min="13055" max="13055" width="22.85546875" style="162" customWidth="1"/>
    <col min="13056" max="13056" width="9.42578125" style="162" bestFit="1" customWidth="1"/>
    <col min="13057" max="13057" width="1.5703125" style="162" customWidth="1"/>
    <col min="13058" max="13058" width="10.5703125" style="162" customWidth="1"/>
    <col min="13059" max="13059" width="9.28515625" style="162" customWidth="1"/>
    <col min="13060" max="13060" width="1.5703125" style="162" customWidth="1"/>
    <col min="13061" max="13061" width="10.5703125" style="162" customWidth="1"/>
    <col min="13062" max="13062" width="9.5703125" style="162" customWidth="1"/>
    <col min="13063" max="13063" width="1.5703125" style="162" customWidth="1"/>
    <col min="13064" max="13064" width="9.5703125" style="162" customWidth="1"/>
    <col min="13065" max="13065" width="12" style="162" bestFit="1" customWidth="1"/>
    <col min="13066" max="13066" width="13.42578125" style="162" bestFit="1" customWidth="1"/>
    <col min="13067" max="13067" width="12" style="162" bestFit="1" customWidth="1"/>
    <col min="13068" max="13306" width="11.42578125" style="162"/>
    <col min="13307" max="13307" width="0.140625" style="162" customWidth="1"/>
    <col min="13308" max="13308" width="2.7109375" style="162" customWidth="1"/>
    <col min="13309" max="13309" width="18.5703125" style="162" customWidth="1"/>
    <col min="13310" max="13310" width="1.28515625" style="162" customWidth="1"/>
    <col min="13311" max="13311" width="22.85546875" style="162" customWidth="1"/>
    <col min="13312" max="13312" width="9.42578125" style="162" bestFit="1" customWidth="1"/>
    <col min="13313" max="13313" width="1.5703125" style="162" customWidth="1"/>
    <col min="13314" max="13314" width="10.5703125" style="162" customWidth="1"/>
    <col min="13315" max="13315" width="9.28515625" style="162" customWidth="1"/>
    <col min="13316" max="13316" width="1.5703125" style="162" customWidth="1"/>
    <col min="13317" max="13317" width="10.5703125" style="162" customWidth="1"/>
    <col min="13318" max="13318" width="9.5703125" style="162" customWidth="1"/>
    <col min="13319" max="13319" width="1.5703125" style="162" customWidth="1"/>
    <col min="13320" max="13320" width="9.5703125" style="162" customWidth="1"/>
    <col min="13321" max="13321" width="12" style="162" bestFit="1" customWidth="1"/>
    <col min="13322" max="13322" width="13.42578125" style="162" bestFit="1" customWidth="1"/>
    <col min="13323" max="13323" width="12" style="162" bestFit="1" customWidth="1"/>
    <col min="13324" max="13562" width="11.42578125" style="162"/>
    <col min="13563" max="13563" width="0.140625" style="162" customWidth="1"/>
    <col min="13564" max="13564" width="2.7109375" style="162" customWidth="1"/>
    <col min="13565" max="13565" width="18.5703125" style="162" customWidth="1"/>
    <col min="13566" max="13566" width="1.28515625" style="162" customWidth="1"/>
    <col min="13567" max="13567" width="22.85546875" style="162" customWidth="1"/>
    <col min="13568" max="13568" width="9.42578125" style="162" bestFit="1" customWidth="1"/>
    <col min="13569" max="13569" width="1.5703125" style="162" customWidth="1"/>
    <col min="13570" max="13570" width="10.5703125" style="162" customWidth="1"/>
    <col min="13571" max="13571" width="9.28515625" style="162" customWidth="1"/>
    <col min="13572" max="13572" width="1.5703125" style="162" customWidth="1"/>
    <col min="13573" max="13573" width="10.5703125" style="162" customWidth="1"/>
    <col min="13574" max="13574" width="9.5703125" style="162" customWidth="1"/>
    <col min="13575" max="13575" width="1.5703125" style="162" customWidth="1"/>
    <col min="13576" max="13576" width="9.5703125" style="162" customWidth="1"/>
    <col min="13577" max="13577" width="12" style="162" bestFit="1" customWidth="1"/>
    <col min="13578" max="13578" width="13.42578125" style="162" bestFit="1" customWidth="1"/>
    <col min="13579" max="13579" width="12" style="162" bestFit="1" customWidth="1"/>
    <col min="13580" max="13818" width="11.42578125" style="162"/>
    <col min="13819" max="13819" width="0.140625" style="162" customWidth="1"/>
    <col min="13820" max="13820" width="2.7109375" style="162" customWidth="1"/>
    <col min="13821" max="13821" width="18.5703125" style="162" customWidth="1"/>
    <col min="13822" max="13822" width="1.28515625" style="162" customWidth="1"/>
    <col min="13823" max="13823" width="22.85546875" style="162" customWidth="1"/>
    <col min="13824" max="13824" width="9.42578125" style="162" bestFit="1" customWidth="1"/>
    <col min="13825" max="13825" width="1.5703125" style="162" customWidth="1"/>
    <col min="13826" max="13826" width="10.5703125" style="162" customWidth="1"/>
    <col min="13827" max="13827" width="9.28515625" style="162" customWidth="1"/>
    <col min="13828" max="13828" width="1.5703125" style="162" customWidth="1"/>
    <col min="13829" max="13829" width="10.5703125" style="162" customWidth="1"/>
    <col min="13830" max="13830" width="9.5703125" style="162" customWidth="1"/>
    <col min="13831" max="13831" width="1.5703125" style="162" customWidth="1"/>
    <col min="13832" max="13832" width="9.5703125" style="162" customWidth="1"/>
    <col min="13833" max="13833" width="12" style="162" bestFit="1" customWidth="1"/>
    <col min="13834" max="13834" width="13.42578125" style="162" bestFit="1" customWidth="1"/>
    <col min="13835" max="13835" width="12" style="162" bestFit="1" customWidth="1"/>
    <col min="13836" max="14074" width="11.42578125" style="162"/>
    <col min="14075" max="14075" width="0.140625" style="162" customWidth="1"/>
    <col min="14076" max="14076" width="2.7109375" style="162" customWidth="1"/>
    <col min="14077" max="14077" width="18.5703125" style="162" customWidth="1"/>
    <col min="14078" max="14078" width="1.28515625" style="162" customWidth="1"/>
    <col min="14079" max="14079" width="22.85546875" style="162" customWidth="1"/>
    <col min="14080" max="14080" width="9.42578125" style="162" bestFit="1" customWidth="1"/>
    <col min="14081" max="14081" width="1.5703125" style="162" customWidth="1"/>
    <col min="14082" max="14082" width="10.5703125" style="162" customWidth="1"/>
    <col min="14083" max="14083" width="9.28515625" style="162" customWidth="1"/>
    <col min="14084" max="14084" width="1.5703125" style="162" customWidth="1"/>
    <col min="14085" max="14085" width="10.5703125" style="162" customWidth="1"/>
    <col min="14086" max="14086" width="9.5703125" style="162" customWidth="1"/>
    <col min="14087" max="14087" width="1.5703125" style="162" customWidth="1"/>
    <col min="14088" max="14088" width="9.5703125" style="162" customWidth="1"/>
    <col min="14089" max="14089" width="12" style="162" bestFit="1" customWidth="1"/>
    <col min="14090" max="14090" width="13.42578125" style="162" bestFit="1" customWidth="1"/>
    <col min="14091" max="14091" width="12" style="162" bestFit="1" customWidth="1"/>
    <col min="14092" max="14330" width="11.42578125" style="162"/>
    <col min="14331" max="14331" width="0.140625" style="162" customWidth="1"/>
    <col min="14332" max="14332" width="2.7109375" style="162" customWidth="1"/>
    <col min="14333" max="14333" width="18.5703125" style="162" customWidth="1"/>
    <col min="14334" max="14334" width="1.28515625" style="162" customWidth="1"/>
    <col min="14335" max="14335" width="22.85546875" style="162" customWidth="1"/>
    <col min="14336" max="14336" width="9.42578125" style="162" bestFit="1" customWidth="1"/>
    <col min="14337" max="14337" width="1.5703125" style="162" customWidth="1"/>
    <col min="14338" max="14338" width="10.5703125" style="162" customWidth="1"/>
    <col min="14339" max="14339" width="9.28515625" style="162" customWidth="1"/>
    <col min="14340" max="14340" width="1.5703125" style="162" customWidth="1"/>
    <col min="14341" max="14341" width="10.5703125" style="162" customWidth="1"/>
    <col min="14342" max="14342" width="9.5703125" style="162" customWidth="1"/>
    <col min="14343" max="14343" width="1.5703125" style="162" customWidth="1"/>
    <col min="14344" max="14344" width="9.5703125" style="162" customWidth="1"/>
    <col min="14345" max="14345" width="12" style="162" bestFit="1" customWidth="1"/>
    <col min="14346" max="14346" width="13.42578125" style="162" bestFit="1" customWidth="1"/>
    <col min="14347" max="14347" width="12" style="162" bestFit="1" customWidth="1"/>
    <col min="14348" max="14586" width="11.42578125" style="162"/>
    <col min="14587" max="14587" width="0.140625" style="162" customWidth="1"/>
    <col min="14588" max="14588" width="2.7109375" style="162" customWidth="1"/>
    <col min="14589" max="14589" width="18.5703125" style="162" customWidth="1"/>
    <col min="14590" max="14590" width="1.28515625" style="162" customWidth="1"/>
    <col min="14591" max="14591" width="22.85546875" style="162" customWidth="1"/>
    <col min="14592" max="14592" width="9.42578125" style="162" bestFit="1" customWidth="1"/>
    <col min="14593" max="14593" width="1.5703125" style="162" customWidth="1"/>
    <col min="14594" max="14594" width="10.5703125" style="162" customWidth="1"/>
    <col min="14595" max="14595" width="9.28515625" style="162" customWidth="1"/>
    <col min="14596" max="14596" width="1.5703125" style="162" customWidth="1"/>
    <col min="14597" max="14597" width="10.5703125" style="162" customWidth="1"/>
    <col min="14598" max="14598" width="9.5703125" style="162" customWidth="1"/>
    <col min="14599" max="14599" width="1.5703125" style="162" customWidth="1"/>
    <col min="14600" max="14600" width="9.5703125" style="162" customWidth="1"/>
    <col min="14601" max="14601" width="12" style="162" bestFit="1" customWidth="1"/>
    <col min="14602" max="14602" width="13.42578125" style="162" bestFit="1" customWidth="1"/>
    <col min="14603" max="14603" width="12" style="162" bestFit="1" customWidth="1"/>
    <col min="14604" max="14842" width="11.42578125" style="162"/>
    <col min="14843" max="14843" width="0.140625" style="162" customWidth="1"/>
    <col min="14844" max="14844" width="2.7109375" style="162" customWidth="1"/>
    <col min="14845" max="14845" width="18.5703125" style="162" customWidth="1"/>
    <col min="14846" max="14846" width="1.28515625" style="162" customWidth="1"/>
    <col min="14847" max="14847" width="22.85546875" style="162" customWidth="1"/>
    <col min="14848" max="14848" width="9.42578125" style="162" bestFit="1" customWidth="1"/>
    <col min="14849" max="14849" width="1.5703125" style="162" customWidth="1"/>
    <col min="14850" max="14850" width="10.5703125" style="162" customWidth="1"/>
    <col min="14851" max="14851" width="9.28515625" style="162" customWidth="1"/>
    <col min="14852" max="14852" width="1.5703125" style="162" customWidth="1"/>
    <col min="14853" max="14853" width="10.5703125" style="162" customWidth="1"/>
    <col min="14854" max="14854" width="9.5703125" style="162" customWidth="1"/>
    <col min="14855" max="14855" width="1.5703125" style="162" customWidth="1"/>
    <col min="14856" max="14856" width="9.5703125" style="162" customWidth="1"/>
    <col min="14857" max="14857" width="12" style="162" bestFit="1" customWidth="1"/>
    <col min="14858" max="14858" width="13.42578125" style="162" bestFit="1" customWidth="1"/>
    <col min="14859" max="14859" width="12" style="162" bestFit="1" customWidth="1"/>
    <col min="14860" max="15098" width="11.42578125" style="162"/>
    <col min="15099" max="15099" width="0.140625" style="162" customWidth="1"/>
    <col min="15100" max="15100" width="2.7109375" style="162" customWidth="1"/>
    <col min="15101" max="15101" width="18.5703125" style="162" customWidth="1"/>
    <col min="15102" max="15102" width="1.28515625" style="162" customWidth="1"/>
    <col min="15103" max="15103" width="22.85546875" style="162" customWidth="1"/>
    <col min="15104" max="15104" width="9.42578125" style="162" bestFit="1" customWidth="1"/>
    <col min="15105" max="15105" width="1.5703125" style="162" customWidth="1"/>
    <col min="15106" max="15106" width="10.5703125" style="162" customWidth="1"/>
    <col min="15107" max="15107" width="9.28515625" style="162" customWidth="1"/>
    <col min="15108" max="15108" width="1.5703125" style="162" customWidth="1"/>
    <col min="15109" max="15109" width="10.5703125" style="162" customWidth="1"/>
    <col min="15110" max="15110" width="9.5703125" style="162" customWidth="1"/>
    <col min="15111" max="15111" width="1.5703125" style="162" customWidth="1"/>
    <col min="15112" max="15112" width="9.5703125" style="162" customWidth="1"/>
    <col min="15113" max="15113" width="12" style="162" bestFit="1" customWidth="1"/>
    <col min="15114" max="15114" width="13.42578125" style="162" bestFit="1" customWidth="1"/>
    <col min="15115" max="15115" width="12" style="162" bestFit="1" customWidth="1"/>
    <col min="15116" max="15354" width="11.42578125" style="162"/>
    <col min="15355" max="15355" width="0.140625" style="162" customWidth="1"/>
    <col min="15356" max="15356" width="2.7109375" style="162" customWidth="1"/>
    <col min="15357" max="15357" width="18.5703125" style="162" customWidth="1"/>
    <col min="15358" max="15358" width="1.28515625" style="162" customWidth="1"/>
    <col min="15359" max="15359" width="22.85546875" style="162" customWidth="1"/>
    <col min="15360" max="15360" width="9.42578125" style="162" bestFit="1" customWidth="1"/>
    <col min="15361" max="15361" width="1.5703125" style="162" customWidth="1"/>
    <col min="15362" max="15362" width="10.5703125" style="162" customWidth="1"/>
    <col min="15363" max="15363" width="9.28515625" style="162" customWidth="1"/>
    <col min="15364" max="15364" width="1.5703125" style="162" customWidth="1"/>
    <col min="15365" max="15365" width="10.5703125" style="162" customWidth="1"/>
    <col min="15366" max="15366" width="9.5703125" style="162" customWidth="1"/>
    <col min="15367" max="15367" width="1.5703125" style="162" customWidth="1"/>
    <col min="15368" max="15368" width="9.5703125" style="162" customWidth="1"/>
    <col min="15369" max="15369" width="12" style="162" bestFit="1" customWidth="1"/>
    <col min="15370" max="15370" width="13.42578125" style="162" bestFit="1" customWidth="1"/>
    <col min="15371" max="15371" width="12" style="162" bestFit="1" customWidth="1"/>
    <col min="15372" max="15610" width="11.42578125" style="162"/>
    <col min="15611" max="15611" width="0.140625" style="162" customWidth="1"/>
    <col min="15612" max="15612" width="2.7109375" style="162" customWidth="1"/>
    <col min="15613" max="15613" width="18.5703125" style="162" customWidth="1"/>
    <col min="15614" max="15614" width="1.28515625" style="162" customWidth="1"/>
    <col min="15615" max="15615" width="22.85546875" style="162" customWidth="1"/>
    <col min="15616" max="15616" width="9.42578125" style="162" bestFit="1" customWidth="1"/>
    <col min="15617" max="15617" width="1.5703125" style="162" customWidth="1"/>
    <col min="15618" max="15618" width="10.5703125" style="162" customWidth="1"/>
    <col min="15619" max="15619" width="9.28515625" style="162" customWidth="1"/>
    <col min="15620" max="15620" width="1.5703125" style="162" customWidth="1"/>
    <col min="15621" max="15621" width="10.5703125" style="162" customWidth="1"/>
    <col min="15622" max="15622" width="9.5703125" style="162" customWidth="1"/>
    <col min="15623" max="15623" width="1.5703125" style="162" customWidth="1"/>
    <col min="15624" max="15624" width="9.5703125" style="162" customWidth="1"/>
    <col min="15625" max="15625" width="12" style="162" bestFit="1" customWidth="1"/>
    <col min="15626" max="15626" width="13.42578125" style="162" bestFit="1" customWidth="1"/>
    <col min="15627" max="15627" width="12" style="162" bestFit="1" customWidth="1"/>
    <col min="15628" max="15866" width="11.42578125" style="162"/>
    <col min="15867" max="15867" width="0.140625" style="162" customWidth="1"/>
    <col min="15868" max="15868" width="2.7109375" style="162" customWidth="1"/>
    <col min="15869" max="15869" width="18.5703125" style="162" customWidth="1"/>
    <col min="15870" max="15870" width="1.28515625" style="162" customWidth="1"/>
    <col min="15871" max="15871" width="22.85546875" style="162" customWidth="1"/>
    <col min="15872" max="15872" width="9.42578125" style="162" bestFit="1" customWidth="1"/>
    <col min="15873" max="15873" width="1.5703125" style="162" customWidth="1"/>
    <col min="15874" max="15874" width="10.5703125" style="162" customWidth="1"/>
    <col min="15875" max="15875" width="9.28515625" style="162" customWidth="1"/>
    <col min="15876" max="15876" width="1.5703125" style="162" customWidth="1"/>
    <col min="15877" max="15877" width="10.5703125" style="162" customWidth="1"/>
    <col min="15878" max="15878" width="9.5703125" style="162" customWidth="1"/>
    <col min="15879" max="15879" width="1.5703125" style="162" customWidth="1"/>
    <col min="15880" max="15880" width="9.5703125" style="162" customWidth="1"/>
    <col min="15881" max="15881" width="12" style="162" bestFit="1" customWidth="1"/>
    <col min="15882" max="15882" width="13.42578125" style="162" bestFit="1" customWidth="1"/>
    <col min="15883" max="15883" width="12" style="162" bestFit="1" customWidth="1"/>
    <col min="15884" max="16122" width="11.42578125" style="162"/>
    <col min="16123" max="16123" width="0.140625" style="162" customWidth="1"/>
    <col min="16124" max="16124" width="2.7109375" style="162" customWidth="1"/>
    <col min="16125" max="16125" width="18.5703125" style="162" customWidth="1"/>
    <col min="16126" max="16126" width="1.28515625" style="162" customWidth="1"/>
    <col min="16127" max="16127" width="22.85546875" style="162" customWidth="1"/>
    <col min="16128" max="16128" width="9.42578125" style="162" bestFit="1" customWidth="1"/>
    <col min="16129" max="16129" width="1.5703125" style="162" customWidth="1"/>
    <col min="16130" max="16130" width="10.5703125" style="162" customWidth="1"/>
    <col min="16131" max="16131" width="9.28515625" style="162" customWidth="1"/>
    <col min="16132" max="16132" width="1.5703125" style="162" customWidth="1"/>
    <col min="16133" max="16133" width="10.5703125" style="162" customWidth="1"/>
    <col min="16134" max="16134" width="9.5703125" style="162" customWidth="1"/>
    <col min="16135" max="16135" width="1.5703125" style="162" customWidth="1"/>
    <col min="16136" max="16136" width="9.5703125" style="162" customWidth="1"/>
    <col min="16137" max="16137" width="12" style="162" bestFit="1" customWidth="1"/>
    <col min="16138" max="16138" width="13.42578125" style="162" bestFit="1" customWidth="1"/>
    <col min="16139" max="16139" width="12" style="162" bestFit="1" customWidth="1"/>
    <col min="16140" max="16384" width="11.42578125" style="162"/>
  </cols>
  <sheetData>
    <row r="1" spans="2:14" ht="0.75" customHeight="1"/>
    <row r="2" spans="2:14" ht="21" customHeight="1">
      <c r="E2" s="163"/>
      <c r="K2" s="66" t="s">
        <v>36</v>
      </c>
    </row>
    <row r="3" spans="2:14" ht="15" customHeight="1">
      <c r="E3" s="980" t="s">
        <v>545</v>
      </c>
      <c r="F3" s="980"/>
      <c r="G3" s="980"/>
      <c r="H3" s="980"/>
      <c r="I3" s="980"/>
      <c r="J3" s="980"/>
      <c r="K3" s="980"/>
    </row>
    <row r="4" spans="2:14" s="165" customFormat="1" ht="20.25" customHeight="1">
      <c r="B4" s="164"/>
      <c r="C4" s="6" t="str">
        <f>Indice!C4</f>
        <v>Producción de energía eléctrica eléctrica</v>
      </c>
    </row>
    <row r="5" spans="2:14" s="165" customFormat="1" ht="12.75" customHeight="1">
      <c r="B5" s="164"/>
      <c r="C5" s="166"/>
    </row>
    <row r="6" spans="2:14" s="165" customFormat="1" ht="13.5" customHeight="1">
      <c r="B6" s="164"/>
      <c r="C6" s="167"/>
      <c r="D6" s="168"/>
      <c r="E6" s="168"/>
    </row>
    <row r="7" spans="2:14" s="165" customFormat="1" ht="12.75" customHeight="1">
      <c r="B7" s="164"/>
      <c r="C7" s="984" t="s">
        <v>550</v>
      </c>
      <c r="D7" s="168"/>
      <c r="E7" s="169"/>
      <c r="F7" s="989" t="s">
        <v>259</v>
      </c>
      <c r="G7" s="989"/>
      <c r="H7" s="989" t="s">
        <v>260</v>
      </c>
      <c r="I7" s="989"/>
      <c r="J7" s="989" t="s">
        <v>26</v>
      </c>
      <c r="K7" s="990"/>
    </row>
    <row r="8" spans="2:14" s="165" customFormat="1" ht="12.75" customHeight="1">
      <c r="B8" s="164"/>
      <c r="C8" s="984"/>
      <c r="D8" s="168"/>
      <c r="E8" s="169"/>
      <c r="F8" s="991" t="s">
        <v>339</v>
      </c>
      <c r="G8" s="991"/>
      <c r="H8" s="991" t="s">
        <v>263</v>
      </c>
      <c r="I8" s="991"/>
      <c r="J8" s="991" t="s">
        <v>264</v>
      </c>
      <c r="K8" s="991"/>
    </row>
    <row r="9" spans="2:14" s="165" customFormat="1" ht="12.75" customHeight="1">
      <c r="B9" s="164"/>
      <c r="C9" s="984"/>
      <c r="D9" s="168"/>
      <c r="E9" s="170"/>
      <c r="F9" s="188" t="s">
        <v>10</v>
      </c>
      <c r="G9" s="188" t="s">
        <v>547</v>
      </c>
      <c r="H9" s="188" t="s">
        <v>10</v>
      </c>
      <c r="I9" s="188" t="s">
        <v>547</v>
      </c>
      <c r="J9" s="188" t="s">
        <v>10</v>
      </c>
      <c r="K9" s="188" t="s">
        <v>547</v>
      </c>
      <c r="L9" s="193"/>
      <c r="M9" s="193"/>
      <c r="N9" s="193"/>
    </row>
    <row r="10" spans="2:14" s="165" customFormat="1" ht="12.75" customHeight="1">
      <c r="B10" s="164"/>
      <c r="C10" s="305"/>
      <c r="D10" s="168"/>
      <c r="E10" s="477" t="s">
        <v>265</v>
      </c>
      <c r="F10" s="478">
        <f>'Data 1'!E16</f>
        <v>20352.183779999999</v>
      </c>
      <c r="G10" s="470">
        <f>'Data 1'!F16</f>
        <v>2.7793438680112637E-2</v>
      </c>
      <c r="H10" s="478">
        <f>'Data 1'!H16</f>
        <v>1.2630000000000001</v>
      </c>
      <c r="I10" s="470">
        <f>'Data 1'!I16</f>
        <v>0</v>
      </c>
      <c r="J10" s="478">
        <f>'Data 1'!K16</f>
        <v>20353.446779999998</v>
      </c>
      <c r="K10" s="470">
        <f>'Data 1'!L16</f>
        <v>2.7791713524227823E-2</v>
      </c>
      <c r="L10" s="195"/>
      <c r="M10" s="193"/>
      <c r="N10" s="193"/>
    </row>
    <row r="11" spans="2:14" s="165" customFormat="1" ht="12.75" customHeight="1">
      <c r="B11" s="164"/>
      <c r="C11" s="305"/>
      <c r="D11" s="168"/>
      <c r="E11" s="477" t="s">
        <v>3</v>
      </c>
      <c r="F11" s="478">
        <f>'Data 1'!E17</f>
        <v>7572.58</v>
      </c>
      <c r="G11" s="470">
        <f>'Data 1'!F17</f>
        <v>0</v>
      </c>
      <c r="H11" s="478" t="str">
        <f>'Data 1'!H17</f>
        <v>-</v>
      </c>
      <c r="I11" s="470" t="str">
        <f>'Data 1'!I17</f>
        <v>-</v>
      </c>
      <c r="J11" s="478">
        <f>'Data 1'!K17</f>
        <v>7572.58</v>
      </c>
      <c r="K11" s="470">
        <f>'Data 1'!L17</f>
        <v>0</v>
      </c>
      <c r="L11" s="193"/>
      <c r="M11" s="193"/>
      <c r="N11" s="193"/>
    </row>
    <row r="12" spans="2:14" s="165" customFormat="1" ht="12.75" customHeight="1">
      <c r="B12" s="164"/>
      <c r="D12" s="168"/>
      <c r="E12" s="477" t="s">
        <v>4</v>
      </c>
      <c r="F12" s="478">
        <f>'Data 1'!E18</f>
        <v>9535.869999999999</v>
      </c>
      <c r="G12" s="470">
        <f>'Data 1'!F18</f>
        <v>-8.9047403424907579</v>
      </c>
      <c r="H12" s="478">
        <f>'Data 1'!H18</f>
        <v>468.4</v>
      </c>
      <c r="I12" s="470">
        <f>'Data 1'!I18</f>
        <v>0</v>
      </c>
      <c r="J12" s="478">
        <f>'Data 1'!K18</f>
        <v>10004.269999999999</v>
      </c>
      <c r="K12" s="470">
        <f>'Data 1'!L18</f>
        <v>-8.5233559062289252</v>
      </c>
      <c r="L12" s="195"/>
      <c r="M12" s="193"/>
      <c r="N12" s="193"/>
    </row>
    <row r="13" spans="2:14" s="165" customFormat="1" ht="12.75" customHeight="1">
      <c r="B13" s="164"/>
      <c r="D13" s="168"/>
      <c r="E13" s="477" t="s">
        <v>66</v>
      </c>
      <c r="F13" s="478" t="str">
        <f>'Data 1'!E19</f>
        <v>-</v>
      </c>
      <c r="G13" s="470" t="str">
        <f>'Data 1'!F19</f>
        <v>-</v>
      </c>
      <c r="H13" s="478">
        <f>'Data 1'!H19</f>
        <v>2490.0600000000004</v>
      </c>
      <c r="I13" s="470">
        <f>'Data 1'!I19</f>
        <v>0</v>
      </c>
      <c r="J13" s="478">
        <f>'Data 1'!K19</f>
        <v>2490.0600000000004</v>
      </c>
      <c r="K13" s="470">
        <f>'Data 1'!L19</f>
        <v>0</v>
      </c>
      <c r="L13" s="195"/>
      <c r="M13" s="193"/>
      <c r="N13" s="193"/>
    </row>
    <row r="14" spans="2:14" s="165" customFormat="1" ht="12.75" customHeight="1">
      <c r="B14" s="164"/>
      <c r="C14" s="171"/>
      <c r="D14" s="168"/>
      <c r="E14" s="477" t="s">
        <v>67</v>
      </c>
      <c r="F14" s="478">
        <f>'Data 1'!E20</f>
        <v>24947.71</v>
      </c>
      <c r="G14" s="470">
        <f>'Data 1'!F20</f>
        <v>0</v>
      </c>
      <c r="H14" s="478">
        <f>'Data 1'!H20</f>
        <v>1722.15</v>
      </c>
      <c r="I14" s="470">
        <f>'Data 1'!I20</f>
        <v>0</v>
      </c>
      <c r="J14" s="478">
        <f>'Data 1'!K20</f>
        <v>26669.86</v>
      </c>
      <c r="K14" s="470">
        <f>'Data 1'!L20</f>
        <v>0</v>
      </c>
      <c r="L14" s="195"/>
      <c r="M14" s="193"/>
      <c r="N14" s="193"/>
    </row>
    <row r="15" spans="2:14" s="165" customFormat="1" ht="12.75" customHeight="1">
      <c r="B15" s="164"/>
      <c r="C15" s="171"/>
      <c r="D15" s="168"/>
      <c r="E15" s="842" t="s">
        <v>266</v>
      </c>
      <c r="F15" s="478" t="str">
        <f>'Data 1'!E21</f>
        <v>-</v>
      </c>
      <c r="G15" s="470" t="str">
        <f>'Data 1'!F21</f>
        <v>-</v>
      </c>
      <c r="H15" s="478">
        <f>'Data 1'!H21</f>
        <v>11.39</v>
      </c>
      <c r="I15" s="470">
        <f>'Data 1'!I21</f>
        <v>0</v>
      </c>
      <c r="J15" s="478">
        <f>'Data 1'!K21</f>
        <v>11.39</v>
      </c>
      <c r="K15" s="470">
        <f>'Data 1'!L21</f>
        <v>0</v>
      </c>
      <c r="L15" s="195"/>
      <c r="M15" s="193"/>
      <c r="N15" s="193"/>
    </row>
    <row r="16" spans="2:14" s="165" customFormat="1" ht="12.75" customHeight="1">
      <c r="B16" s="164"/>
      <c r="C16" s="171"/>
      <c r="D16" s="168"/>
      <c r="E16" s="477" t="s">
        <v>267</v>
      </c>
      <c r="F16" s="478">
        <f>'Data 1'!E22</f>
        <v>22900.244549999996</v>
      </c>
      <c r="G16" s="470">
        <f>'Data 1'!F22</f>
        <v>0.11804184553256825</v>
      </c>
      <c r="H16" s="478">
        <f>'Data 1'!H22</f>
        <v>156.2663</v>
      </c>
      <c r="I16" s="470">
        <f>'Data 1'!I22</f>
        <v>0</v>
      </c>
      <c r="J16" s="478">
        <f>'Data 1'!K22</f>
        <v>23056.510849999995</v>
      </c>
      <c r="K16" s="470">
        <f>'Data 1'!L22</f>
        <v>0.11724087487512413</v>
      </c>
      <c r="L16" s="195"/>
      <c r="M16" s="193"/>
      <c r="N16" s="193"/>
    </row>
    <row r="17" spans="2:14" s="165" customFormat="1" ht="12.75" customHeight="1">
      <c r="B17" s="164"/>
      <c r="C17" s="171"/>
      <c r="D17" s="168"/>
      <c r="E17" s="477" t="s">
        <v>268</v>
      </c>
      <c r="F17" s="478">
        <f>'Data 1'!E23</f>
        <v>4429.5942300001498</v>
      </c>
      <c r="G17" s="470">
        <f>'Data 1'!F23</f>
        <v>0.26000162042250086</v>
      </c>
      <c r="H17" s="478">
        <f>'Data 1'!H23</f>
        <v>244.29580999999789</v>
      </c>
      <c r="I17" s="470">
        <f>'Data 1'!I23</f>
        <v>0.28736126454720345</v>
      </c>
      <c r="J17" s="478">
        <f>'Data 1'!K23</f>
        <v>4673.8900400001476</v>
      </c>
      <c r="K17" s="470">
        <f>'Data 1'!L23</f>
        <v>0.26143128997226928</v>
      </c>
      <c r="L17" s="195"/>
      <c r="M17" s="193"/>
      <c r="N17" s="193"/>
    </row>
    <row r="18" spans="2:14" s="165" customFormat="1" ht="12.75" customHeight="1">
      <c r="B18" s="164"/>
      <c r="C18" s="171"/>
      <c r="D18" s="168"/>
      <c r="E18" s="477" t="s">
        <v>269</v>
      </c>
      <c r="F18" s="478">
        <f>'Data 1'!E24</f>
        <v>2299.4275000000002</v>
      </c>
      <c r="G18" s="470">
        <f>'Data 1'!F24</f>
        <v>0</v>
      </c>
      <c r="H18" s="478" t="str">
        <f>'Data 1'!H24</f>
        <v>-</v>
      </c>
      <c r="I18" s="470" t="str">
        <f>'Data 1'!I24</f>
        <v>-</v>
      </c>
      <c r="J18" s="478">
        <f>'Data 1'!K24</f>
        <v>2299.4275000000002</v>
      </c>
      <c r="K18" s="470">
        <f>'Data 1'!L24</f>
        <v>0</v>
      </c>
      <c r="L18" s="195"/>
      <c r="M18" s="193"/>
      <c r="N18" s="193"/>
    </row>
    <row r="19" spans="2:14" s="165" customFormat="1" ht="12.75" customHeight="1">
      <c r="B19" s="164"/>
      <c r="C19" s="171"/>
      <c r="D19" s="168"/>
      <c r="E19" s="477" t="s">
        <v>462</v>
      </c>
      <c r="F19" s="478">
        <f>'Data 1'!E25</f>
        <v>743.11741000000018</v>
      </c>
      <c r="G19" s="470">
        <f>'Data 1'!F25</f>
        <v>0.12867803423242119</v>
      </c>
      <c r="H19" s="478">
        <f>'Data 1'!H25</f>
        <v>5.4979999999999993</v>
      </c>
      <c r="I19" s="470">
        <f>'Data 1'!I25</f>
        <v>0</v>
      </c>
      <c r="J19" s="478">
        <f>'Data 1'!K25</f>
        <v>748.61541000000022</v>
      </c>
      <c r="K19" s="470">
        <f>'Data 1'!L25</f>
        <v>0.12773178668108454</v>
      </c>
      <c r="L19" s="195"/>
      <c r="M19" s="193"/>
      <c r="N19" s="193"/>
    </row>
    <row r="20" spans="2:14" s="165" customFormat="1" ht="12.75" customHeight="1">
      <c r="B20" s="164"/>
      <c r="C20" s="171"/>
      <c r="D20" s="168"/>
      <c r="E20" s="477" t="s">
        <v>280</v>
      </c>
      <c r="F20" s="478">
        <f>'Data 1'!E26</f>
        <v>6600.4531999999981</v>
      </c>
      <c r="G20" s="470">
        <f>'Data 1'!F26</f>
        <v>-0.11281936392518732</v>
      </c>
      <c r="H20" s="478">
        <f>'Data 1'!H26</f>
        <v>44.093000000000004</v>
      </c>
      <c r="I20" s="470">
        <f>'Data 1'!I26</f>
        <v>0</v>
      </c>
      <c r="J20" s="478">
        <f>'Data 1'!K26</f>
        <v>6644.546199999998</v>
      </c>
      <c r="K20" s="470">
        <f>'Data 1'!L26</f>
        <v>-0.11207153720897978</v>
      </c>
      <c r="L20" s="195"/>
      <c r="M20" s="193"/>
      <c r="N20" s="193"/>
    </row>
    <row r="21" spans="2:14" s="165" customFormat="1" ht="12.75" customHeight="1">
      <c r="B21" s="164"/>
      <c r="C21" s="171"/>
      <c r="D21" s="168"/>
      <c r="E21" s="477" t="s">
        <v>281</v>
      </c>
      <c r="F21" s="478">
        <f>'Data 1'!E27</f>
        <v>677.40600000000006</v>
      </c>
      <c r="G21" s="470">
        <f>'Data 1'!F27</f>
        <v>0</v>
      </c>
      <c r="H21" s="478">
        <f>'Data 1'!H27</f>
        <v>76.968000000000004</v>
      </c>
      <c r="I21" s="470">
        <f>'Data 1'!I27</f>
        <v>0</v>
      </c>
      <c r="J21" s="478">
        <f>'Data 1'!K27</f>
        <v>754.37400000000002</v>
      </c>
      <c r="K21" s="470">
        <f>'Data 1'!L27</f>
        <v>0</v>
      </c>
      <c r="L21" s="195"/>
      <c r="M21" s="193"/>
      <c r="N21" s="193"/>
    </row>
    <row r="22" spans="2:14" s="165" customFormat="1" ht="16.149999999999999" customHeight="1">
      <c r="B22" s="164"/>
      <c r="C22" s="167"/>
      <c r="D22" s="168"/>
      <c r="E22" s="481" t="s">
        <v>0</v>
      </c>
      <c r="F22" s="482">
        <f>SUM(F10:F21)</f>
        <v>100058.58667000016</v>
      </c>
      <c r="G22" s="483">
        <f>'Data 1'!F28</f>
        <v>-0.88606283368833916</v>
      </c>
      <c r="H22" s="482">
        <f>SUM(H10:H21)</f>
        <v>5220.3841099999981</v>
      </c>
      <c r="I22" s="483">
        <f>'Data 1'!I28</f>
        <v>1.3410773243127672E-2</v>
      </c>
      <c r="J22" s="482">
        <f>SUM(J10:J21)</f>
        <v>105278.97078000012</v>
      </c>
      <c r="K22" s="483">
        <f>'Data 1'!L28</f>
        <v>-0.84184276001179059</v>
      </c>
      <c r="L22" s="195"/>
      <c r="M22" s="193"/>
      <c r="N22" s="193"/>
    </row>
    <row r="23" spans="2:14" ht="16.149999999999999" customHeight="1">
      <c r="E23" s="988" t="s">
        <v>507</v>
      </c>
      <c r="F23" s="988"/>
      <c r="G23" s="988"/>
      <c r="H23" s="988"/>
      <c r="I23" s="988"/>
      <c r="J23" s="988"/>
      <c r="K23" s="988"/>
      <c r="L23" s="194"/>
      <c r="M23" s="194"/>
      <c r="N23" s="194"/>
    </row>
    <row r="24" spans="2:14" ht="23.25" customHeight="1">
      <c r="E24" s="988" t="s">
        <v>394</v>
      </c>
      <c r="F24" s="988"/>
      <c r="G24" s="988"/>
      <c r="H24" s="988"/>
      <c r="I24" s="988"/>
      <c r="J24" s="988"/>
      <c r="K24" s="988"/>
    </row>
    <row r="26" spans="2:14">
      <c r="D26" s="172"/>
      <c r="E26" s="172"/>
      <c r="F26" s="173"/>
      <c r="G26" s="174"/>
      <c r="I26" s="175"/>
    </row>
    <row r="27" spans="2:14">
      <c r="D27" s="172"/>
      <c r="E27" s="172"/>
      <c r="F27" s="177"/>
      <c r="G27" s="174"/>
      <c r="I27" s="175"/>
    </row>
    <row r="28" spans="2:14">
      <c r="D28" s="172"/>
      <c r="E28" s="172"/>
      <c r="F28" s="177"/>
      <c r="G28" s="174"/>
      <c r="I28" s="175"/>
    </row>
    <row r="29" spans="2:14">
      <c r="D29" s="172"/>
      <c r="E29" s="172"/>
      <c r="F29" s="173"/>
      <c r="G29" s="174"/>
      <c r="I29" s="175"/>
    </row>
    <row r="30" spans="2:14">
      <c r="D30" s="172"/>
      <c r="E30" s="172"/>
      <c r="F30" s="173"/>
      <c r="G30" s="174"/>
      <c r="I30" s="175"/>
    </row>
    <row r="31" spans="2:14">
      <c r="D31" s="172"/>
      <c r="E31" s="172"/>
      <c r="F31" s="173"/>
      <c r="G31" s="174"/>
      <c r="I31" s="175"/>
    </row>
    <row r="32" spans="2:14">
      <c r="D32" s="172"/>
      <c r="E32" s="172"/>
      <c r="F32" s="173"/>
      <c r="G32" s="174"/>
      <c r="I32" s="175"/>
    </row>
    <row r="33" spans="4:9">
      <c r="D33" s="172"/>
      <c r="E33" s="172"/>
      <c r="F33" s="173"/>
      <c r="G33" s="174"/>
      <c r="I33" s="175"/>
    </row>
    <row r="34" spans="4:9">
      <c r="D34" s="172"/>
      <c r="E34" s="172"/>
      <c r="F34" s="173"/>
      <c r="G34" s="174"/>
      <c r="I34" s="175"/>
    </row>
    <row r="35" spans="4:9">
      <c r="D35" s="172"/>
      <c r="E35" s="172"/>
      <c r="F35" s="173"/>
      <c r="G35" s="174"/>
      <c r="I35" s="175"/>
    </row>
    <row r="36" spans="4:9">
      <c r="D36" s="172"/>
      <c r="E36" s="172"/>
      <c r="F36" s="173"/>
      <c r="G36" s="174"/>
      <c r="I36" s="175"/>
    </row>
    <row r="37" spans="4:9">
      <c r="D37" s="172"/>
      <c r="E37" s="172"/>
      <c r="F37" s="173"/>
      <c r="G37" s="172"/>
    </row>
    <row r="39" spans="4:9">
      <c r="E39" s="172"/>
      <c r="F39" s="177"/>
    </row>
  </sheetData>
  <mergeCells count="10">
    <mergeCell ref="C7:C9"/>
    <mergeCell ref="E3:K3"/>
    <mergeCell ref="E23:K23"/>
    <mergeCell ref="E24:K24"/>
    <mergeCell ref="F7:G7"/>
    <mergeCell ref="H7:I7"/>
    <mergeCell ref="J7:K7"/>
    <mergeCell ref="F8:G8"/>
    <mergeCell ref="H8:I8"/>
    <mergeCell ref="J8:K8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ignoredErrors>
    <ignoredError sqref="G22 I22" formula="1"/>
  </ignoredErrors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2">
    <pageSetUpPr autoPageBreaks="0"/>
  </sheetPr>
  <dimension ref="A1:P32"/>
  <sheetViews>
    <sheetView showGridLines="0" showRowColHeaders="0" showOutlineSymbols="0" zoomScaleNormal="100" workbookViewId="0">
      <selection activeCell="B2" sqref="B2"/>
    </sheetView>
  </sheetViews>
  <sheetFormatPr baseColWidth="10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105.7109375" style="1" customWidth="1"/>
    <col min="6" max="256" width="11.42578125" style="1"/>
    <col min="257" max="257" width="0.140625" style="1" customWidth="1"/>
    <col min="258" max="258" width="2.7109375" style="1" customWidth="1"/>
    <col min="259" max="259" width="18.5703125" style="1" customWidth="1"/>
    <col min="260" max="260" width="1.28515625" style="1" customWidth="1"/>
    <col min="261" max="261" width="58.85546875" style="1" customWidth="1"/>
    <col min="262" max="263" width="11.42578125" style="1"/>
    <col min="264" max="264" width="12.85546875" style="1" customWidth="1"/>
    <col min="265" max="265" width="4.7109375" style="1" customWidth="1"/>
    <col min="266" max="512" width="11.42578125" style="1"/>
    <col min="513" max="513" width="0.140625" style="1" customWidth="1"/>
    <col min="514" max="514" width="2.7109375" style="1" customWidth="1"/>
    <col min="515" max="515" width="18.5703125" style="1" customWidth="1"/>
    <col min="516" max="516" width="1.28515625" style="1" customWidth="1"/>
    <col min="517" max="517" width="58.85546875" style="1" customWidth="1"/>
    <col min="518" max="519" width="11.42578125" style="1"/>
    <col min="520" max="520" width="12.85546875" style="1" customWidth="1"/>
    <col min="521" max="521" width="4.7109375" style="1" customWidth="1"/>
    <col min="522" max="768" width="11.42578125" style="1"/>
    <col min="769" max="769" width="0.140625" style="1" customWidth="1"/>
    <col min="770" max="770" width="2.7109375" style="1" customWidth="1"/>
    <col min="771" max="771" width="18.5703125" style="1" customWidth="1"/>
    <col min="772" max="772" width="1.28515625" style="1" customWidth="1"/>
    <col min="773" max="773" width="58.85546875" style="1" customWidth="1"/>
    <col min="774" max="775" width="11.42578125" style="1"/>
    <col min="776" max="776" width="12.85546875" style="1" customWidth="1"/>
    <col min="777" max="777" width="4.7109375" style="1" customWidth="1"/>
    <col min="778" max="1024" width="11.42578125" style="1"/>
    <col min="1025" max="1025" width="0.140625" style="1" customWidth="1"/>
    <col min="1026" max="1026" width="2.7109375" style="1" customWidth="1"/>
    <col min="1027" max="1027" width="18.5703125" style="1" customWidth="1"/>
    <col min="1028" max="1028" width="1.28515625" style="1" customWidth="1"/>
    <col min="1029" max="1029" width="58.85546875" style="1" customWidth="1"/>
    <col min="1030" max="1031" width="11.42578125" style="1"/>
    <col min="1032" max="1032" width="12.85546875" style="1" customWidth="1"/>
    <col min="1033" max="1033" width="4.7109375" style="1" customWidth="1"/>
    <col min="1034" max="1280" width="11.42578125" style="1"/>
    <col min="1281" max="1281" width="0.140625" style="1" customWidth="1"/>
    <col min="1282" max="1282" width="2.7109375" style="1" customWidth="1"/>
    <col min="1283" max="1283" width="18.5703125" style="1" customWidth="1"/>
    <col min="1284" max="1284" width="1.28515625" style="1" customWidth="1"/>
    <col min="1285" max="1285" width="58.85546875" style="1" customWidth="1"/>
    <col min="1286" max="1287" width="11.42578125" style="1"/>
    <col min="1288" max="1288" width="12.85546875" style="1" customWidth="1"/>
    <col min="1289" max="1289" width="4.7109375" style="1" customWidth="1"/>
    <col min="1290" max="1536" width="11.42578125" style="1"/>
    <col min="1537" max="1537" width="0.140625" style="1" customWidth="1"/>
    <col min="1538" max="1538" width="2.7109375" style="1" customWidth="1"/>
    <col min="1539" max="1539" width="18.5703125" style="1" customWidth="1"/>
    <col min="1540" max="1540" width="1.28515625" style="1" customWidth="1"/>
    <col min="1541" max="1541" width="58.85546875" style="1" customWidth="1"/>
    <col min="1542" max="1543" width="11.42578125" style="1"/>
    <col min="1544" max="1544" width="12.85546875" style="1" customWidth="1"/>
    <col min="1545" max="1545" width="4.7109375" style="1" customWidth="1"/>
    <col min="1546" max="1792" width="11.42578125" style="1"/>
    <col min="1793" max="1793" width="0.140625" style="1" customWidth="1"/>
    <col min="1794" max="1794" width="2.7109375" style="1" customWidth="1"/>
    <col min="1795" max="1795" width="18.5703125" style="1" customWidth="1"/>
    <col min="1796" max="1796" width="1.28515625" style="1" customWidth="1"/>
    <col min="1797" max="1797" width="58.85546875" style="1" customWidth="1"/>
    <col min="1798" max="1799" width="11.42578125" style="1"/>
    <col min="1800" max="1800" width="12.85546875" style="1" customWidth="1"/>
    <col min="1801" max="1801" width="4.7109375" style="1" customWidth="1"/>
    <col min="1802" max="2048" width="11.42578125" style="1"/>
    <col min="2049" max="2049" width="0.140625" style="1" customWidth="1"/>
    <col min="2050" max="2050" width="2.7109375" style="1" customWidth="1"/>
    <col min="2051" max="2051" width="18.5703125" style="1" customWidth="1"/>
    <col min="2052" max="2052" width="1.28515625" style="1" customWidth="1"/>
    <col min="2053" max="2053" width="58.85546875" style="1" customWidth="1"/>
    <col min="2054" max="2055" width="11.42578125" style="1"/>
    <col min="2056" max="2056" width="12.85546875" style="1" customWidth="1"/>
    <col min="2057" max="2057" width="4.7109375" style="1" customWidth="1"/>
    <col min="2058" max="2304" width="11.42578125" style="1"/>
    <col min="2305" max="2305" width="0.140625" style="1" customWidth="1"/>
    <col min="2306" max="2306" width="2.7109375" style="1" customWidth="1"/>
    <col min="2307" max="2307" width="18.5703125" style="1" customWidth="1"/>
    <col min="2308" max="2308" width="1.28515625" style="1" customWidth="1"/>
    <col min="2309" max="2309" width="58.85546875" style="1" customWidth="1"/>
    <col min="2310" max="2311" width="11.42578125" style="1"/>
    <col min="2312" max="2312" width="12.85546875" style="1" customWidth="1"/>
    <col min="2313" max="2313" width="4.7109375" style="1" customWidth="1"/>
    <col min="2314" max="2560" width="11.42578125" style="1"/>
    <col min="2561" max="2561" width="0.140625" style="1" customWidth="1"/>
    <col min="2562" max="2562" width="2.7109375" style="1" customWidth="1"/>
    <col min="2563" max="2563" width="18.5703125" style="1" customWidth="1"/>
    <col min="2564" max="2564" width="1.28515625" style="1" customWidth="1"/>
    <col min="2565" max="2565" width="58.85546875" style="1" customWidth="1"/>
    <col min="2566" max="2567" width="11.42578125" style="1"/>
    <col min="2568" max="2568" width="12.85546875" style="1" customWidth="1"/>
    <col min="2569" max="2569" width="4.7109375" style="1" customWidth="1"/>
    <col min="2570" max="2816" width="11.42578125" style="1"/>
    <col min="2817" max="2817" width="0.140625" style="1" customWidth="1"/>
    <col min="2818" max="2818" width="2.7109375" style="1" customWidth="1"/>
    <col min="2819" max="2819" width="18.5703125" style="1" customWidth="1"/>
    <col min="2820" max="2820" width="1.28515625" style="1" customWidth="1"/>
    <col min="2821" max="2821" width="58.85546875" style="1" customWidth="1"/>
    <col min="2822" max="2823" width="11.42578125" style="1"/>
    <col min="2824" max="2824" width="12.85546875" style="1" customWidth="1"/>
    <col min="2825" max="2825" width="4.7109375" style="1" customWidth="1"/>
    <col min="2826" max="3072" width="11.42578125" style="1"/>
    <col min="3073" max="3073" width="0.140625" style="1" customWidth="1"/>
    <col min="3074" max="3074" width="2.7109375" style="1" customWidth="1"/>
    <col min="3075" max="3075" width="18.5703125" style="1" customWidth="1"/>
    <col min="3076" max="3076" width="1.28515625" style="1" customWidth="1"/>
    <col min="3077" max="3077" width="58.85546875" style="1" customWidth="1"/>
    <col min="3078" max="3079" width="11.42578125" style="1"/>
    <col min="3080" max="3080" width="12.85546875" style="1" customWidth="1"/>
    <col min="3081" max="3081" width="4.7109375" style="1" customWidth="1"/>
    <col min="3082" max="3328" width="11.42578125" style="1"/>
    <col min="3329" max="3329" width="0.140625" style="1" customWidth="1"/>
    <col min="3330" max="3330" width="2.7109375" style="1" customWidth="1"/>
    <col min="3331" max="3331" width="18.5703125" style="1" customWidth="1"/>
    <col min="3332" max="3332" width="1.28515625" style="1" customWidth="1"/>
    <col min="3333" max="3333" width="58.85546875" style="1" customWidth="1"/>
    <col min="3334" max="3335" width="11.42578125" style="1"/>
    <col min="3336" max="3336" width="12.85546875" style="1" customWidth="1"/>
    <col min="3337" max="3337" width="4.7109375" style="1" customWidth="1"/>
    <col min="3338" max="3584" width="11.42578125" style="1"/>
    <col min="3585" max="3585" width="0.140625" style="1" customWidth="1"/>
    <col min="3586" max="3586" width="2.7109375" style="1" customWidth="1"/>
    <col min="3587" max="3587" width="18.5703125" style="1" customWidth="1"/>
    <col min="3588" max="3588" width="1.28515625" style="1" customWidth="1"/>
    <col min="3589" max="3589" width="58.85546875" style="1" customWidth="1"/>
    <col min="3590" max="3591" width="11.42578125" style="1"/>
    <col min="3592" max="3592" width="12.85546875" style="1" customWidth="1"/>
    <col min="3593" max="3593" width="4.7109375" style="1" customWidth="1"/>
    <col min="3594" max="3840" width="11.42578125" style="1"/>
    <col min="3841" max="3841" width="0.140625" style="1" customWidth="1"/>
    <col min="3842" max="3842" width="2.7109375" style="1" customWidth="1"/>
    <col min="3843" max="3843" width="18.5703125" style="1" customWidth="1"/>
    <col min="3844" max="3844" width="1.28515625" style="1" customWidth="1"/>
    <col min="3845" max="3845" width="58.85546875" style="1" customWidth="1"/>
    <col min="3846" max="3847" width="11.42578125" style="1"/>
    <col min="3848" max="3848" width="12.85546875" style="1" customWidth="1"/>
    <col min="3849" max="3849" width="4.7109375" style="1" customWidth="1"/>
    <col min="3850" max="4096" width="11.42578125" style="1"/>
    <col min="4097" max="4097" width="0.140625" style="1" customWidth="1"/>
    <col min="4098" max="4098" width="2.7109375" style="1" customWidth="1"/>
    <col min="4099" max="4099" width="18.5703125" style="1" customWidth="1"/>
    <col min="4100" max="4100" width="1.28515625" style="1" customWidth="1"/>
    <col min="4101" max="4101" width="58.85546875" style="1" customWidth="1"/>
    <col min="4102" max="4103" width="11.42578125" style="1"/>
    <col min="4104" max="4104" width="12.85546875" style="1" customWidth="1"/>
    <col min="4105" max="4105" width="4.7109375" style="1" customWidth="1"/>
    <col min="4106" max="4352" width="11.42578125" style="1"/>
    <col min="4353" max="4353" width="0.140625" style="1" customWidth="1"/>
    <col min="4354" max="4354" width="2.7109375" style="1" customWidth="1"/>
    <col min="4355" max="4355" width="18.5703125" style="1" customWidth="1"/>
    <col min="4356" max="4356" width="1.28515625" style="1" customWidth="1"/>
    <col min="4357" max="4357" width="58.85546875" style="1" customWidth="1"/>
    <col min="4358" max="4359" width="11.42578125" style="1"/>
    <col min="4360" max="4360" width="12.85546875" style="1" customWidth="1"/>
    <col min="4361" max="4361" width="4.7109375" style="1" customWidth="1"/>
    <col min="4362" max="4608" width="11.42578125" style="1"/>
    <col min="4609" max="4609" width="0.140625" style="1" customWidth="1"/>
    <col min="4610" max="4610" width="2.7109375" style="1" customWidth="1"/>
    <col min="4611" max="4611" width="18.5703125" style="1" customWidth="1"/>
    <col min="4612" max="4612" width="1.28515625" style="1" customWidth="1"/>
    <col min="4613" max="4613" width="58.85546875" style="1" customWidth="1"/>
    <col min="4614" max="4615" width="11.42578125" style="1"/>
    <col min="4616" max="4616" width="12.85546875" style="1" customWidth="1"/>
    <col min="4617" max="4617" width="4.7109375" style="1" customWidth="1"/>
    <col min="4618" max="4864" width="11.42578125" style="1"/>
    <col min="4865" max="4865" width="0.140625" style="1" customWidth="1"/>
    <col min="4866" max="4866" width="2.7109375" style="1" customWidth="1"/>
    <col min="4867" max="4867" width="18.5703125" style="1" customWidth="1"/>
    <col min="4868" max="4868" width="1.28515625" style="1" customWidth="1"/>
    <col min="4869" max="4869" width="58.85546875" style="1" customWidth="1"/>
    <col min="4870" max="4871" width="11.42578125" style="1"/>
    <col min="4872" max="4872" width="12.85546875" style="1" customWidth="1"/>
    <col min="4873" max="4873" width="4.7109375" style="1" customWidth="1"/>
    <col min="4874" max="5120" width="11.42578125" style="1"/>
    <col min="5121" max="5121" width="0.140625" style="1" customWidth="1"/>
    <col min="5122" max="5122" width="2.7109375" style="1" customWidth="1"/>
    <col min="5123" max="5123" width="18.5703125" style="1" customWidth="1"/>
    <col min="5124" max="5124" width="1.28515625" style="1" customWidth="1"/>
    <col min="5125" max="5125" width="58.85546875" style="1" customWidth="1"/>
    <col min="5126" max="5127" width="11.42578125" style="1"/>
    <col min="5128" max="5128" width="12.85546875" style="1" customWidth="1"/>
    <col min="5129" max="5129" width="4.7109375" style="1" customWidth="1"/>
    <col min="5130" max="5376" width="11.42578125" style="1"/>
    <col min="5377" max="5377" width="0.140625" style="1" customWidth="1"/>
    <col min="5378" max="5378" width="2.7109375" style="1" customWidth="1"/>
    <col min="5379" max="5379" width="18.5703125" style="1" customWidth="1"/>
    <col min="5380" max="5380" width="1.28515625" style="1" customWidth="1"/>
    <col min="5381" max="5381" width="58.85546875" style="1" customWidth="1"/>
    <col min="5382" max="5383" width="11.42578125" style="1"/>
    <col min="5384" max="5384" width="12.85546875" style="1" customWidth="1"/>
    <col min="5385" max="5385" width="4.7109375" style="1" customWidth="1"/>
    <col min="5386" max="5632" width="11.42578125" style="1"/>
    <col min="5633" max="5633" width="0.140625" style="1" customWidth="1"/>
    <col min="5634" max="5634" width="2.7109375" style="1" customWidth="1"/>
    <col min="5635" max="5635" width="18.5703125" style="1" customWidth="1"/>
    <col min="5636" max="5636" width="1.28515625" style="1" customWidth="1"/>
    <col min="5637" max="5637" width="58.85546875" style="1" customWidth="1"/>
    <col min="5638" max="5639" width="11.42578125" style="1"/>
    <col min="5640" max="5640" width="12.85546875" style="1" customWidth="1"/>
    <col min="5641" max="5641" width="4.7109375" style="1" customWidth="1"/>
    <col min="5642" max="5888" width="11.42578125" style="1"/>
    <col min="5889" max="5889" width="0.140625" style="1" customWidth="1"/>
    <col min="5890" max="5890" width="2.7109375" style="1" customWidth="1"/>
    <col min="5891" max="5891" width="18.5703125" style="1" customWidth="1"/>
    <col min="5892" max="5892" width="1.28515625" style="1" customWidth="1"/>
    <col min="5893" max="5893" width="58.85546875" style="1" customWidth="1"/>
    <col min="5894" max="5895" width="11.42578125" style="1"/>
    <col min="5896" max="5896" width="12.85546875" style="1" customWidth="1"/>
    <col min="5897" max="5897" width="4.7109375" style="1" customWidth="1"/>
    <col min="5898" max="6144" width="11.42578125" style="1"/>
    <col min="6145" max="6145" width="0.140625" style="1" customWidth="1"/>
    <col min="6146" max="6146" width="2.7109375" style="1" customWidth="1"/>
    <col min="6147" max="6147" width="18.5703125" style="1" customWidth="1"/>
    <col min="6148" max="6148" width="1.28515625" style="1" customWidth="1"/>
    <col min="6149" max="6149" width="58.85546875" style="1" customWidth="1"/>
    <col min="6150" max="6151" width="11.42578125" style="1"/>
    <col min="6152" max="6152" width="12.85546875" style="1" customWidth="1"/>
    <col min="6153" max="6153" width="4.7109375" style="1" customWidth="1"/>
    <col min="6154" max="6400" width="11.42578125" style="1"/>
    <col min="6401" max="6401" width="0.140625" style="1" customWidth="1"/>
    <col min="6402" max="6402" width="2.7109375" style="1" customWidth="1"/>
    <col min="6403" max="6403" width="18.5703125" style="1" customWidth="1"/>
    <col min="6404" max="6404" width="1.28515625" style="1" customWidth="1"/>
    <col min="6405" max="6405" width="58.85546875" style="1" customWidth="1"/>
    <col min="6406" max="6407" width="11.42578125" style="1"/>
    <col min="6408" max="6408" width="12.85546875" style="1" customWidth="1"/>
    <col min="6409" max="6409" width="4.7109375" style="1" customWidth="1"/>
    <col min="6410" max="6656" width="11.42578125" style="1"/>
    <col min="6657" max="6657" width="0.140625" style="1" customWidth="1"/>
    <col min="6658" max="6658" width="2.7109375" style="1" customWidth="1"/>
    <col min="6659" max="6659" width="18.5703125" style="1" customWidth="1"/>
    <col min="6660" max="6660" width="1.28515625" style="1" customWidth="1"/>
    <col min="6661" max="6661" width="58.85546875" style="1" customWidth="1"/>
    <col min="6662" max="6663" width="11.42578125" style="1"/>
    <col min="6664" max="6664" width="12.85546875" style="1" customWidth="1"/>
    <col min="6665" max="6665" width="4.7109375" style="1" customWidth="1"/>
    <col min="6666" max="6912" width="11.42578125" style="1"/>
    <col min="6913" max="6913" width="0.140625" style="1" customWidth="1"/>
    <col min="6914" max="6914" width="2.7109375" style="1" customWidth="1"/>
    <col min="6915" max="6915" width="18.5703125" style="1" customWidth="1"/>
    <col min="6916" max="6916" width="1.28515625" style="1" customWidth="1"/>
    <col min="6917" max="6917" width="58.85546875" style="1" customWidth="1"/>
    <col min="6918" max="6919" width="11.42578125" style="1"/>
    <col min="6920" max="6920" width="12.85546875" style="1" customWidth="1"/>
    <col min="6921" max="6921" width="4.7109375" style="1" customWidth="1"/>
    <col min="6922" max="7168" width="11.42578125" style="1"/>
    <col min="7169" max="7169" width="0.140625" style="1" customWidth="1"/>
    <col min="7170" max="7170" width="2.7109375" style="1" customWidth="1"/>
    <col min="7171" max="7171" width="18.5703125" style="1" customWidth="1"/>
    <col min="7172" max="7172" width="1.28515625" style="1" customWidth="1"/>
    <col min="7173" max="7173" width="58.85546875" style="1" customWidth="1"/>
    <col min="7174" max="7175" width="11.42578125" style="1"/>
    <col min="7176" max="7176" width="12.85546875" style="1" customWidth="1"/>
    <col min="7177" max="7177" width="4.7109375" style="1" customWidth="1"/>
    <col min="7178" max="7424" width="11.42578125" style="1"/>
    <col min="7425" max="7425" width="0.140625" style="1" customWidth="1"/>
    <col min="7426" max="7426" width="2.7109375" style="1" customWidth="1"/>
    <col min="7427" max="7427" width="18.5703125" style="1" customWidth="1"/>
    <col min="7428" max="7428" width="1.28515625" style="1" customWidth="1"/>
    <col min="7429" max="7429" width="58.85546875" style="1" customWidth="1"/>
    <col min="7430" max="7431" width="11.42578125" style="1"/>
    <col min="7432" max="7432" width="12.85546875" style="1" customWidth="1"/>
    <col min="7433" max="7433" width="4.7109375" style="1" customWidth="1"/>
    <col min="7434" max="7680" width="11.42578125" style="1"/>
    <col min="7681" max="7681" width="0.140625" style="1" customWidth="1"/>
    <col min="7682" max="7682" width="2.7109375" style="1" customWidth="1"/>
    <col min="7683" max="7683" width="18.5703125" style="1" customWidth="1"/>
    <col min="7684" max="7684" width="1.28515625" style="1" customWidth="1"/>
    <col min="7685" max="7685" width="58.85546875" style="1" customWidth="1"/>
    <col min="7686" max="7687" width="11.42578125" style="1"/>
    <col min="7688" max="7688" width="12.85546875" style="1" customWidth="1"/>
    <col min="7689" max="7689" width="4.7109375" style="1" customWidth="1"/>
    <col min="7690" max="7936" width="11.42578125" style="1"/>
    <col min="7937" max="7937" width="0.140625" style="1" customWidth="1"/>
    <col min="7938" max="7938" width="2.7109375" style="1" customWidth="1"/>
    <col min="7939" max="7939" width="18.5703125" style="1" customWidth="1"/>
    <col min="7940" max="7940" width="1.28515625" style="1" customWidth="1"/>
    <col min="7941" max="7941" width="58.85546875" style="1" customWidth="1"/>
    <col min="7942" max="7943" width="11.42578125" style="1"/>
    <col min="7944" max="7944" width="12.85546875" style="1" customWidth="1"/>
    <col min="7945" max="7945" width="4.7109375" style="1" customWidth="1"/>
    <col min="7946" max="8192" width="11.42578125" style="1"/>
    <col min="8193" max="8193" width="0.140625" style="1" customWidth="1"/>
    <col min="8194" max="8194" width="2.7109375" style="1" customWidth="1"/>
    <col min="8195" max="8195" width="18.5703125" style="1" customWidth="1"/>
    <col min="8196" max="8196" width="1.28515625" style="1" customWidth="1"/>
    <col min="8197" max="8197" width="58.85546875" style="1" customWidth="1"/>
    <col min="8198" max="8199" width="11.42578125" style="1"/>
    <col min="8200" max="8200" width="12.85546875" style="1" customWidth="1"/>
    <col min="8201" max="8201" width="4.7109375" style="1" customWidth="1"/>
    <col min="8202" max="8448" width="11.42578125" style="1"/>
    <col min="8449" max="8449" width="0.140625" style="1" customWidth="1"/>
    <col min="8450" max="8450" width="2.7109375" style="1" customWidth="1"/>
    <col min="8451" max="8451" width="18.5703125" style="1" customWidth="1"/>
    <col min="8452" max="8452" width="1.28515625" style="1" customWidth="1"/>
    <col min="8453" max="8453" width="58.85546875" style="1" customWidth="1"/>
    <col min="8454" max="8455" width="11.42578125" style="1"/>
    <col min="8456" max="8456" width="12.85546875" style="1" customWidth="1"/>
    <col min="8457" max="8457" width="4.7109375" style="1" customWidth="1"/>
    <col min="8458" max="8704" width="11.42578125" style="1"/>
    <col min="8705" max="8705" width="0.140625" style="1" customWidth="1"/>
    <col min="8706" max="8706" width="2.7109375" style="1" customWidth="1"/>
    <col min="8707" max="8707" width="18.5703125" style="1" customWidth="1"/>
    <col min="8708" max="8708" width="1.28515625" style="1" customWidth="1"/>
    <col min="8709" max="8709" width="58.85546875" style="1" customWidth="1"/>
    <col min="8710" max="8711" width="11.42578125" style="1"/>
    <col min="8712" max="8712" width="12.85546875" style="1" customWidth="1"/>
    <col min="8713" max="8713" width="4.7109375" style="1" customWidth="1"/>
    <col min="8714" max="8960" width="11.42578125" style="1"/>
    <col min="8961" max="8961" width="0.140625" style="1" customWidth="1"/>
    <col min="8962" max="8962" width="2.7109375" style="1" customWidth="1"/>
    <col min="8963" max="8963" width="18.5703125" style="1" customWidth="1"/>
    <col min="8964" max="8964" width="1.28515625" style="1" customWidth="1"/>
    <col min="8965" max="8965" width="58.85546875" style="1" customWidth="1"/>
    <col min="8966" max="8967" width="11.42578125" style="1"/>
    <col min="8968" max="8968" width="12.85546875" style="1" customWidth="1"/>
    <col min="8969" max="8969" width="4.7109375" style="1" customWidth="1"/>
    <col min="8970" max="9216" width="11.42578125" style="1"/>
    <col min="9217" max="9217" width="0.140625" style="1" customWidth="1"/>
    <col min="9218" max="9218" width="2.7109375" style="1" customWidth="1"/>
    <col min="9219" max="9219" width="18.5703125" style="1" customWidth="1"/>
    <col min="9220" max="9220" width="1.28515625" style="1" customWidth="1"/>
    <col min="9221" max="9221" width="58.85546875" style="1" customWidth="1"/>
    <col min="9222" max="9223" width="11.42578125" style="1"/>
    <col min="9224" max="9224" width="12.85546875" style="1" customWidth="1"/>
    <col min="9225" max="9225" width="4.7109375" style="1" customWidth="1"/>
    <col min="9226" max="9472" width="11.42578125" style="1"/>
    <col min="9473" max="9473" width="0.140625" style="1" customWidth="1"/>
    <col min="9474" max="9474" width="2.7109375" style="1" customWidth="1"/>
    <col min="9475" max="9475" width="18.5703125" style="1" customWidth="1"/>
    <col min="9476" max="9476" width="1.28515625" style="1" customWidth="1"/>
    <col min="9477" max="9477" width="58.85546875" style="1" customWidth="1"/>
    <col min="9478" max="9479" width="11.42578125" style="1"/>
    <col min="9480" max="9480" width="12.85546875" style="1" customWidth="1"/>
    <col min="9481" max="9481" width="4.7109375" style="1" customWidth="1"/>
    <col min="9482" max="9728" width="11.42578125" style="1"/>
    <col min="9729" max="9729" width="0.140625" style="1" customWidth="1"/>
    <col min="9730" max="9730" width="2.7109375" style="1" customWidth="1"/>
    <col min="9731" max="9731" width="18.5703125" style="1" customWidth="1"/>
    <col min="9732" max="9732" width="1.28515625" style="1" customWidth="1"/>
    <col min="9733" max="9733" width="58.85546875" style="1" customWidth="1"/>
    <col min="9734" max="9735" width="11.42578125" style="1"/>
    <col min="9736" max="9736" width="12.85546875" style="1" customWidth="1"/>
    <col min="9737" max="9737" width="4.7109375" style="1" customWidth="1"/>
    <col min="9738" max="9984" width="11.42578125" style="1"/>
    <col min="9985" max="9985" width="0.140625" style="1" customWidth="1"/>
    <col min="9986" max="9986" width="2.7109375" style="1" customWidth="1"/>
    <col min="9987" max="9987" width="18.5703125" style="1" customWidth="1"/>
    <col min="9988" max="9988" width="1.28515625" style="1" customWidth="1"/>
    <col min="9989" max="9989" width="58.85546875" style="1" customWidth="1"/>
    <col min="9990" max="9991" width="11.42578125" style="1"/>
    <col min="9992" max="9992" width="12.85546875" style="1" customWidth="1"/>
    <col min="9993" max="9993" width="4.7109375" style="1" customWidth="1"/>
    <col min="9994" max="10240" width="11.42578125" style="1"/>
    <col min="10241" max="10241" width="0.140625" style="1" customWidth="1"/>
    <col min="10242" max="10242" width="2.7109375" style="1" customWidth="1"/>
    <col min="10243" max="10243" width="18.5703125" style="1" customWidth="1"/>
    <col min="10244" max="10244" width="1.28515625" style="1" customWidth="1"/>
    <col min="10245" max="10245" width="58.85546875" style="1" customWidth="1"/>
    <col min="10246" max="10247" width="11.42578125" style="1"/>
    <col min="10248" max="10248" width="12.85546875" style="1" customWidth="1"/>
    <col min="10249" max="10249" width="4.7109375" style="1" customWidth="1"/>
    <col min="10250" max="10496" width="11.42578125" style="1"/>
    <col min="10497" max="10497" width="0.140625" style="1" customWidth="1"/>
    <col min="10498" max="10498" width="2.7109375" style="1" customWidth="1"/>
    <col min="10499" max="10499" width="18.5703125" style="1" customWidth="1"/>
    <col min="10500" max="10500" width="1.28515625" style="1" customWidth="1"/>
    <col min="10501" max="10501" width="58.85546875" style="1" customWidth="1"/>
    <col min="10502" max="10503" width="11.42578125" style="1"/>
    <col min="10504" max="10504" width="12.85546875" style="1" customWidth="1"/>
    <col min="10505" max="10505" width="4.7109375" style="1" customWidth="1"/>
    <col min="10506" max="10752" width="11.42578125" style="1"/>
    <col min="10753" max="10753" width="0.140625" style="1" customWidth="1"/>
    <col min="10754" max="10754" width="2.7109375" style="1" customWidth="1"/>
    <col min="10755" max="10755" width="18.5703125" style="1" customWidth="1"/>
    <col min="10756" max="10756" width="1.28515625" style="1" customWidth="1"/>
    <col min="10757" max="10757" width="58.85546875" style="1" customWidth="1"/>
    <col min="10758" max="10759" width="11.42578125" style="1"/>
    <col min="10760" max="10760" width="12.85546875" style="1" customWidth="1"/>
    <col min="10761" max="10761" width="4.7109375" style="1" customWidth="1"/>
    <col min="10762" max="11008" width="11.42578125" style="1"/>
    <col min="11009" max="11009" width="0.140625" style="1" customWidth="1"/>
    <col min="11010" max="11010" width="2.7109375" style="1" customWidth="1"/>
    <col min="11011" max="11011" width="18.5703125" style="1" customWidth="1"/>
    <col min="11012" max="11012" width="1.28515625" style="1" customWidth="1"/>
    <col min="11013" max="11013" width="58.85546875" style="1" customWidth="1"/>
    <col min="11014" max="11015" width="11.42578125" style="1"/>
    <col min="11016" max="11016" width="12.85546875" style="1" customWidth="1"/>
    <col min="11017" max="11017" width="4.7109375" style="1" customWidth="1"/>
    <col min="11018" max="11264" width="11.42578125" style="1"/>
    <col min="11265" max="11265" width="0.140625" style="1" customWidth="1"/>
    <col min="11266" max="11266" width="2.7109375" style="1" customWidth="1"/>
    <col min="11267" max="11267" width="18.5703125" style="1" customWidth="1"/>
    <col min="11268" max="11268" width="1.28515625" style="1" customWidth="1"/>
    <col min="11269" max="11269" width="58.85546875" style="1" customWidth="1"/>
    <col min="11270" max="11271" width="11.42578125" style="1"/>
    <col min="11272" max="11272" width="12.85546875" style="1" customWidth="1"/>
    <col min="11273" max="11273" width="4.7109375" style="1" customWidth="1"/>
    <col min="11274" max="11520" width="11.42578125" style="1"/>
    <col min="11521" max="11521" width="0.140625" style="1" customWidth="1"/>
    <col min="11522" max="11522" width="2.7109375" style="1" customWidth="1"/>
    <col min="11523" max="11523" width="18.5703125" style="1" customWidth="1"/>
    <col min="11524" max="11524" width="1.28515625" style="1" customWidth="1"/>
    <col min="11525" max="11525" width="58.85546875" style="1" customWidth="1"/>
    <col min="11526" max="11527" width="11.42578125" style="1"/>
    <col min="11528" max="11528" width="12.85546875" style="1" customWidth="1"/>
    <col min="11529" max="11529" width="4.7109375" style="1" customWidth="1"/>
    <col min="11530" max="11776" width="11.42578125" style="1"/>
    <col min="11777" max="11777" width="0.140625" style="1" customWidth="1"/>
    <col min="11778" max="11778" width="2.7109375" style="1" customWidth="1"/>
    <col min="11779" max="11779" width="18.5703125" style="1" customWidth="1"/>
    <col min="11780" max="11780" width="1.28515625" style="1" customWidth="1"/>
    <col min="11781" max="11781" width="58.85546875" style="1" customWidth="1"/>
    <col min="11782" max="11783" width="11.42578125" style="1"/>
    <col min="11784" max="11784" width="12.85546875" style="1" customWidth="1"/>
    <col min="11785" max="11785" width="4.7109375" style="1" customWidth="1"/>
    <col min="11786" max="12032" width="11.42578125" style="1"/>
    <col min="12033" max="12033" width="0.140625" style="1" customWidth="1"/>
    <col min="12034" max="12034" width="2.7109375" style="1" customWidth="1"/>
    <col min="12035" max="12035" width="18.5703125" style="1" customWidth="1"/>
    <col min="12036" max="12036" width="1.28515625" style="1" customWidth="1"/>
    <col min="12037" max="12037" width="58.85546875" style="1" customWidth="1"/>
    <col min="12038" max="12039" width="11.42578125" style="1"/>
    <col min="12040" max="12040" width="12.85546875" style="1" customWidth="1"/>
    <col min="12041" max="12041" width="4.7109375" style="1" customWidth="1"/>
    <col min="12042" max="12288" width="11.42578125" style="1"/>
    <col min="12289" max="12289" width="0.140625" style="1" customWidth="1"/>
    <col min="12290" max="12290" width="2.7109375" style="1" customWidth="1"/>
    <col min="12291" max="12291" width="18.5703125" style="1" customWidth="1"/>
    <col min="12292" max="12292" width="1.28515625" style="1" customWidth="1"/>
    <col min="12293" max="12293" width="58.85546875" style="1" customWidth="1"/>
    <col min="12294" max="12295" width="11.42578125" style="1"/>
    <col min="12296" max="12296" width="12.85546875" style="1" customWidth="1"/>
    <col min="12297" max="12297" width="4.7109375" style="1" customWidth="1"/>
    <col min="12298" max="12544" width="11.42578125" style="1"/>
    <col min="12545" max="12545" width="0.140625" style="1" customWidth="1"/>
    <col min="12546" max="12546" width="2.7109375" style="1" customWidth="1"/>
    <col min="12547" max="12547" width="18.5703125" style="1" customWidth="1"/>
    <col min="12548" max="12548" width="1.28515625" style="1" customWidth="1"/>
    <col min="12549" max="12549" width="58.85546875" style="1" customWidth="1"/>
    <col min="12550" max="12551" width="11.42578125" style="1"/>
    <col min="12552" max="12552" width="12.85546875" style="1" customWidth="1"/>
    <col min="12553" max="12553" width="4.7109375" style="1" customWidth="1"/>
    <col min="12554" max="12800" width="11.42578125" style="1"/>
    <col min="12801" max="12801" width="0.140625" style="1" customWidth="1"/>
    <col min="12802" max="12802" width="2.7109375" style="1" customWidth="1"/>
    <col min="12803" max="12803" width="18.5703125" style="1" customWidth="1"/>
    <col min="12804" max="12804" width="1.28515625" style="1" customWidth="1"/>
    <col min="12805" max="12805" width="58.85546875" style="1" customWidth="1"/>
    <col min="12806" max="12807" width="11.42578125" style="1"/>
    <col min="12808" max="12808" width="12.85546875" style="1" customWidth="1"/>
    <col min="12809" max="12809" width="4.7109375" style="1" customWidth="1"/>
    <col min="12810" max="13056" width="11.42578125" style="1"/>
    <col min="13057" max="13057" width="0.140625" style="1" customWidth="1"/>
    <col min="13058" max="13058" width="2.7109375" style="1" customWidth="1"/>
    <col min="13059" max="13059" width="18.5703125" style="1" customWidth="1"/>
    <col min="13060" max="13060" width="1.28515625" style="1" customWidth="1"/>
    <col min="13061" max="13061" width="58.85546875" style="1" customWidth="1"/>
    <col min="13062" max="13063" width="11.42578125" style="1"/>
    <col min="13064" max="13064" width="12.85546875" style="1" customWidth="1"/>
    <col min="13065" max="13065" width="4.7109375" style="1" customWidth="1"/>
    <col min="13066" max="13312" width="11.42578125" style="1"/>
    <col min="13313" max="13313" width="0.140625" style="1" customWidth="1"/>
    <col min="13314" max="13314" width="2.7109375" style="1" customWidth="1"/>
    <col min="13315" max="13315" width="18.5703125" style="1" customWidth="1"/>
    <col min="13316" max="13316" width="1.28515625" style="1" customWidth="1"/>
    <col min="13317" max="13317" width="58.85546875" style="1" customWidth="1"/>
    <col min="13318" max="13319" width="11.42578125" style="1"/>
    <col min="13320" max="13320" width="12.85546875" style="1" customWidth="1"/>
    <col min="13321" max="13321" width="4.7109375" style="1" customWidth="1"/>
    <col min="13322" max="13568" width="11.42578125" style="1"/>
    <col min="13569" max="13569" width="0.140625" style="1" customWidth="1"/>
    <col min="13570" max="13570" width="2.7109375" style="1" customWidth="1"/>
    <col min="13571" max="13571" width="18.5703125" style="1" customWidth="1"/>
    <col min="13572" max="13572" width="1.28515625" style="1" customWidth="1"/>
    <col min="13573" max="13573" width="58.85546875" style="1" customWidth="1"/>
    <col min="13574" max="13575" width="11.42578125" style="1"/>
    <col min="13576" max="13576" width="12.85546875" style="1" customWidth="1"/>
    <col min="13577" max="13577" width="4.7109375" style="1" customWidth="1"/>
    <col min="13578" max="13824" width="11.42578125" style="1"/>
    <col min="13825" max="13825" width="0.140625" style="1" customWidth="1"/>
    <col min="13826" max="13826" width="2.7109375" style="1" customWidth="1"/>
    <col min="13827" max="13827" width="18.5703125" style="1" customWidth="1"/>
    <col min="13828" max="13828" width="1.28515625" style="1" customWidth="1"/>
    <col min="13829" max="13829" width="58.85546875" style="1" customWidth="1"/>
    <col min="13830" max="13831" width="11.42578125" style="1"/>
    <col min="13832" max="13832" width="12.85546875" style="1" customWidth="1"/>
    <col min="13833" max="13833" width="4.7109375" style="1" customWidth="1"/>
    <col min="13834" max="14080" width="11.42578125" style="1"/>
    <col min="14081" max="14081" width="0.140625" style="1" customWidth="1"/>
    <col min="14082" max="14082" width="2.7109375" style="1" customWidth="1"/>
    <col min="14083" max="14083" width="18.5703125" style="1" customWidth="1"/>
    <col min="14084" max="14084" width="1.28515625" style="1" customWidth="1"/>
    <col min="14085" max="14085" width="58.85546875" style="1" customWidth="1"/>
    <col min="14086" max="14087" width="11.42578125" style="1"/>
    <col min="14088" max="14088" width="12.85546875" style="1" customWidth="1"/>
    <col min="14089" max="14089" width="4.7109375" style="1" customWidth="1"/>
    <col min="14090" max="14336" width="11.42578125" style="1"/>
    <col min="14337" max="14337" width="0.140625" style="1" customWidth="1"/>
    <col min="14338" max="14338" width="2.7109375" style="1" customWidth="1"/>
    <col min="14339" max="14339" width="18.5703125" style="1" customWidth="1"/>
    <col min="14340" max="14340" width="1.28515625" style="1" customWidth="1"/>
    <col min="14341" max="14341" width="58.85546875" style="1" customWidth="1"/>
    <col min="14342" max="14343" width="11.42578125" style="1"/>
    <col min="14344" max="14344" width="12.85546875" style="1" customWidth="1"/>
    <col min="14345" max="14345" width="4.7109375" style="1" customWidth="1"/>
    <col min="14346" max="14592" width="11.42578125" style="1"/>
    <col min="14593" max="14593" width="0.140625" style="1" customWidth="1"/>
    <col min="14594" max="14594" width="2.7109375" style="1" customWidth="1"/>
    <col min="14595" max="14595" width="18.5703125" style="1" customWidth="1"/>
    <col min="14596" max="14596" width="1.28515625" style="1" customWidth="1"/>
    <col min="14597" max="14597" width="58.85546875" style="1" customWidth="1"/>
    <col min="14598" max="14599" width="11.42578125" style="1"/>
    <col min="14600" max="14600" width="12.85546875" style="1" customWidth="1"/>
    <col min="14601" max="14601" width="4.7109375" style="1" customWidth="1"/>
    <col min="14602" max="14848" width="11.42578125" style="1"/>
    <col min="14849" max="14849" width="0.140625" style="1" customWidth="1"/>
    <col min="14850" max="14850" width="2.7109375" style="1" customWidth="1"/>
    <col min="14851" max="14851" width="18.5703125" style="1" customWidth="1"/>
    <col min="14852" max="14852" width="1.28515625" style="1" customWidth="1"/>
    <col min="14853" max="14853" width="58.85546875" style="1" customWidth="1"/>
    <col min="14854" max="14855" width="11.42578125" style="1"/>
    <col min="14856" max="14856" width="12.85546875" style="1" customWidth="1"/>
    <col min="14857" max="14857" width="4.7109375" style="1" customWidth="1"/>
    <col min="14858" max="15104" width="11.42578125" style="1"/>
    <col min="15105" max="15105" width="0.140625" style="1" customWidth="1"/>
    <col min="15106" max="15106" width="2.7109375" style="1" customWidth="1"/>
    <col min="15107" max="15107" width="18.5703125" style="1" customWidth="1"/>
    <col min="15108" max="15108" width="1.28515625" style="1" customWidth="1"/>
    <col min="15109" max="15109" width="58.85546875" style="1" customWidth="1"/>
    <col min="15110" max="15111" width="11.42578125" style="1"/>
    <col min="15112" max="15112" width="12.85546875" style="1" customWidth="1"/>
    <col min="15113" max="15113" width="4.7109375" style="1" customWidth="1"/>
    <col min="15114" max="15360" width="11.42578125" style="1"/>
    <col min="15361" max="15361" width="0.140625" style="1" customWidth="1"/>
    <col min="15362" max="15362" width="2.7109375" style="1" customWidth="1"/>
    <col min="15363" max="15363" width="18.5703125" style="1" customWidth="1"/>
    <col min="15364" max="15364" width="1.28515625" style="1" customWidth="1"/>
    <col min="15365" max="15365" width="58.85546875" style="1" customWidth="1"/>
    <col min="15366" max="15367" width="11.42578125" style="1"/>
    <col min="15368" max="15368" width="12.85546875" style="1" customWidth="1"/>
    <col min="15369" max="15369" width="4.7109375" style="1" customWidth="1"/>
    <col min="15370" max="15616" width="11.42578125" style="1"/>
    <col min="15617" max="15617" width="0.140625" style="1" customWidth="1"/>
    <col min="15618" max="15618" width="2.7109375" style="1" customWidth="1"/>
    <col min="15619" max="15619" width="18.5703125" style="1" customWidth="1"/>
    <col min="15620" max="15620" width="1.28515625" style="1" customWidth="1"/>
    <col min="15621" max="15621" width="58.85546875" style="1" customWidth="1"/>
    <col min="15622" max="15623" width="11.42578125" style="1"/>
    <col min="15624" max="15624" width="12.85546875" style="1" customWidth="1"/>
    <col min="15625" max="15625" width="4.7109375" style="1" customWidth="1"/>
    <col min="15626" max="15872" width="11.42578125" style="1"/>
    <col min="15873" max="15873" width="0.140625" style="1" customWidth="1"/>
    <col min="15874" max="15874" width="2.7109375" style="1" customWidth="1"/>
    <col min="15875" max="15875" width="18.5703125" style="1" customWidth="1"/>
    <col min="15876" max="15876" width="1.28515625" style="1" customWidth="1"/>
    <col min="15877" max="15877" width="58.85546875" style="1" customWidth="1"/>
    <col min="15878" max="15879" width="11.42578125" style="1"/>
    <col min="15880" max="15880" width="12.85546875" style="1" customWidth="1"/>
    <col min="15881" max="15881" width="4.7109375" style="1" customWidth="1"/>
    <col min="15882" max="16128" width="11.42578125" style="1"/>
    <col min="16129" max="16129" width="0.140625" style="1" customWidth="1"/>
    <col min="16130" max="16130" width="2.7109375" style="1" customWidth="1"/>
    <col min="16131" max="16131" width="18.5703125" style="1" customWidth="1"/>
    <col min="16132" max="16132" width="1.28515625" style="1" customWidth="1"/>
    <col min="16133" max="16133" width="58.85546875" style="1" customWidth="1"/>
    <col min="16134" max="16135" width="11.42578125" style="1"/>
    <col min="16136" max="16136" width="12.85546875" style="1" customWidth="1"/>
    <col min="16137" max="16137" width="4.7109375" style="1" customWidth="1"/>
    <col min="16138" max="16384" width="11.42578125" style="1"/>
  </cols>
  <sheetData>
    <row r="1" spans="1:5" ht="0.75" customHeight="1"/>
    <row r="2" spans="1:5" ht="21" customHeight="1">
      <c r="E2" s="323" t="s">
        <v>36</v>
      </c>
    </row>
    <row r="3" spans="1:5" ht="15" customHeight="1">
      <c r="E3" s="222" t="s">
        <v>545</v>
      </c>
    </row>
    <row r="4" spans="1:5" s="4" customFormat="1" ht="20.25" customHeight="1">
      <c r="B4" s="5"/>
      <c r="C4" s="6" t="str">
        <f>Indice!C4</f>
        <v>Producción de energía eléctrica eléctrica</v>
      </c>
    </row>
    <row r="5" spans="1:5" s="4" customFormat="1" ht="12.75" customHeight="1">
      <c r="B5" s="5"/>
      <c r="C5" s="15"/>
    </row>
    <row r="6" spans="1:5" s="4" customFormat="1" ht="13.5" customHeight="1">
      <c r="B6" s="5"/>
      <c r="C6" s="10"/>
      <c r="D6" s="21"/>
      <c r="E6" s="21"/>
    </row>
    <row r="7" spans="1:5" s="4" customFormat="1" ht="12.75" customHeight="1">
      <c r="B7" s="5"/>
      <c r="C7" s="1025" t="s">
        <v>505</v>
      </c>
      <c r="D7" s="21"/>
      <c r="E7" s="636"/>
    </row>
    <row r="8" spans="1:5" ht="12.75" customHeight="1">
      <c r="A8" s="4"/>
      <c r="B8" s="5"/>
      <c r="C8" s="1025"/>
      <c r="D8" s="21"/>
      <c r="E8" s="636"/>
    </row>
    <row r="9" spans="1:5" ht="12.75" customHeight="1">
      <c r="A9" s="4"/>
      <c r="B9" s="5"/>
      <c r="C9" s="1025"/>
      <c r="D9" s="21"/>
      <c r="E9" s="636"/>
    </row>
    <row r="10" spans="1:5" ht="12.75" customHeight="1">
      <c r="A10" s="4"/>
      <c r="B10" s="5"/>
      <c r="C10" s="1025"/>
      <c r="D10" s="21"/>
      <c r="E10" s="636"/>
    </row>
    <row r="11" spans="1:5" ht="12.75" customHeight="1">
      <c r="A11" s="4"/>
      <c r="B11" s="5"/>
      <c r="C11" s="372" t="s">
        <v>425</v>
      </c>
      <c r="D11" s="21"/>
      <c r="E11" s="444"/>
    </row>
    <row r="12" spans="1:5" ht="12.75" customHeight="1">
      <c r="A12" s="4"/>
      <c r="B12" s="5"/>
      <c r="D12" s="21"/>
      <c r="E12" s="444"/>
    </row>
    <row r="13" spans="1:5" ht="12.75" customHeight="1">
      <c r="A13" s="4"/>
      <c r="B13" s="5"/>
      <c r="D13" s="21"/>
      <c r="E13" s="444"/>
    </row>
    <row r="14" spans="1:5" ht="12.75" customHeight="1">
      <c r="A14" s="4"/>
      <c r="B14" s="5"/>
      <c r="C14" s="10"/>
      <c r="D14" s="21"/>
      <c r="E14" s="444"/>
    </row>
    <row r="15" spans="1:5" ht="12.75" customHeight="1">
      <c r="A15" s="4"/>
      <c r="B15" s="5"/>
      <c r="C15" s="10"/>
      <c r="D15" s="21"/>
      <c r="E15" s="444"/>
    </row>
    <row r="16" spans="1:5" ht="12.75" customHeight="1">
      <c r="A16" s="4"/>
      <c r="B16" s="5"/>
      <c r="C16" s="10"/>
      <c r="D16" s="21"/>
      <c r="E16" s="444"/>
    </row>
    <row r="17" spans="1:16" ht="12.75" customHeight="1">
      <c r="A17" s="4"/>
      <c r="B17" s="5"/>
      <c r="C17" s="10"/>
      <c r="D17" s="21"/>
      <c r="E17" s="444"/>
    </row>
    <row r="18" spans="1:16" ht="12.75" customHeight="1">
      <c r="A18" s="4"/>
      <c r="B18" s="5"/>
      <c r="C18" s="10"/>
      <c r="D18" s="21"/>
      <c r="E18" s="444"/>
    </row>
    <row r="19" spans="1:16" ht="12.75" customHeight="1">
      <c r="A19" s="4"/>
      <c r="B19" s="5"/>
      <c r="C19" s="10"/>
      <c r="D19" s="21"/>
      <c r="E19" s="444"/>
    </row>
    <row r="20" spans="1:16" ht="12.75" customHeight="1">
      <c r="A20" s="4"/>
      <c r="B20" s="5"/>
      <c r="C20" s="10"/>
      <c r="D20" s="21"/>
      <c r="E20" s="444"/>
    </row>
    <row r="21" spans="1:16" ht="12.75" customHeight="1">
      <c r="A21" s="4"/>
      <c r="B21" s="5"/>
      <c r="C21" s="10"/>
      <c r="D21" s="21"/>
      <c r="E21" s="444"/>
    </row>
    <row r="22" spans="1:16">
      <c r="E22" s="644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</row>
    <row r="23" spans="1:16">
      <c r="E23" s="638"/>
    </row>
    <row r="24" spans="1:16">
      <c r="E24" s="638"/>
    </row>
    <row r="25" spans="1:16" ht="15.6" customHeight="1">
      <c r="E25" s="387" t="s">
        <v>420</v>
      </c>
    </row>
    <row r="29" spans="1:16" ht="6.75" customHeight="1"/>
    <row r="31" spans="1:16" ht="11.25" customHeight="1"/>
    <row r="32" spans="1:16" ht="9.75" customHeight="1"/>
  </sheetData>
  <mergeCells count="1">
    <mergeCell ref="C7:C10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4294967292" verticalDpi="4294967292" r:id="rId1"/>
  <headerFooter alignWithMargins="0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>
    <pageSetUpPr autoPageBreaks="0"/>
  </sheetPr>
  <dimension ref="A1:G28"/>
  <sheetViews>
    <sheetView showGridLines="0" showRowColHeaders="0" showOutlineSymbols="0" zoomScaleNormal="100" workbookViewId="0">
      <selection activeCell="B2" sqref="B2"/>
    </sheetView>
  </sheetViews>
  <sheetFormatPr baseColWidth="10" defaultRowHeight="12.75"/>
  <cols>
    <col min="1" max="1" width="0.140625" style="347" customWidth="1"/>
    <col min="2" max="2" width="2.7109375" style="347" customWidth="1"/>
    <col min="3" max="3" width="23.7109375" style="347" customWidth="1"/>
    <col min="4" max="4" width="1.28515625" style="347" customWidth="1"/>
    <col min="5" max="5" width="105.7109375" style="347" customWidth="1"/>
    <col min="6" max="256" width="11.42578125" style="354"/>
    <col min="257" max="257" width="0.140625" style="354" customWidth="1"/>
    <col min="258" max="258" width="2.7109375" style="354" customWidth="1"/>
    <col min="259" max="259" width="18.5703125" style="354" customWidth="1"/>
    <col min="260" max="260" width="1.28515625" style="354" customWidth="1"/>
    <col min="261" max="261" width="58.85546875" style="354" customWidth="1"/>
    <col min="262" max="263" width="11.42578125" style="354"/>
    <col min="264" max="264" width="2.140625" style="354" customWidth="1"/>
    <col min="265" max="265" width="11.42578125" style="354"/>
    <col min="266" max="266" width="9.5703125" style="354" customWidth="1"/>
    <col min="267" max="512" width="11.42578125" style="354"/>
    <col min="513" max="513" width="0.140625" style="354" customWidth="1"/>
    <col min="514" max="514" width="2.7109375" style="354" customWidth="1"/>
    <col min="515" max="515" width="18.5703125" style="354" customWidth="1"/>
    <col min="516" max="516" width="1.28515625" style="354" customWidth="1"/>
    <col min="517" max="517" width="58.85546875" style="354" customWidth="1"/>
    <col min="518" max="519" width="11.42578125" style="354"/>
    <col min="520" max="520" width="2.140625" style="354" customWidth="1"/>
    <col min="521" max="521" width="11.42578125" style="354"/>
    <col min="522" max="522" width="9.5703125" style="354" customWidth="1"/>
    <col min="523" max="768" width="11.42578125" style="354"/>
    <col min="769" max="769" width="0.140625" style="354" customWidth="1"/>
    <col min="770" max="770" width="2.7109375" style="354" customWidth="1"/>
    <col min="771" max="771" width="18.5703125" style="354" customWidth="1"/>
    <col min="772" max="772" width="1.28515625" style="354" customWidth="1"/>
    <col min="773" max="773" width="58.85546875" style="354" customWidth="1"/>
    <col min="774" max="775" width="11.42578125" style="354"/>
    <col min="776" max="776" width="2.140625" style="354" customWidth="1"/>
    <col min="777" max="777" width="11.42578125" style="354"/>
    <col min="778" max="778" width="9.5703125" style="354" customWidth="1"/>
    <col min="779" max="1024" width="11.42578125" style="354"/>
    <col min="1025" max="1025" width="0.140625" style="354" customWidth="1"/>
    <col min="1026" max="1026" width="2.7109375" style="354" customWidth="1"/>
    <col min="1027" max="1027" width="18.5703125" style="354" customWidth="1"/>
    <col min="1028" max="1028" width="1.28515625" style="354" customWidth="1"/>
    <col min="1029" max="1029" width="58.85546875" style="354" customWidth="1"/>
    <col min="1030" max="1031" width="11.42578125" style="354"/>
    <col min="1032" max="1032" width="2.140625" style="354" customWidth="1"/>
    <col min="1033" max="1033" width="11.42578125" style="354"/>
    <col min="1034" max="1034" width="9.5703125" style="354" customWidth="1"/>
    <col min="1035" max="1280" width="11.42578125" style="354"/>
    <col min="1281" max="1281" width="0.140625" style="354" customWidth="1"/>
    <col min="1282" max="1282" width="2.7109375" style="354" customWidth="1"/>
    <col min="1283" max="1283" width="18.5703125" style="354" customWidth="1"/>
    <col min="1284" max="1284" width="1.28515625" style="354" customWidth="1"/>
    <col min="1285" max="1285" width="58.85546875" style="354" customWidth="1"/>
    <col min="1286" max="1287" width="11.42578125" style="354"/>
    <col min="1288" max="1288" width="2.140625" style="354" customWidth="1"/>
    <col min="1289" max="1289" width="11.42578125" style="354"/>
    <col min="1290" max="1290" width="9.5703125" style="354" customWidth="1"/>
    <col min="1291" max="1536" width="11.42578125" style="354"/>
    <col min="1537" max="1537" width="0.140625" style="354" customWidth="1"/>
    <col min="1538" max="1538" width="2.7109375" style="354" customWidth="1"/>
    <col min="1539" max="1539" width="18.5703125" style="354" customWidth="1"/>
    <col min="1540" max="1540" width="1.28515625" style="354" customWidth="1"/>
    <col min="1541" max="1541" width="58.85546875" style="354" customWidth="1"/>
    <col min="1542" max="1543" width="11.42578125" style="354"/>
    <col min="1544" max="1544" width="2.140625" style="354" customWidth="1"/>
    <col min="1545" max="1545" width="11.42578125" style="354"/>
    <col min="1546" max="1546" width="9.5703125" style="354" customWidth="1"/>
    <col min="1547" max="1792" width="11.42578125" style="354"/>
    <col min="1793" max="1793" width="0.140625" style="354" customWidth="1"/>
    <col min="1794" max="1794" width="2.7109375" style="354" customWidth="1"/>
    <col min="1795" max="1795" width="18.5703125" style="354" customWidth="1"/>
    <col min="1796" max="1796" width="1.28515625" style="354" customWidth="1"/>
    <col min="1797" max="1797" width="58.85546875" style="354" customWidth="1"/>
    <col min="1798" max="1799" width="11.42578125" style="354"/>
    <col min="1800" max="1800" width="2.140625" style="354" customWidth="1"/>
    <col min="1801" max="1801" width="11.42578125" style="354"/>
    <col min="1802" max="1802" width="9.5703125" style="354" customWidth="1"/>
    <col min="1803" max="2048" width="11.42578125" style="354"/>
    <col min="2049" max="2049" width="0.140625" style="354" customWidth="1"/>
    <col min="2050" max="2050" width="2.7109375" style="354" customWidth="1"/>
    <col min="2051" max="2051" width="18.5703125" style="354" customWidth="1"/>
    <col min="2052" max="2052" width="1.28515625" style="354" customWidth="1"/>
    <col min="2053" max="2053" width="58.85546875" style="354" customWidth="1"/>
    <col min="2054" max="2055" width="11.42578125" style="354"/>
    <col min="2056" max="2056" width="2.140625" style="354" customWidth="1"/>
    <col min="2057" max="2057" width="11.42578125" style="354"/>
    <col min="2058" max="2058" width="9.5703125" style="354" customWidth="1"/>
    <col min="2059" max="2304" width="11.42578125" style="354"/>
    <col min="2305" max="2305" width="0.140625" style="354" customWidth="1"/>
    <col min="2306" max="2306" width="2.7109375" style="354" customWidth="1"/>
    <col min="2307" max="2307" width="18.5703125" style="354" customWidth="1"/>
    <col min="2308" max="2308" width="1.28515625" style="354" customWidth="1"/>
    <col min="2309" max="2309" width="58.85546875" style="354" customWidth="1"/>
    <col min="2310" max="2311" width="11.42578125" style="354"/>
    <col min="2312" max="2312" width="2.140625" style="354" customWidth="1"/>
    <col min="2313" max="2313" width="11.42578125" style="354"/>
    <col min="2314" max="2314" width="9.5703125" style="354" customWidth="1"/>
    <col min="2315" max="2560" width="11.42578125" style="354"/>
    <col min="2561" max="2561" width="0.140625" style="354" customWidth="1"/>
    <col min="2562" max="2562" width="2.7109375" style="354" customWidth="1"/>
    <col min="2563" max="2563" width="18.5703125" style="354" customWidth="1"/>
    <col min="2564" max="2564" width="1.28515625" style="354" customWidth="1"/>
    <col min="2565" max="2565" width="58.85546875" style="354" customWidth="1"/>
    <col min="2566" max="2567" width="11.42578125" style="354"/>
    <col min="2568" max="2568" width="2.140625" style="354" customWidth="1"/>
    <col min="2569" max="2569" width="11.42578125" style="354"/>
    <col min="2570" max="2570" width="9.5703125" style="354" customWidth="1"/>
    <col min="2571" max="2816" width="11.42578125" style="354"/>
    <col min="2817" max="2817" width="0.140625" style="354" customWidth="1"/>
    <col min="2818" max="2818" width="2.7109375" style="354" customWidth="1"/>
    <col min="2819" max="2819" width="18.5703125" style="354" customWidth="1"/>
    <col min="2820" max="2820" width="1.28515625" style="354" customWidth="1"/>
    <col min="2821" max="2821" width="58.85546875" style="354" customWidth="1"/>
    <col min="2822" max="2823" width="11.42578125" style="354"/>
    <col min="2824" max="2824" width="2.140625" style="354" customWidth="1"/>
    <col min="2825" max="2825" width="11.42578125" style="354"/>
    <col min="2826" max="2826" width="9.5703125" style="354" customWidth="1"/>
    <col min="2827" max="3072" width="11.42578125" style="354"/>
    <col min="3073" max="3073" width="0.140625" style="354" customWidth="1"/>
    <col min="3074" max="3074" width="2.7109375" style="354" customWidth="1"/>
    <col min="3075" max="3075" width="18.5703125" style="354" customWidth="1"/>
    <col min="3076" max="3076" width="1.28515625" style="354" customWidth="1"/>
    <col min="3077" max="3077" width="58.85546875" style="354" customWidth="1"/>
    <col min="3078" max="3079" width="11.42578125" style="354"/>
    <col min="3080" max="3080" width="2.140625" style="354" customWidth="1"/>
    <col min="3081" max="3081" width="11.42578125" style="354"/>
    <col min="3082" max="3082" width="9.5703125" style="354" customWidth="1"/>
    <col min="3083" max="3328" width="11.42578125" style="354"/>
    <col min="3329" max="3329" width="0.140625" style="354" customWidth="1"/>
    <col min="3330" max="3330" width="2.7109375" style="354" customWidth="1"/>
    <col min="3331" max="3331" width="18.5703125" style="354" customWidth="1"/>
    <col min="3332" max="3332" width="1.28515625" style="354" customWidth="1"/>
    <col min="3333" max="3333" width="58.85546875" style="354" customWidth="1"/>
    <col min="3334" max="3335" width="11.42578125" style="354"/>
    <col min="3336" max="3336" width="2.140625" style="354" customWidth="1"/>
    <col min="3337" max="3337" width="11.42578125" style="354"/>
    <col min="3338" max="3338" width="9.5703125" style="354" customWidth="1"/>
    <col min="3339" max="3584" width="11.42578125" style="354"/>
    <col min="3585" max="3585" width="0.140625" style="354" customWidth="1"/>
    <col min="3586" max="3586" width="2.7109375" style="354" customWidth="1"/>
    <col min="3587" max="3587" width="18.5703125" style="354" customWidth="1"/>
    <col min="3588" max="3588" width="1.28515625" style="354" customWidth="1"/>
    <col min="3589" max="3589" width="58.85546875" style="354" customWidth="1"/>
    <col min="3590" max="3591" width="11.42578125" style="354"/>
    <col min="3592" max="3592" width="2.140625" style="354" customWidth="1"/>
    <col min="3593" max="3593" width="11.42578125" style="354"/>
    <col min="3594" max="3594" width="9.5703125" style="354" customWidth="1"/>
    <col min="3595" max="3840" width="11.42578125" style="354"/>
    <col min="3841" max="3841" width="0.140625" style="354" customWidth="1"/>
    <col min="3842" max="3842" width="2.7109375" style="354" customWidth="1"/>
    <col min="3843" max="3843" width="18.5703125" style="354" customWidth="1"/>
    <col min="3844" max="3844" width="1.28515625" style="354" customWidth="1"/>
    <col min="3845" max="3845" width="58.85546875" style="354" customWidth="1"/>
    <col min="3846" max="3847" width="11.42578125" style="354"/>
    <col min="3848" max="3848" width="2.140625" style="354" customWidth="1"/>
    <col min="3849" max="3849" width="11.42578125" style="354"/>
    <col min="3850" max="3850" width="9.5703125" style="354" customWidth="1"/>
    <col min="3851" max="4096" width="11.42578125" style="354"/>
    <col min="4097" max="4097" width="0.140625" style="354" customWidth="1"/>
    <col min="4098" max="4098" width="2.7109375" style="354" customWidth="1"/>
    <col min="4099" max="4099" width="18.5703125" style="354" customWidth="1"/>
    <col min="4100" max="4100" width="1.28515625" style="354" customWidth="1"/>
    <col min="4101" max="4101" width="58.85546875" style="354" customWidth="1"/>
    <col min="4102" max="4103" width="11.42578125" style="354"/>
    <col min="4104" max="4104" width="2.140625" style="354" customWidth="1"/>
    <col min="4105" max="4105" width="11.42578125" style="354"/>
    <col min="4106" max="4106" width="9.5703125" style="354" customWidth="1"/>
    <col min="4107" max="4352" width="11.42578125" style="354"/>
    <col min="4353" max="4353" width="0.140625" style="354" customWidth="1"/>
    <col min="4354" max="4354" width="2.7109375" style="354" customWidth="1"/>
    <col min="4355" max="4355" width="18.5703125" style="354" customWidth="1"/>
    <col min="4356" max="4356" width="1.28515625" style="354" customWidth="1"/>
    <col min="4357" max="4357" width="58.85546875" style="354" customWidth="1"/>
    <col min="4358" max="4359" width="11.42578125" style="354"/>
    <col min="4360" max="4360" width="2.140625" style="354" customWidth="1"/>
    <col min="4361" max="4361" width="11.42578125" style="354"/>
    <col min="4362" max="4362" width="9.5703125" style="354" customWidth="1"/>
    <col min="4363" max="4608" width="11.42578125" style="354"/>
    <col min="4609" max="4609" width="0.140625" style="354" customWidth="1"/>
    <col min="4610" max="4610" width="2.7109375" style="354" customWidth="1"/>
    <col min="4611" max="4611" width="18.5703125" style="354" customWidth="1"/>
    <col min="4612" max="4612" width="1.28515625" style="354" customWidth="1"/>
    <col min="4613" max="4613" width="58.85546875" style="354" customWidth="1"/>
    <col min="4614" max="4615" width="11.42578125" style="354"/>
    <col min="4616" max="4616" width="2.140625" style="354" customWidth="1"/>
    <col min="4617" max="4617" width="11.42578125" style="354"/>
    <col min="4618" max="4618" width="9.5703125" style="354" customWidth="1"/>
    <col min="4619" max="4864" width="11.42578125" style="354"/>
    <col min="4865" max="4865" width="0.140625" style="354" customWidth="1"/>
    <col min="4866" max="4866" width="2.7109375" style="354" customWidth="1"/>
    <col min="4867" max="4867" width="18.5703125" style="354" customWidth="1"/>
    <col min="4868" max="4868" width="1.28515625" style="354" customWidth="1"/>
    <col min="4869" max="4869" width="58.85546875" style="354" customWidth="1"/>
    <col min="4870" max="4871" width="11.42578125" style="354"/>
    <col min="4872" max="4872" width="2.140625" style="354" customWidth="1"/>
    <col min="4873" max="4873" width="11.42578125" style="354"/>
    <col min="4874" max="4874" width="9.5703125" style="354" customWidth="1"/>
    <col min="4875" max="5120" width="11.42578125" style="354"/>
    <col min="5121" max="5121" width="0.140625" style="354" customWidth="1"/>
    <col min="5122" max="5122" width="2.7109375" style="354" customWidth="1"/>
    <col min="5123" max="5123" width="18.5703125" style="354" customWidth="1"/>
    <col min="5124" max="5124" width="1.28515625" style="354" customWidth="1"/>
    <col min="5125" max="5125" width="58.85546875" style="354" customWidth="1"/>
    <col min="5126" max="5127" width="11.42578125" style="354"/>
    <col min="5128" max="5128" width="2.140625" style="354" customWidth="1"/>
    <col min="5129" max="5129" width="11.42578125" style="354"/>
    <col min="5130" max="5130" width="9.5703125" style="354" customWidth="1"/>
    <col min="5131" max="5376" width="11.42578125" style="354"/>
    <col min="5377" max="5377" width="0.140625" style="354" customWidth="1"/>
    <col min="5378" max="5378" width="2.7109375" style="354" customWidth="1"/>
    <col min="5379" max="5379" width="18.5703125" style="354" customWidth="1"/>
    <col min="5380" max="5380" width="1.28515625" style="354" customWidth="1"/>
    <col min="5381" max="5381" width="58.85546875" style="354" customWidth="1"/>
    <col min="5382" max="5383" width="11.42578125" style="354"/>
    <col min="5384" max="5384" width="2.140625" style="354" customWidth="1"/>
    <col min="5385" max="5385" width="11.42578125" style="354"/>
    <col min="5386" max="5386" width="9.5703125" style="354" customWidth="1"/>
    <col min="5387" max="5632" width="11.42578125" style="354"/>
    <col min="5633" max="5633" width="0.140625" style="354" customWidth="1"/>
    <col min="5634" max="5634" width="2.7109375" style="354" customWidth="1"/>
    <col min="5635" max="5635" width="18.5703125" style="354" customWidth="1"/>
    <col min="5636" max="5636" width="1.28515625" style="354" customWidth="1"/>
    <col min="5637" max="5637" width="58.85546875" style="354" customWidth="1"/>
    <col min="5638" max="5639" width="11.42578125" style="354"/>
    <col min="5640" max="5640" width="2.140625" style="354" customWidth="1"/>
    <col min="5641" max="5641" width="11.42578125" style="354"/>
    <col min="5642" max="5642" width="9.5703125" style="354" customWidth="1"/>
    <col min="5643" max="5888" width="11.42578125" style="354"/>
    <col min="5889" max="5889" width="0.140625" style="354" customWidth="1"/>
    <col min="5890" max="5890" width="2.7109375" style="354" customWidth="1"/>
    <col min="5891" max="5891" width="18.5703125" style="354" customWidth="1"/>
    <col min="5892" max="5892" width="1.28515625" style="354" customWidth="1"/>
    <col min="5893" max="5893" width="58.85546875" style="354" customWidth="1"/>
    <col min="5894" max="5895" width="11.42578125" style="354"/>
    <col min="5896" max="5896" width="2.140625" style="354" customWidth="1"/>
    <col min="5897" max="5897" width="11.42578125" style="354"/>
    <col min="5898" max="5898" width="9.5703125" style="354" customWidth="1"/>
    <col min="5899" max="6144" width="11.42578125" style="354"/>
    <col min="6145" max="6145" width="0.140625" style="354" customWidth="1"/>
    <col min="6146" max="6146" width="2.7109375" style="354" customWidth="1"/>
    <col min="6147" max="6147" width="18.5703125" style="354" customWidth="1"/>
    <col min="6148" max="6148" width="1.28515625" style="354" customWidth="1"/>
    <col min="6149" max="6149" width="58.85546875" style="354" customWidth="1"/>
    <col min="6150" max="6151" width="11.42578125" style="354"/>
    <col min="6152" max="6152" width="2.140625" style="354" customWidth="1"/>
    <col min="6153" max="6153" width="11.42578125" style="354"/>
    <col min="6154" max="6154" width="9.5703125" style="354" customWidth="1"/>
    <col min="6155" max="6400" width="11.42578125" style="354"/>
    <col min="6401" max="6401" width="0.140625" style="354" customWidth="1"/>
    <col min="6402" max="6402" width="2.7109375" style="354" customWidth="1"/>
    <col min="6403" max="6403" width="18.5703125" style="354" customWidth="1"/>
    <col min="6404" max="6404" width="1.28515625" style="354" customWidth="1"/>
    <col min="6405" max="6405" width="58.85546875" style="354" customWidth="1"/>
    <col min="6406" max="6407" width="11.42578125" style="354"/>
    <col min="6408" max="6408" width="2.140625" style="354" customWidth="1"/>
    <col min="6409" max="6409" width="11.42578125" style="354"/>
    <col min="6410" max="6410" width="9.5703125" style="354" customWidth="1"/>
    <col min="6411" max="6656" width="11.42578125" style="354"/>
    <col min="6657" max="6657" width="0.140625" style="354" customWidth="1"/>
    <col min="6658" max="6658" width="2.7109375" style="354" customWidth="1"/>
    <col min="6659" max="6659" width="18.5703125" style="354" customWidth="1"/>
    <col min="6660" max="6660" width="1.28515625" style="354" customWidth="1"/>
    <col min="6661" max="6661" width="58.85546875" style="354" customWidth="1"/>
    <col min="6662" max="6663" width="11.42578125" style="354"/>
    <col min="6664" max="6664" width="2.140625" style="354" customWidth="1"/>
    <col min="6665" max="6665" width="11.42578125" style="354"/>
    <col min="6666" max="6666" width="9.5703125" style="354" customWidth="1"/>
    <col min="6667" max="6912" width="11.42578125" style="354"/>
    <col min="6913" max="6913" width="0.140625" style="354" customWidth="1"/>
    <col min="6914" max="6914" width="2.7109375" style="354" customWidth="1"/>
    <col min="6915" max="6915" width="18.5703125" style="354" customWidth="1"/>
    <col min="6916" max="6916" width="1.28515625" style="354" customWidth="1"/>
    <col min="6917" max="6917" width="58.85546875" style="354" customWidth="1"/>
    <col min="6918" max="6919" width="11.42578125" style="354"/>
    <col min="6920" max="6920" width="2.140625" style="354" customWidth="1"/>
    <col min="6921" max="6921" width="11.42578125" style="354"/>
    <col min="6922" max="6922" width="9.5703125" style="354" customWidth="1"/>
    <col min="6923" max="7168" width="11.42578125" style="354"/>
    <col min="7169" max="7169" width="0.140625" style="354" customWidth="1"/>
    <col min="7170" max="7170" width="2.7109375" style="354" customWidth="1"/>
    <col min="7171" max="7171" width="18.5703125" style="354" customWidth="1"/>
    <col min="7172" max="7172" width="1.28515625" style="354" customWidth="1"/>
    <col min="7173" max="7173" width="58.85546875" style="354" customWidth="1"/>
    <col min="7174" max="7175" width="11.42578125" style="354"/>
    <col min="7176" max="7176" width="2.140625" style="354" customWidth="1"/>
    <col min="7177" max="7177" width="11.42578125" style="354"/>
    <col min="7178" max="7178" width="9.5703125" style="354" customWidth="1"/>
    <col min="7179" max="7424" width="11.42578125" style="354"/>
    <col min="7425" max="7425" width="0.140625" style="354" customWidth="1"/>
    <col min="7426" max="7426" width="2.7109375" style="354" customWidth="1"/>
    <col min="7427" max="7427" width="18.5703125" style="354" customWidth="1"/>
    <col min="7428" max="7428" width="1.28515625" style="354" customWidth="1"/>
    <col min="7429" max="7429" width="58.85546875" style="354" customWidth="1"/>
    <col min="7430" max="7431" width="11.42578125" style="354"/>
    <col min="7432" max="7432" width="2.140625" style="354" customWidth="1"/>
    <col min="7433" max="7433" width="11.42578125" style="354"/>
    <col min="7434" max="7434" width="9.5703125" style="354" customWidth="1"/>
    <col min="7435" max="7680" width="11.42578125" style="354"/>
    <col min="7681" max="7681" width="0.140625" style="354" customWidth="1"/>
    <col min="7682" max="7682" width="2.7109375" style="354" customWidth="1"/>
    <col min="7683" max="7683" width="18.5703125" style="354" customWidth="1"/>
    <col min="7684" max="7684" width="1.28515625" style="354" customWidth="1"/>
    <col min="7685" max="7685" width="58.85546875" style="354" customWidth="1"/>
    <col min="7686" max="7687" width="11.42578125" style="354"/>
    <col min="7688" max="7688" width="2.140625" style="354" customWidth="1"/>
    <col min="7689" max="7689" width="11.42578125" style="354"/>
    <col min="7690" max="7690" width="9.5703125" style="354" customWidth="1"/>
    <col min="7691" max="7936" width="11.42578125" style="354"/>
    <col min="7937" max="7937" width="0.140625" style="354" customWidth="1"/>
    <col min="7938" max="7938" width="2.7109375" style="354" customWidth="1"/>
    <col min="7939" max="7939" width="18.5703125" style="354" customWidth="1"/>
    <col min="7940" max="7940" width="1.28515625" style="354" customWidth="1"/>
    <col min="7941" max="7941" width="58.85546875" style="354" customWidth="1"/>
    <col min="7942" max="7943" width="11.42578125" style="354"/>
    <col min="7944" max="7944" width="2.140625" style="354" customWidth="1"/>
    <col min="7945" max="7945" width="11.42578125" style="354"/>
    <col min="7946" max="7946" width="9.5703125" style="354" customWidth="1"/>
    <col min="7947" max="8192" width="11.42578125" style="354"/>
    <col min="8193" max="8193" width="0.140625" style="354" customWidth="1"/>
    <col min="8194" max="8194" width="2.7109375" style="354" customWidth="1"/>
    <col min="8195" max="8195" width="18.5703125" style="354" customWidth="1"/>
    <col min="8196" max="8196" width="1.28515625" style="354" customWidth="1"/>
    <col min="8197" max="8197" width="58.85546875" style="354" customWidth="1"/>
    <col min="8198" max="8199" width="11.42578125" style="354"/>
    <col min="8200" max="8200" width="2.140625" style="354" customWidth="1"/>
    <col min="8201" max="8201" width="11.42578125" style="354"/>
    <col min="8202" max="8202" width="9.5703125" style="354" customWidth="1"/>
    <col min="8203" max="8448" width="11.42578125" style="354"/>
    <col min="8449" max="8449" width="0.140625" style="354" customWidth="1"/>
    <col min="8450" max="8450" width="2.7109375" style="354" customWidth="1"/>
    <col min="8451" max="8451" width="18.5703125" style="354" customWidth="1"/>
    <col min="8452" max="8452" width="1.28515625" style="354" customWidth="1"/>
    <col min="8453" max="8453" width="58.85546875" style="354" customWidth="1"/>
    <col min="8454" max="8455" width="11.42578125" style="354"/>
    <col min="8456" max="8456" width="2.140625" style="354" customWidth="1"/>
    <col min="8457" max="8457" width="11.42578125" style="354"/>
    <col min="8458" max="8458" width="9.5703125" style="354" customWidth="1"/>
    <col min="8459" max="8704" width="11.42578125" style="354"/>
    <col min="8705" max="8705" width="0.140625" style="354" customWidth="1"/>
    <col min="8706" max="8706" width="2.7109375" style="354" customWidth="1"/>
    <col min="8707" max="8707" width="18.5703125" style="354" customWidth="1"/>
    <col min="8708" max="8708" width="1.28515625" style="354" customWidth="1"/>
    <col min="8709" max="8709" width="58.85546875" style="354" customWidth="1"/>
    <col min="8710" max="8711" width="11.42578125" style="354"/>
    <col min="8712" max="8712" width="2.140625" style="354" customWidth="1"/>
    <col min="8713" max="8713" width="11.42578125" style="354"/>
    <col min="8714" max="8714" width="9.5703125" style="354" customWidth="1"/>
    <col min="8715" max="8960" width="11.42578125" style="354"/>
    <col min="8961" max="8961" width="0.140625" style="354" customWidth="1"/>
    <col min="8962" max="8962" width="2.7109375" style="354" customWidth="1"/>
    <col min="8963" max="8963" width="18.5703125" style="354" customWidth="1"/>
    <col min="8964" max="8964" width="1.28515625" style="354" customWidth="1"/>
    <col min="8965" max="8965" width="58.85546875" style="354" customWidth="1"/>
    <col min="8966" max="8967" width="11.42578125" style="354"/>
    <col min="8968" max="8968" width="2.140625" style="354" customWidth="1"/>
    <col min="8969" max="8969" width="11.42578125" style="354"/>
    <col min="8970" max="8970" width="9.5703125" style="354" customWidth="1"/>
    <col min="8971" max="9216" width="11.42578125" style="354"/>
    <col min="9217" max="9217" width="0.140625" style="354" customWidth="1"/>
    <col min="9218" max="9218" width="2.7109375" style="354" customWidth="1"/>
    <col min="9219" max="9219" width="18.5703125" style="354" customWidth="1"/>
    <col min="9220" max="9220" width="1.28515625" style="354" customWidth="1"/>
    <col min="9221" max="9221" width="58.85546875" style="354" customWidth="1"/>
    <col min="9222" max="9223" width="11.42578125" style="354"/>
    <col min="9224" max="9224" width="2.140625" style="354" customWidth="1"/>
    <col min="9225" max="9225" width="11.42578125" style="354"/>
    <col min="9226" max="9226" width="9.5703125" style="354" customWidth="1"/>
    <col min="9227" max="9472" width="11.42578125" style="354"/>
    <col min="9473" max="9473" width="0.140625" style="354" customWidth="1"/>
    <col min="9474" max="9474" width="2.7109375" style="354" customWidth="1"/>
    <col min="9475" max="9475" width="18.5703125" style="354" customWidth="1"/>
    <col min="9476" max="9476" width="1.28515625" style="354" customWidth="1"/>
    <col min="9477" max="9477" width="58.85546875" style="354" customWidth="1"/>
    <col min="9478" max="9479" width="11.42578125" style="354"/>
    <col min="9480" max="9480" width="2.140625" style="354" customWidth="1"/>
    <col min="9481" max="9481" width="11.42578125" style="354"/>
    <col min="9482" max="9482" width="9.5703125" style="354" customWidth="1"/>
    <col min="9483" max="9728" width="11.42578125" style="354"/>
    <col min="9729" max="9729" width="0.140625" style="354" customWidth="1"/>
    <col min="9730" max="9730" width="2.7109375" style="354" customWidth="1"/>
    <col min="9731" max="9731" width="18.5703125" style="354" customWidth="1"/>
    <col min="9732" max="9732" width="1.28515625" style="354" customWidth="1"/>
    <col min="9733" max="9733" width="58.85546875" style="354" customWidth="1"/>
    <col min="9734" max="9735" width="11.42578125" style="354"/>
    <col min="9736" max="9736" width="2.140625" style="354" customWidth="1"/>
    <col min="9737" max="9737" width="11.42578125" style="354"/>
    <col min="9738" max="9738" width="9.5703125" style="354" customWidth="1"/>
    <col min="9739" max="9984" width="11.42578125" style="354"/>
    <col min="9985" max="9985" width="0.140625" style="354" customWidth="1"/>
    <col min="9986" max="9986" width="2.7109375" style="354" customWidth="1"/>
    <col min="9987" max="9987" width="18.5703125" style="354" customWidth="1"/>
    <col min="9988" max="9988" width="1.28515625" style="354" customWidth="1"/>
    <col min="9989" max="9989" width="58.85546875" style="354" customWidth="1"/>
    <col min="9990" max="9991" width="11.42578125" style="354"/>
    <col min="9992" max="9992" width="2.140625" style="354" customWidth="1"/>
    <col min="9993" max="9993" width="11.42578125" style="354"/>
    <col min="9994" max="9994" width="9.5703125" style="354" customWidth="1"/>
    <col min="9995" max="10240" width="11.42578125" style="354"/>
    <col min="10241" max="10241" width="0.140625" style="354" customWidth="1"/>
    <col min="10242" max="10242" width="2.7109375" style="354" customWidth="1"/>
    <col min="10243" max="10243" width="18.5703125" style="354" customWidth="1"/>
    <col min="10244" max="10244" width="1.28515625" style="354" customWidth="1"/>
    <col min="10245" max="10245" width="58.85546875" style="354" customWidth="1"/>
    <col min="10246" max="10247" width="11.42578125" style="354"/>
    <col min="10248" max="10248" width="2.140625" style="354" customWidth="1"/>
    <col min="10249" max="10249" width="11.42578125" style="354"/>
    <col min="10250" max="10250" width="9.5703125" style="354" customWidth="1"/>
    <col min="10251" max="10496" width="11.42578125" style="354"/>
    <col min="10497" max="10497" width="0.140625" style="354" customWidth="1"/>
    <col min="10498" max="10498" width="2.7109375" style="354" customWidth="1"/>
    <col min="10499" max="10499" width="18.5703125" style="354" customWidth="1"/>
    <col min="10500" max="10500" width="1.28515625" style="354" customWidth="1"/>
    <col min="10501" max="10501" width="58.85546875" style="354" customWidth="1"/>
    <col min="10502" max="10503" width="11.42578125" style="354"/>
    <col min="10504" max="10504" width="2.140625" style="354" customWidth="1"/>
    <col min="10505" max="10505" width="11.42578125" style="354"/>
    <col min="10506" max="10506" width="9.5703125" style="354" customWidth="1"/>
    <col min="10507" max="10752" width="11.42578125" style="354"/>
    <col min="10753" max="10753" width="0.140625" style="354" customWidth="1"/>
    <col min="10754" max="10754" width="2.7109375" style="354" customWidth="1"/>
    <col min="10755" max="10755" width="18.5703125" style="354" customWidth="1"/>
    <col min="10756" max="10756" width="1.28515625" style="354" customWidth="1"/>
    <col min="10757" max="10757" width="58.85546875" style="354" customWidth="1"/>
    <col min="10758" max="10759" width="11.42578125" style="354"/>
    <col min="10760" max="10760" width="2.140625" style="354" customWidth="1"/>
    <col min="10761" max="10761" width="11.42578125" style="354"/>
    <col min="10762" max="10762" width="9.5703125" style="354" customWidth="1"/>
    <col min="10763" max="11008" width="11.42578125" style="354"/>
    <col min="11009" max="11009" width="0.140625" style="354" customWidth="1"/>
    <col min="11010" max="11010" width="2.7109375" style="354" customWidth="1"/>
    <col min="11011" max="11011" width="18.5703125" style="354" customWidth="1"/>
    <col min="11012" max="11012" width="1.28515625" style="354" customWidth="1"/>
    <col min="11013" max="11013" width="58.85546875" style="354" customWidth="1"/>
    <col min="11014" max="11015" width="11.42578125" style="354"/>
    <col min="11016" max="11016" width="2.140625" style="354" customWidth="1"/>
    <col min="11017" max="11017" width="11.42578125" style="354"/>
    <col min="11018" max="11018" width="9.5703125" style="354" customWidth="1"/>
    <col min="11019" max="11264" width="11.42578125" style="354"/>
    <col min="11265" max="11265" width="0.140625" style="354" customWidth="1"/>
    <col min="11266" max="11266" width="2.7109375" style="354" customWidth="1"/>
    <col min="11267" max="11267" width="18.5703125" style="354" customWidth="1"/>
    <col min="11268" max="11268" width="1.28515625" style="354" customWidth="1"/>
    <col min="11269" max="11269" width="58.85546875" style="354" customWidth="1"/>
    <col min="11270" max="11271" width="11.42578125" style="354"/>
    <col min="11272" max="11272" width="2.140625" style="354" customWidth="1"/>
    <col min="11273" max="11273" width="11.42578125" style="354"/>
    <col min="11274" max="11274" width="9.5703125" style="354" customWidth="1"/>
    <col min="11275" max="11520" width="11.42578125" style="354"/>
    <col min="11521" max="11521" width="0.140625" style="354" customWidth="1"/>
    <col min="11522" max="11522" width="2.7109375" style="354" customWidth="1"/>
    <col min="11523" max="11523" width="18.5703125" style="354" customWidth="1"/>
    <col min="11524" max="11524" width="1.28515625" style="354" customWidth="1"/>
    <col min="11525" max="11525" width="58.85546875" style="354" customWidth="1"/>
    <col min="11526" max="11527" width="11.42578125" style="354"/>
    <col min="11528" max="11528" width="2.140625" style="354" customWidth="1"/>
    <col min="11529" max="11529" width="11.42578125" style="354"/>
    <col min="11530" max="11530" width="9.5703125" style="354" customWidth="1"/>
    <col min="11531" max="11776" width="11.42578125" style="354"/>
    <col min="11777" max="11777" width="0.140625" style="354" customWidth="1"/>
    <col min="11778" max="11778" width="2.7109375" style="354" customWidth="1"/>
    <col min="11779" max="11779" width="18.5703125" style="354" customWidth="1"/>
    <col min="11780" max="11780" width="1.28515625" style="354" customWidth="1"/>
    <col min="11781" max="11781" width="58.85546875" style="354" customWidth="1"/>
    <col min="11782" max="11783" width="11.42578125" style="354"/>
    <col min="11784" max="11784" width="2.140625" style="354" customWidth="1"/>
    <col min="11785" max="11785" width="11.42578125" style="354"/>
    <col min="11786" max="11786" width="9.5703125" style="354" customWidth="1"/>
    <col min="11787" max="12032" width="11.42578125" style="354"/>
    <col min="12033" max="12033" width="0.140625" style="354" customWidth="1"/>
    <col min="12034" max="12034" width="2.7109375" style="354" customWidth="1"/>
    <col min="12035" max="12035" width="18.5703125" style="354" customWidth="1"/>
    <col min="12036" max="12036" width="1.28515625" style="354" customWidth="1"/>
    <col min="12037" max="12037" width="58.85546875" style="354" customWidth="1"/>
    <col min="12038" max="12039" width="11.42578125" style="354"/>
    <col min="12040" max="12040" width="2.140625" style="354" customWidth="1"/>
    <col min="12041" max="12041" width="11.42578125" style="354"/>
    <col min="12042" max="12042" width="9.5703125" style="354" customWidth="1"/>
    <col min="12043" max="12288" width="11.42578125" style="354"/>
    <col min="12289" max="12289" width="0.140625" style="354" customWidth="1"/>
    <col min="12290" max="12290" width="2.7109375" style="354" customWidth="1"/>
    <col min="12291" max="12291" width="18.5703125" style="354" customWidth="1"/>
    <col min="12292" max="12292" width="1.28515625" style="354" customWidth="1"/>
    <col min="12293" max="12293" width="58.85546875" style="354" customWidth="1"/>
    <col min="12294" max="12295" width="11.42578125" style="354"/>
    <col min="12296" max="12296" width="2.140625" style="354" customWidth="1"/>
    <col min="12297" max="12297" width="11.42578125" style="354"/>
    <col min="12298" max="12298" width="9.5703125" style="354" customWidth="1"/>
    <col min="12299" max="12544" width="11.42578125" style="354"/>
    <col min="12545" max="12545" width="0.140625" style="354" customWidth="1"/>
    <col min="12546" max="12546" width="2.7109375" style="354" customWidth="1"/>
    <col min="12547" max="12547" width="18.5703125" style="354" customWidth="1"/>
    <col min="12548" max="12548" width="1.28515625" style="354" customWidth="1"/>
    <col min="12549" max="12549" width="58.85546875" style="354" customWidth="1"/>
    <col min="12550" max="12551" width="11.42578125" style="354"/>
    <col min="12552" max="12552" width="2.140625" style="354" customWidth="1"/>
    <col min="12553" max="12553" width="11.42578125" style="354"/>
    <col min="12554" max="12554" width="9.5703125" style="354" customWidth="1"/>
    <col min="12555" max="12800" width="11.42578125" style="354"/>
    <col min="12801" max="12801" width="0.140625" style="354" customWidth="1"/>
    <col min="12802" max="12802" width="2.7109375" style="354" customWidth="1"/>
    <col min="12803" max="12803" width="18.5703125" style="354" customWidth="1"/>
    <col min="12804" max="12804" width="1.28515625" style="354" customWidth="1"/>
    <col min="12805" max="12805" width="58.85546875" style="354" customWidth="1"/>
    <col min="12806" max="12807" width="11.42578125" style="354"/>
    <col min="12808" max="12808" width="2.140625" style="354" customWidth="1"/>
    <col min="12809" max="12809" width="11.42578125" style="354"/>
    <col min="12810" max="12810" width="9.5703125" style="354" customWidth="1"/>
    <col min="12811" max="13056" width="11.42578125" style="354"/>
    <col min="13057" max="13057" width="0.140625" style="354" customWidth="1"/>
    <col min="13058" max="13058" width="2.7109375" style="354" customWidth="1"/>
    <col min="13059" max="13059" width="18.5703125" style="354" customWidth="1"/>
    <col min="13060" max="13060" width="1.28515625" style="354" customWidth="1"/>
    <col min="13061" max="13061" width="58.85546875" style="354" customWidth="1"/>
    <col min="13062" max="13063" width="11.42578125" style="354"/>
    <col min="13064" max="13064" width="2.140625" style="354" customWidth="1"/>
    <col min="13065" max="13065" width="11.42578125" style="354"/>
    <col min="13066" max="13066" width="9.5703125" style="354" customWidth="1"/>
    <col min="13067" max="13312" width="11.42578125" style="354"/>
    <col min="13313" max="13313" width="0.140625" style="354" customWidth="1"/>
    <col min="13314" max="13314" width="2.7109375" style="354" customWidth="1"/>
    <col min="13315" max="13315" width="18.5703125" style="354" customWidth="1"/>
    <col min="13316" max="13316" width="1.28515625" style="354" customWidth="1"/>
    <col min="13317" max="13317" width="58.85546875" style="354" customWidth="1"/>
    <col min="13318" max="13319" width="11.42578125" style="354"/>
    <col min="13320" max="13320" width="2.140625" style="354" customWidth="1"/>
    <col min="13321" max="13321" width="11.42578125" style="354"/>
    <col min="13322" max="13322" width="9.5703125" style="354" customWidth="1"/>
    <col min="13323" max="13568" width="11.42578125" style="354"/>
    <col min="13569" max="13569" width="0.140625" style="354" customWidth="1"/>
    <col min="13570" max="13570" width="2.7109375" style="354" customWidth="1"/>
    <col min="13571" max="13571" width="18.5703125" style="354" customWidth="1"/>
    <col min="13572" max="13572" width="1.28515625" style="354" customWidth="1"/>
    <col min="13573" max="13573" width="58.85546875" style="354" customWidth="1"/>
    <col min="13574" max="13575" width="11.42578125" style="354"/>
    <col min="13576" max="13576" width="2.140625" style="354" customWidth="1"/>
    <col min="13577" max="13577" width="11.42578125" style="354"/>
    <col min="13578" max="13578" width="9.5703125" style="354" customWidth="1"/>
    <col min="13579" max="13824" width="11.42578125" style="354"/>
    <col min="13825" max="13825" width="0.140625" style="354" customWidth="1"/>
    <col min="13826" max="13826" width="2.7109375" style="354" customWidth="1"/>
    <col min="13827" max="13827" width="18.5703125" style="354" customWidth="1"/>
    <col min="13828" max="13828" width="1.28515625" style="354" customWidth="1"/>
    <col min="13829" max="13829" width="58.85546875" style="354" customWidth="1"/>
    <col min="13830" max="13831" width="11.42578125" style="354"/>
    <col min="13832" max="13832" width="2.140625" style="354" customWidth="1"/>
    <col min="13833" max="13833" width="11.42578125" style="354"/>
    <col min="13834" max="13834" width="9.5703125" style="354" customWidth="1"/>
    <col min="13835" max="14080" width="11.42578125" style="354"/>
    <col min="14081" max="14081" width="0.140625" style="354" customWidth="1"/>
    <col min="14082" max="14082" width="2.7109375" style="354" customWidth="1"/>
    <col min="14083" max="14083" width="18.5703125" style="354" customWidth="1"/>
    <col min="14084" max="14084" width="1.28515625" style="354" customWidth="1"/>
    <col min="14085" max="14085" width="58.85546875" style="354" customWidth="1"/>
    <col min="14086" max="14087" width="11.42578125" style="354"/>
    <col min="14088" max="14088" width="2.140625" style="354" customWidth="1"/>
    <col min="14089" max="14089" width="11.42578125" style="354"/>
    <col min="14090" max="14090" width="9.5703125" style="354" customWidth="1"/>
    <col min="14091" max="14336" width="11.42578125" style="354"/>
    <col min="14337" max="14337" width="0.140625" style="354" customWidth="1"/>
    <col min="14338" max="14338" width="2.7109375" style="354" customWidth="1"/>
    <col min="14339" max="14339" width="18.5703125" style="354" customWidth="1"/>
    <col min="14340" max="14340" width="1.28515625" style="354" customWidth="1"/>
    <col min="14341" max="14341" width="58.85546875" style="354" customWidth="1"/>
    <col min="14342" max="14343" width="11.42578125" style="354"/>
    <col min="14344" max="14344" width="2.140625" style="354" customWidth="1"/>
    <col min="14345" max="14345" width="11.42578125" style="354"/>
    <col min="14346" max="14346" width="9.5703125" style="354" customWidth="1"/>
    <col min="14347" max="14592" width="11.42578125" style="354"/>
    <col min="14593" max="14593" width="0.140625" style="354" customWidth="1"/>
    <col min="14594" max="14594" width="2.7109375" style="354" customWidth="1"/>
    <col min="14595" max="14595" width="18.5703125" style="354" customWidth="1"/>
    <col min="14596" max="14596" width="1.28515625" style="354" customWidth="1"/>
    <col min="14597" max="14597" width="58.85546875" style="354" customWidth="1"/>
    <col min="14598" max="14599" width="11.42578125" style="354"/>
    <col min="14600" max="14600" width="2.140625" style="354" customWidth="1"/>
    <col min="14601" max="14601" width="11.42578125" style="354"/>
    <col min="14602" max="14602" width="9.5703125" style="354" customWidth="1"/>
    <col min="14603" max="14848" width="11.42578125" style="354"/>
    <col min="14849" max="14849" width="0.140625" style="354" customWidth="1"/>
    <col min="14850" max="14850" width="2.7109375" style="354" customWidth="1"/>
    <col min="14851" max="14851" width="18.5703125" style="354" customWidth="1"/>
    <col min="14852" max="14852" width="1.28515625" style="354" customWidth="1"/>
    <col min="14853" max="14853" width="58.85546875" style="354" customWidth="1"/>
    <col min="14854" max="14855" width="11.42578125" style="354"/>
    <col min="14856" max="14856" width="2.140625" style="354" customWidth="1"/>
    <col min="14857" max="14857" width="11.42578125" style="354"/>
    <col min="14858" max="14858" width="9.5703125" style="354" customWidth="1"/>
    <col min="14859" max="15104" width="11.42578125" style="354"/>
    <col min="15105" max="15105" width="0.140625" style="354" customWidth="1"/>
    <col min="15106" max="15106" width="2.7109375" style="354" customWidth="1"/>
    <col min="15107" max="15107" width="18.5703125" style="354" customWidth="1"/>
    <col min="15108" max="15108" width="1.28515625" style="354" customWidth="1"/>
    <col min="15109" max="15109" width="58.85546875" style="354" customWidth="1"/>
    <col min="15110" max="15111" width="11.42578125" style="354"/>
    <col min="15112" max="15112" width="2.140625" style="354" customWidth="1"/>
    <col min="15113" max="15113" width="11.42578125" style="354"/>
    <col min="15114" max="15114" width="9.5703125" style="354" customWidth="1"/>
    <col min="15115" max="15360" width="11.42578125" style="354"/>
    <col min="15361" max="15361" width="0.140625" style="354" customWidth="1"/>
    <col min="15362" max="15362" width="2.7109375" style="354" customWidth="1"/>
    <col min="15363" max="15363" width="18.5703125" style="354" customWidth="1"/>
    <col min="15364" max="15364" width="1.28515625" style="354" customWidth="1"/>
    <col min="15365" max="15365" width="58.85546875" style="354" customWidth="1"/>
    <col min="15366" max="15367" width="11.42578125" style="354"/>
    <col min="15368" max="15368" width="2.140625" style="354" customWidth="1"/>
    <col min="15369" max="15369" width="11.42578125" style="354"/>
    <col min="15370" max="15370" width="9.5703125" style="354" customWidth="1"/>
    <col min="15371" max="15616" width="11.42578125" style="354"/>
    <col min="15617" max="15617" width="0.140625" style="354" customWidth="1"/>
    <col min="15618" max="15618" width="2.7109375" style="354" customWidth="1"/>
    <col min="15619" max="15619" width="18.5703125" style="354" customWidth="1"/>
    <col min="15620" max="15620" width="1.28515625" style="354" customWidth="1"/>
    <col min="15621" max="15621" width="58.85546875" style="354" customWidth="1"/>
    <col min="15622" max="15623" width="11.42578125" style="354"/>
    <col min="15624" max="15624" width="2.140625" style="354" customWidth="1"/>
    <col min="15625" max="15625" width="11.42578125" style="354"/>
    <col min="15626" max="15626" width="9.5703125" style="354" customWidth="1"/>
    <col min="15627" max="15872" width="11.42578125" style="354"/>
    <col min="15873" max="15873" width="0.140625" style="354" customWidth="1"/>
    <col min="15874" max="15874" width="2.7109375" style="354" customWidth="1"/>
    <col min="15875" max="15875" width="18.5703125" style="354" customWidth="1"/>
    <col min="15876" max="15876" width="1.28515625" style="354" customWidth="1"/>
    <col min="15877" max="15877" width="58.85546875" style="354" customWidth="1"/>
    <col min="15878" max="15879" width="11.42578125" style="354"/>
    <col min="15880" max="15880" width="2.140625" style="354" customWidth="1"/>
    <col min="15881" max="15881" width="11.42578125" style="354"/>
    <col min="15882" max="15882" width="9.5703125" style="354" customWidth="1"/>
    <col min="15883" max="16128" width="11.42578125" style="354"/>
    <col min="16129" max="16129" width="0.140625" style="354" customWidth="1"/>
    <col min="16130" max="16130" width="2.7109375" style="354" customWidth="1"/>
    <col min="16131" max="16131" width="18.5703125" style="354" customWidth="1"/>
    <col min="16132" max="16132" width="1.28515625" style="354" customWidth="1"/>
    <col min="16133" max="16133" width="58.85546875" style="354" customWidth="1"/>
    <col min="16134" max="16135" width="11.42578125" style="354"/>
    <col min="16136" max="16136" width="2.140625" style="354" customWidth="1"/>
    <col min="16137" max="16137" width="11.42578125" style="354"/>
    <col min="16138" max="16138" width="9.5703125" style="354" customWidth="1"/>
    <col min="16139" max="16384" width="11.42578125" style="354"/>
  </cols>
  <sheetData>
    <row r="1" spans="2:5" s="347" customFormat="1" ht="0.75" customHeight="1"/>
    <row r="2" spans="2:5" s="347" customFormat="1" ht="21" customHeight="1">
      <c r="E2" s="343" t="s">
        <v>36</v>
      </c>
    </row>
    <row r="3" spans="2:5" s="347" customFormat="1" ht="15" customHeight="1">
      <c r="E3" s="222" t="s">
        <v>545</v>
      </c>
    </row>
    <row r="4" spans="2:5" s="349" customFormat="1" ht="20.25" customHeight="1">
      <c r="B4" s="348"/>
      <c r="C4" s="6" t="str">
        <f>Indice!C4</f>
        <v>Producción de energía eléctrica eléctrica</v>
      </c>
    </row>
    <row r="5" spans="2:5" s="349" customFormat="1" ht="12.75" customHeight="1">
      <c r="B5" s="348"/>
      <c r="C5" s="350"/>
    </row>
    <row r="6" spans="2:5" s="349" customFormat="1" ht="13.5" customHeight="1">
      <c r="B6" s="348"/>
      <c r="C6" s="351"/>
      <c r="D6" s="352"/>
      <c r="E6" s="352"/>
    </row>
    <row r="7" spans="2:5" s="349" customFormat="1" ht="12.75" customHeight="1">
      <c r="B7" s="348"/>
      <c r="C7" s="1026" t="s">
        <v>491</v>
      </c>
      <c r="D7" s="352"/>
      <c r="E7" s="645"/>
    </row>
    <row r="8" spans="2:5" s="349" customFormat="1" ht="12.75" customHeight="1">
      <c r="B8" s="348"/>
      <c r="C8" s="1026"/>
      <c r="D8" s="352"/>
      <c r="E8" s="645"/>
    </row>
    <row r="9" spans="2:5" s="349" customFormat="1" ht="12.75" customHeight="1">
      <c r="B9" s="348"/>
      <c r="C9" s="1026"/>
      <c r="D9" s="352"/>
      <c r="E9" s="645"/>
    </row>
    <row r="10" spans="2:5" s="349" customFormat="1" ht="12.75" customHeight="1">
      <c r="B10" s="348"/>
      <c r="C10" s="353" t="s">
        <v>425</v>
      </c>
      <c r="D10" s="352"/>
      <c r="E10" s="645"/>
    </row>
    <row r="11" spans="2:5" s="349" customFormat="1" ht="12.75" customHeight="1">
      <c r="B11" s="348"/>
      <c r="D11" s="352"/>
      <c r="E11" s="646"/>
    </row>
    <row r="12" spans="2:5" s="349" customFormat="1" ht="12.75" customHeight="1">
      <c r="B12" s="348"/>
      <c r="D12" s="352"/>
      <c r="E12" s="646"/>
    </row>
    <row r="13" spans="2:5" s="349" customFormat="1" ht="12.75" customHeight="1">
      <c r="B13" s="348"/>
      <c r="C13" s="351"/>
      <c r="D13" s="352"/>
      <c r="E13" s="646"/>
    </row>
    <row r="14" spans="2:5" s="349" customFormat="1" ht="12.75" customHeight="1">
      <c r="B14" s="348"/>
      <c r="C14" s="351"/>
      <c r="D14" s="352"/>
      <c r="E14" s="646"/>
    </row>
    <row r="15" spans="2:5" s="349" customFormat="1" ht="12.75" customHeight="1">
      <c r="B15" s="348"/>
      <c r="C15" s="351"/>
      <c r="D15" s="352"/>
      <c r="E15" s="646"/>
    </row>
    <row r="16" spans="2:5" s="349" customFormat="1" ht="12.75" customHeight="1">
      <c r="B16" s="348"/>
      <c r="C16" s="351"/>
      <c r="D16" s="352"/>
      <c r="E16" s="646"/>
    </row>
    <row r="17" spans="2:7" s="349" customFormat="1" ht="12.75" customHeight="1">
      <c r="B17" s="348"/>
      <c r="C17" s="351"/>
      <c r="D17" s="352"/>
      <c r="E17" s="646"/>
    </row>
    <row r="18" spans="2:7" s="349" customFormat="1" ht="12.75" customHeight="1">
      <c r="B18" s="348"/>
      <c r="C18" s="351"/>
      <c r="D18" s="352"/>
      <c r="E18" s="646"/>
    </row>
    <row r="19" spans="2:7" s="349" customFormat="1" ht="12.75" customHeight="1">
      <c r="B19" s="348"/>
      <c r="C19" s="351"/>
      <c r="D19" s="352"/>
      <c r="E19" s="646"/>
    </row>
    <row r="20" spans="2:7" s="349" customFormat="1" ht="12.75" customHeight="1">
      <c r="B20" s="348"/>
      <c r="C20" s="351"/>
      <c r="D20" s="352"/>
      <c r="E20" s="646"/>
    </row>
    <row r="21" spans="2:7" s="349" customFormat="1" ht="12.75" customHeight="1">
      <c r="B21" s="348"/>
      <c r="C21" s="351"/>
      <c r="D21" s="352"/>
      <c r="E21" s="646"/>
    </row>
    <row r="22" spans="2:7">
      <c r="E22" s="647"/>
    </row>
    <row r="23" spans="2:7">
      <c r="E23" s="648"/>
    </row>
    <row r="24" spans="2:7">
      <c r="E24" s="648"/>
    </row>
    <row r="25" spans="2:7">
      <c r="E25" s="237" t="s">
        <v>325</v>
      </c>
      <c r="F25" s="237"/>
      <c r="G25" s="237"/>
    </row>
    <row r="26" spans="2:7" ht="24" customHeight="1">
      <c r="E26" s="422" t="s">
        <v>634</v>
      </c>
      <c r="F26" s="422"/>
      <c r="G26" s="422"/>
    </row>
    <row r="28" spans="2:7" ht="12.75" customHeight="1"/>
  </sheetData>
  <mergeCells count="1">
    <mergeCell ref="C7:C9"/>
  </mergeCells>
  <hyperlinks>
    <hyperlink ref="C4" location="Indice!A1" display="Indice!A1"/>
  </hyperlinks>
  <printOptions horizontalCentered="1" verticalCentered="1"/>
  <pageMargins left="0.78740157480314965" right="0.39370078740157483" top="0.78740157480314965" bottom="0.39370078740157483" header="0" footer="0"/>
  <pageSetup paperSize="9" orientation="landscape" horizontalDpi="4294967292" verticalDpi="4294967292" r:id="rId1"/>
  <headerFooter alignWithMargins="0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>
    <pageSetUpPr autoPageBreaks="0"/>
  </sheetPr>
  <dimension ref="A1:E30"/>
  <sheetViews>
    <sheetView showGridLines="0" showRowColHeaders="0" showOutlineSymbols="0" zoomScaleNormal="100" workbookViewId="0">
      <selection activeCell="B2" sqref="B2"/>
    </sheetView>
  </sheetViews>
  <sheetFormatPr baseColWidth="10" defaultRowHeight="12.75"/>
  <cols>
    <col min="1" max="1" width="0.140625" style="347" customWidth="1"/>
    <col min="2" max="2" width="2.7109375" style="347" customWidth="1"/>
    <col min="3" max="3" width="23.7109375" style="347" customWidth="1"/>
    <col min="4" max="4" width="1.28515625" style="347" customWidth="1"/>
    <col min="5" max="5" width="105.7109375" style="347" customWidth="1"/>
    <col min="6" max="256" width="11.42578125" style="354"/>
    <col min="257" max="257" width="0.140625" style="354" customWidth="1"/>
    <col min="258" max="258" width="2.7109375" style="354" customWidth="1"/>
    <col min="259" max="259" width="18.5703125" style="354" customWidth="1"/>
    <col min="260" max="260" width="1.28515625" style="354" customWidth="1"/>
    <col min="261" max="261" width="58.85546875" style="354" customWidth="1"/>
    <col min="262" max="263" width="11.42578125" style="354"/>
    <col min="264" max="264" width="2.140625" style="354" customWidth="1"/>
    <col min="265" max="265" width="11.42578125" style="354"/>
    <col min="266" max="266" width="9.5703125" style="354" customWidth="1"/>
    <col min="267" max="512" width="11.42578125" style="354"/>
    <col min="513" max="513" width="0.140625" style="354" customWidth="1"/>
    <col min="514" max="514" width="2.7109375" style="354" customWidth="1"/>
    <col min="515" max="515" width="18.5703125" style="354" customWidth="1"/>
    <col min="516" max="516" width="1.28515625" style="354" customWidth="1"/>
    <col min="517" max="517" width="58.85546875" style="354" customWidth="1"/>
    <col min="518" max="519" width="11.42578125" style="354"/>
    <col min="520" max="520" width="2.140625" style="354" customWidth="1"/>
    <col min="521" max="521" width="11.42578125" style="354"/>
    <col min="522" max="522" width="9.5703125" style="354" customWidth="1"/>
    <col min="523" max="768" width="11.42578125" style="354"/>
    <col min="769" max="769" width="0.140625" style="354" customWidth="1"/>
    <col min="770" max="770" width="2.7109375" style="354" customWidth="1"/>
    <col min="771" max="771" width="18.5703125" style="354" customWidth="1"/>
    <col min="772" max="772" width="1.28515625" style="354" customWidth="1"/>
    <col min="773" max="773" width="58.85546875" style="354" customWidth="1"/>
    <col min="774" max="775" width="11.42578125" style="354"/>
    <col min="776" max="776" width="2.140625" style="354" customWidth="1"/>
    <col min="777" max="777" width="11.42578125" style="354"/>
    <col min="778" max="778" width="9.5703125" style="354" customWidth="1"/>
    <col min="779" max="1024" width="11.42578125" style="354"/>
    <col min="1025" max="1025" width="0.140625" style="354" customWidth="1"/>
    <col min="1026" max="1026" width="2.7109375" style="354" customWidth="1"/>
    <col min="1027" max="1027" width="18.5703125" style="354" customWidth="1"/>
    <col min="1028" max="1028" width="1.28515625" style="354" customWidth="1"/>
    <col min="1029" max="1029" width="58.85546875" style="354" customWidth="1"/>
    <col min="1030" max="1031" width="11.42578125" style="354"/>
    <col min="1032" max="1032" width="2.140625" style="354" customWidth="1"/>
    <col min="1033" max="1033" width="11.42578125" style="354"/>
    <col min="1034" max="1034" width="9.5703125" style="354" customWidth="1"/>
    <col min="1035" max="1280" width="11.42578125" style="354"/>
    <col min="1281" max="1281" width="0.140625" style="354" customWidth="1"/>
    <col min="1282" max="1282" width="2.7109375" style="354" customWidth="1"/>
    <col min="1283" max="1283" width="18.5703125" style="354" customWidth="1"/>
    <col min="1284" max="1284" width="1.28515625" style="354" customWidth="1"/>
    <col min="1285" max="1285" width="58.85546875" style="354" customWidth="1"/>
    <col min="1286" max="1287" width="11.42578125" style="354"/>
    <col min="1288" max="1288" width="2.140625" style="354" customWidth="1"/>
    <col min="1289" max="1289" width="11.42578125" style="354"/>
    <col min="1290" max="1290" width="9.5703125" style="354" customWidth="1"/>
    <col min="1291" max="1536" width="11.42578125" style="354"/>
    <col min="1537" max="1537" width="0.140625" style="354" customWidth="1"/>
    <col min="1538" max="1538" width="2.7109375" style="354" customWidth="1"/>
    <col min="1539" max="1539" width="18.5703125" style="354" customWidth="1"/>
    <col min="1540" max="1540" width="1.28515625" style="354" customWidth="1"/>
    <col min="1541" max="1541" width="58.85546875" style="354" customWidth="1"/>
    <col min="1542" max="1543" width="11.42578125" style="354"/>
    <col min="1544" max="1544" width="2.140625" style="354" customWidth="1"/>
    <col min="1545" max="1545" width="11.42578125" style="354"/>
    <col min="1546" max="1546" width="9.5703125" style="354" customWidth="1"/>
    <col min="1547" max="1792" width="11.42578125" style="354"/>
    <col min="1793" max="1793" width="0.140625" style="354" customWidth="1"/>
    <col min="1794" max="1794" width="2.7109375" style="354" customWidth="1"/>
    <col min="1795" max="1795" width="18.5703125" style="354" customWidth="1"/>
    <col min="1796" max="1796" width="1.28515625" style="354" customWidth="1"/>
    <col min="1797" max="1797" width="58.85546875" style="354" customWidth="1"/>
    <col min="1798" max="1799" width="11.42578125" style="354"/>
    <col min="1800" max="1800" width="2.140625" style="354" customWidth="1"/>
    <col min="1801" max="1801" width="11.42578125" style="354"/>
    <col min="1802" max="1802" width="9.5703125" style="354" customWidth="1"/>
    <col min="1803" max="2048" width="11.42578125" style="354"/>
    <col min="2049" max="2049" width="0.140625" style="354" customWidth="1"/>
    <col min="2050" max="2050" width="2.7109375" style="354" customWidth="1"/>
    <col min="2051" max="2051" width="18.5703125" style="354" customWidth="1"/>
    <col min="2052" max="2052" width="1.28515625" style="354" customWidth="1"/>
    <col min="2053" max="2053" width="58.85546875" style="354" customWidth="1"/>
    <col min="2054" max="2055" width="11.42578125" style="354"/>
    <col min="2056" max="2056" width="2.140625" style="354" customWidth="1"/>
    <col min="2057" max="2057" width="11.42578125" style="354"/>
    <col min="2058" max="2058" width="9.5703125" style="354" customWidth="1"/>
    <col min="2059" max="2304" width="11.42578125" style="354"/>
    <col min="2305" max="2305" width="0.140625" style="354" customWidth="1"/>
    <col min="2306" max="2306" width="2.7109375" style="354" customWidth="1"/>
    <col min="2307" max="2307" width="18.5703125" style="354" customWidth="1"/>
    <col min="2308" max="2308" width="1.28515625" style="354" customWidth="1"/>
    <col min="2309" max="2309" width="58.85546875" style="354" customWidth="1"/>
    <col min="2310" max="2311" width="11.42578125" style="354"/>
    <col min="2312" max="2312" width="2.140625" style="354" customWidth="1"/>
    <col min="2313" max="2313" width="11.42578125" style="354"/>
    <col min="2314" max="2314" width="9.5703125" style="354" customWidth="1"/>
    <col min="2315" max="2560" width="11.42578125" style="354"/>
    <col min="2561" max="2561" width="0.140625" style="354" customWidth="1"/>
    <col min="2562" max="2562" width="2.7109375" style="354" customWidth="1"/>
    <col min="2563" max="2563" width="18.5703125" style="354" customWidth="1"/>
    <col min="2564" max="2564" width="1.28515625" style="354" customWidth="1"/>
    <col min="2565" max="2565" width="58.85546875" style="354" customWidth="1"/>
    <col min="2566" max="2567" width="11.42578125" style="354"/>
    <col min="2568" max="2568" width="2.140625" style="354" customWidth="1"/>
    <col min="2569" max="2569" width="11.42578125" style="354"/>
    <col min="2570" max="2570" width="9.5703125" style="354" customWidth="1"/>
    <col min="2571" max="2816" width="11.42578125" style="354"/>
    <col min="2817" max="2817" width="0.140625" style="354" customWidth="1"/>
    <col min="2818" max="2818" width="2.7109375" style="354" customWidth="1"/>
    <col min="2819" max="2819" width="18.5703125" style="354" customWidth="1"/>
    <col min="2820" max="2820" width="1.28515625" style="354" customWidth="1"/>
    <col min="2821" max="2821" width="58.85546875" style="354" customWidth="1"/>
    <col min="2822" max="2823" width="11.42578125" style="354"/>
    <col min="2824" max="2824" width="2.140625" style="354" customWidth="1"/>
    <col min="2825" max="2825" width="11.42578125" style="354"/>
    <col min="2826" max="2826" width="9.5703125" style="354" customWidth="1"/>
    <col min="2827" max="3072" width="11.42578125" style="354"/>
    <col min="3073" max="3073" width="0.140625" style="354" customWidth="1"/>
    <col min="3074" max="3074" width="2.7109375" style="354" customWidth="1"/>
    <col min="3075" max="3075" width="18.5703125" style="354" customWidth="1"/>
    <col min="3076" max="3076" width="1.28515625" style="354" customWidth="1"/>
    <col min="3077" max="3077" width="58.85546875" style="354" customWidth="1"/>
    <col min="3078" max="3079" width="11.42578125" style="354"/>
    <col min="3080" max="3080" width="2.140625" style="354" customWidth="1"/>
    <col min="3081" max="3081" width="11.42578125" style="354"/>
    <col min="3082" max="3082" width="9.5703125" style="354" customWidth="1"/>
    <col min="3083" max="3328" width="11.42578125" style="354"/>
    <col min="3329" max="3329" width="0.140625" style="354" customWidth="1"/>
    <col min="3330" max="3330" width="2.7109375" style="354" customWidth="1"/>
    <col min="3331" max="3331" width="18.5703125" style="354" customWidth="1"/>
    <col min="3332" max="3332" width="1.28515625" style="354" customWidth="1"/>
    <col min="3333" max="3333" width="58.85546875" style="354" customWidth="1"/>
    <col min="3334" max="3335" width="11.42578125" style="354"/>
    <col min="3336" max="3336" width="2.140625" style="354" customWidth="1"/>
    <col min="3337" max="3337" width="11.42578125" style="354"/>
    <col min="3338" max="3338" width="9.5703125" style="354" customWidth="1"/>
    <col min="3339" max="3584" width="11.42578125" style="354"/>
    <col min="3585" max="3585" width="0.140625" style="354" customWidth="1"/>
    <col min="3586" max="3586" width="2.7109375" style="354" customWidth="1"/>
    <col min="3587" max="3587" width="18.5703125" style="354" customWidth="1"/>
    <col min="3588" max="3588" width="1.28515625" style="354" customWidth="1"/>
    <col min="3589" max="3589" width="58.85546875" style="354" customWidth="1"/>
    <col min="3590" max="3591" width="11.42578125" style="354"/>
    <col min="3592" max="3592" width="2.140625" style="354" customWidth="1"/>
    <col min="3593" max="3593" width="11.42578125" style="354"/>
    <col min="3594" max="3594" width="9.5703125" style="354" customWidth="1"/>
    <col min="3595" max="3840" width="11.42578125" style="354"/>
    <col min="3841" max="3841" width="0.140625" style="354" customWidth="1"/>
    <col min="3842" max="3842" width="2.7109375" style="354" customWidth="1"/>
    <col min="3843" max="3843" width="18.5703125" style="354" customWidth="1"/>
    <col min="3844" max="3844" width="1.28515625" style="354" customWidth="1"/>
    <col min="3845" max="3845" width="58.85546875" style="354" customWidth="1"/>
    <col min="3846" max="3847" width="11.42578125" style="354"/>
    <col min="3848" max="3848" width="2.140625" style="354" customWidth="1"/>
    <col min="3849" max="3849" width="11.42578125" style="354"/>
    <col min="3850" max="3850" width="9.5703125" style="354" customWidth="1"/>
    <col min="3851" max="4096" width="11.42578125" style="354"/>
    <col min="4097" max="4097" width="0.140625" style="354" customWidth="1"/>
    <col min="4098" max="4098" width="2.7109375" style="354" customWidth="1"/>
    <col min="4099" max="4099" width="18.5703125" style="354" customWidth="1"/>
    <col min="4100" max="4100" width="1.28515625" style="354" customWidth="1"/>
    <col min="4101" max="4101" width="58.85546875" style="354" customWidth="1"/>
    <col min="4102" max="4103" width="11.42578125" style="354"/>
    <col min="4104" max="4104" width="2.140625" style="354" customWidth="1"/>
    <col min="4105" max="4105" width="11.42578125" style="354"/>
    <col min="4106" max="4106" width="9.5703125" style="354" customWidth="1"/>
    <col min="4107" max="4352" width="11.42578125" style="354"/>
    <col min="4353" max="4353" width="0.140625" style="354" customWidth="1"/>
    <col min="4354" max="4354" width="2.7109375" style="354" customWidth="1"/>
    <col min="4355" max="4355" width="18.5703125" style="354" customWidth="1"/>
    <col min="4356" max="4356" width="1.28515625" style="354" customWidth="1"/>
    <col min="4357" max="4357" width="58.85546875" style="354" customWidth="1"/>
    <col min="4358" max="4359" width="11.42578125" style="354"/>
    <col min="4360" max="4360" width="2.140625" style="354" customWidth="1"/>
    <col min="4361" max="4361" width="11.42578125" style="354"/>
    <col min="4362" max="4362" width="9.5703125" style="354" customWidth="1"/>
    <col min="4363" max="4608" width="11.42578125" style="354"/>
    <col min="4609" max="4609" width="0.140625" style="354" customWidth="1"/>
    <col min="4610" max="4610" width="2.7109375" style="354" customWidth="1"/>
    <col min="4611" max="4611" width="18.5703125" style="354" customWidth="1"/>
    <col min="4612" max="4612" width="1.28515625" style="354" customWidth="1"/>
    <col min="4613" max="4613" width="58.85546875" style="354" customWidth="1"/>
    <col min="4614" max="4615" width="11.42578125" style="354"/>
    <col min="4616" max="4616" width="2.140625" style="354" customWidth="1"/>
    <col min="4617" max="4617" width="11.42578125" style="354"/>
    <col min="4618" max="4618" width="9.5703125" style="354" customWidth="1"/>
    <col min="4619" max="4864" width="11.42578125" style="354"/>
    <col min="4865" max="4865" width="0.140625" style="354" customWidth="1"/>
    <col min="4866" max="4866" width="2.7109375" style="354" customWidth="1"/>
    <col min="4867" max="4867" width="18.5703125" style="354" customWidth="1"/>
    <col min="4868" max="4868" width="1.28515625" style="354" customWidth="1"/>
    <col min="4869" max="4869" width="58.85546875" style="354" customWidth="1"/>
    <col min="4870" max="4871" width="11.42578125" style="354"/>
    <col min="4872" max="4872" width="2.140625" style="354" customWidth="1"/>
    <col min="4873" max="4873" width="11.42578125" style="354"/>
    <col min="4874" max="4874" width="9.5703125" style="354" customWidth="1"/>
    <col min="4875" max="5120" width="11.42578125" style="354"/>
    <col min="5121" max="5121" width="0.140625" style="354" customWidth="1"/>
    <col min="5122" max="5122" width="2.7109375" style="354" customWidth="1"/>
    <col min="5123" max="5123" width="18.5703125" style="354" customWidth="1"/>
    <col min="5124" max="5124" width="1.28515625" style="354" customWidth="1"/>
    <col min="5125" max="5125" width="58.85546875" style="354" customWidth="1"/>
    <col min="5126" max="5127" width="11.42578125" style="354"/>
    <col min="5128" max="5128" width="2.140625" style="354" customWidth="1"/>
    <col min="5129" max="5129" width="11.42578125" style="354"/>
    <col min="5130" max="5130" width="9.5703125" style="354" customWidth="1"/>
    <col min="5131" max="5376" width="11.42578125" style="354"/>
    <col min="5377" max="5377" width="0.140625" style="354" customWidth="1"/>
    <col min="5378" max="5378" width="2.7109375" style="354" customWidth="1"/>
    <col min="5379" max="5379" width="18.5703125" style="354" customWidth="1"/>
    <col min="5380" max="5380" width="1.28515625" style="354" customWidth="1"/>
    <col min="5381" max="5381" width="58.85546875" style="354" customWidth="1"/>
    <col min="5382" max="5383" width="11.42578125" style="354"/>
    <col min="5384" max="5384" width="2.140625" style="354" customWidth="1"/>
    <col min="5385" max="5385" width="11.42578125" style="354"/>
    <col min="5386" max="5386" width="9.5703125" style="354" customWidth="1"/>
    <col min="5387" max="5632" width="11.42578125" style="354"/>
    <col min="5633" max="5633" width="0.140625" style="354" customWidth="1"/>
    <col min="5634" max="5634" width="2.7109375" style="354" customWidth="1"/>
    <col min="5635" max="5635" width="18.5703125" style="354" customWidth="1"/>
    <col min="5636" max="5636" width="1.28515625" style="354" customWidth="1"/>
    <col min="5637" max="5637" width="58.85546875" style="354" customWidth="1"/>
    <col min="5638" max="5639" width="11.42578125" style="354"/>
    <col min="5640" max="5640" width="2.140625" style="354" customWidth="1"/>
    <col min="5641" max="5641" width="11.42578125" style="354"/>
    <col min="5642" max="5642" width="9.5703125" style="354" customWidth="1"/>
    <col min="5643" max="5888" width="11.42578125" style="354"/>
    <col min="5889" max="5889" width="0.140625" style="354" customWidth="1"/>
    <col min="5890" max="5890" width="2.7109375" style="354" customWidth="1"/>
    <col min="5891" max="5891" width="18.5703125" style="354" customWidth="1"/>
    <col min="5892" max="5892" width="1.28515625" style="354" customWidth="1"/>
    <col min="5893" max="5893" width="58.85546875" style="354" customWidth="1"/>
    <col min="5894" max="5895" width="11.42578125" style="354"/>
    <col min="5896" max="5896" width="2.140625" style="354" customWidth="1"/>
    <col min="5897" max="5897" width="11.42578125" style="354"/>
    <col min="5898" max="5898" width="9.5703125" style="354" customWidth="1"/>
    <col min="5899" max="6144" width="11.42578125" style="354"/>
    <col min="6145" max="6145" width="0.140625" style="354" customWidth="1"/>
    <col min="6146" max="6146" width="2.7109375" style="354" customWidth="1"/>
    <col min="6147" max="6147" width="18.5703125" style="354" customWidth="1"/>
    <col min="6148" max="6148" width="1.28515625" style="354" customWidth="1"/>
    <col min="6149" max="6149" width="58.85546875" style="354" customWidth="1"/>
    <col min="6150" max="6151" width="11.42578125" style="354"/>
    <col min="6152" max="6152" width="2.140625" style="354" customWidth="1"/>
    <col min="6153" max="6153" width="11.42578125" style="354"/>
    <col min="6154" max="6154" width="9.5703125" style="354" customWidth="1"/>
    <col min="6155" max="6400" width="11.42578125" style="354"/>
    <col min="6401" max="6401" width="0.140625" style="354" customWidth="1"/>
    <col min="6402" max="6402" width="2.7109375" style="354" customWidth="1"/>
    <col min="6403" max="6403" width="18.5703125" style="354" customWidth="1"/>
    <col min="6404" max="6404" width="1.28515625" style="354" customWidth="1"/>
    <col min="6405" max="6405" width="58.85546875" style="354" customWidth="1"/>
    <col min="6406" max="6407" width="11.42578125" style="354"/>
    <col min="6408" max="6408" width="2.140625" style="354" customWidth="1"/>
    <col min="6409" max="6409" width="11.42578125" style="354"/>
    <col min="6410" max="6410" width="9.5703125" style="354" customWidth="1"/>
    <col min="6411" max="6656" width="11.42578125" style="354"/>
    <col min="6657" max="6657" width="0.140625" style="354" customWidth="1"/>
    <col min="6658" max="6658" width="2.7109375" style="354" customWidth="1"/>
    <col min="6659" max="6659" width="18.5703125" style="354" customWidth="1"/>
    <col min="6660" max="6660" width="1.28515625" style="354" customWidth="1"/>
    <col min="6661" max="6661" width="58.85546875" style="354" customWidth="1"/>
    <col min="6662" max="6663" width="11.42578125" style="354"/>
    <col min="6664" max="6664" width="2.140625" style="354" customWidth="1"/>
    <col min="6665" max="6665" width="11.42578125" style="354"/>
    <col min="6666" max="6666" width="9.5703125" style="354" customWidth="1"/>
    <col min="6667" max="6912" width="11.42578125" style="354"/>
    <col min="6913" max="6913" width="0.140625" style="354" customWidth="1"/>
    <col min="6914" max="6914" width="2.7109375" style="354" customWidth="1"/>
    <col min="6915" max="6915" width="18.5703125" style="354" customWidth="1"/>
    <col min="6916" max="6916" width="1.28515625" style="354" customWidth="1"/>
    <col min="6917" max="6917" width="58.85546875" style="354" customWidth="1"/>
    <col min="6918" max="6919" width="11.42578125" style="354"/>
    <col min="6920" max="6920" width="2.140625" style="354" customWidth="1"/>
    <col min="6921" max="6921" width="11.42578125" style="354"/>
    <col min="6922" max="6922" width="9.5703125" style="354" customWidth="1"/>
    <col min="6923" max="7168" width="11.42578125" style="354"/>
    <col min="7169" max="7169" width="0.140625" style="354" customWidth="1"/>
    <col min="7170" max="7170" width="2.7109375" style="354" customWidth="1"/>
    <col min="7171" max="7171" width="18.5703125" style="354" customWidth="1"/>
    <col min="7172" max="7172" width="1.28515625" style="354" customWidth="1"/>
    <col min="7173" max="7173" width="58.85546875" style="354" customWidth="1"/>
    <col min="7174" max="7175" width="11.42578125" style="354"/>
    <col min="7176" max="7176" width="2.140625" style="354" customWidth="1"/>
    <col min="7177" max="7177" width="11.42578125" style="354"/>
    <col min="7178" max="7178" width="9.5703125" style="354" customWidth="1"/>
    <col min="7179" max="7424" width="11.42578125" style="354"/>
    <col min="7425" max="7425" width="0.140625" style="354" customWidth="1"/>
    <col min="7426" max="7426" width="2.7109375" style="354" customWidth="1"/>
    <col min="7427" max="7427" width="18.5703125" style="354" customWidth="1"/>
    <col min="7428" max="7428" width="1.28515625" style="354" customWidth="1"/>
    <col min="7429" max="7429" width="58.85546875" style="354" customWidth="1"/>
    <col min="7430" max="7431" width="11.42578125" style="354"/>
    <col min="7432" max="7432" width="2.140625" style="354" customWidth="1"/>
    <col min="7433" max="7433" width="11.42578125" style="354"/>
    <col min="7434" max="7434" width="9.5703125" style="354" customWidth="1"/>
    <col min="7435" max="7680" width="11.42578125" style="354"/>
    <col min="7681" max="7681" width="0.140625" style="354" customWidth="1"/>
    <col min="7682" max="7682" width="2.7109375" style="354" customWidth="1"/>
    <col min="7683" max="7683" width="18.5703125" style="354" customWidth="1"/>
    <col min="7684" max="7684" width="1.28515625" style="354" customWidth="1"/>
    <col min="7685" max="7685" width="58.85546875" style="354" customWidth="1"/>
    <col min="7686" max="7687" width="11.42578125" style="354"/>
    <col min="7688" max="7688" width="2.140625" style="354" customWidth="1"/>
    <col min="7689" max="7689" width="11.42578125" style="354"/>
    <col min="7690" max="7690" width="9.5703125" style="354" customWidth="1"/>
    <col min="7691" max="7936" width="11.42578125" style="354"/>
    <col min="7937" max="7937" width="0.140625" style="354" customWidth="1"/>
    <col min="7938" max="7938" width="2.7109375" style="354" customWidth="1"/>
    <col min="7939" max="7939" width="18.5703125" style="354" customWidth="1"/>
    <col min="7940" max="7940" width="1.28515625" style="354" customWidth="1"/>
    <col min="7941" max="7941" width="58.85546875" style="354" customWidth="1"/>
    <col min="7942" max="7943" width="11.42578125" style="354"/>
    <col min="7944" max="7944" width="2.140625" style="354" customWidth="1"/>
    <col min="7945" max="7945" width="11.42578125" style="354"/>
    <col min="7946" max="7946" width="9.5703125" style="354" customWidth="1"/>
    <col min="7947" max="8192" width="11.42578125" style="354"/>
    <col min="8193" max="8193" width="0.140625" style="354" customWidth="1"/>
    <col min="8194" max="8194" width="2.7109375" style="354" customWidth="1"/>
    <col min="8195" max="8195" width="18.5703125" style="354" customWidth="1"/>
    <col min="8196" max="8196" width="1.28515625" style="354" customWidth="1"/>
    <col min="8197" max="8197" width="58.85546875" style="354" customWidth="1"/>
    <col min="8198" max="8199" width="11.42578125" style="354"/>
    <col min="8200" max="8200" width="2.140625" style="354" customWidth="1"/>
    <col min="8201" max="8201" width="11.42578125" style="354"/>
    <col min="8202" max="8202" width="9.5703125" style="354" customWidth="1"/>
    <col min="8203" max="8448" width="11.42578125" style="354"/>
    <col min="8449" max="8449" width="0.140625" style="354" customWidth="1"/>
    <col min="8450" max="8450" width="2.7109375" style="354" customWidth="1"/>
    <col min="8451" max="8451" width="18.5703125" style="354" customWidth="1"/>
    <col min="8452" max="8452" width="1.28515625" style="354" customWidth="1"/>
    <col min="8453" max="8453" width="58.85546875" style="354" customWidth="1"/>
    <col min="8454" max="8455" width="11.42578125" style="354"/>
    <col min="8456" max="8456" width="2.140625" style="354" customWidth="1"/>
    <col min="8457" max="8457" width="11.42578125" style="354"/>
    <col min="8458" max="8458" width="9.5703125" style="354" customWidth="1"/>
    <col min="8459" max="8704" width="11.42578125" style="354"/>
    <col min="8705" max="8705" width="0.140625" style="354" customWidth="1"/>
    <col min="8706" max="8706" width="2.7109375" style="354" customWidth="1"/>
    <col min="8707" max="8707" width="18.5703125" style="354" customWidth="1"/>
    <col min="8708" max="8708" width="1.28515625" style="354" customWidth="1"/>
    <col min="8709" max="8709" width="58.85546875" style="354" customWidth="1"/>
    <col min="8710" max="8711" width="11.42578125" style="354"/>
    <col min="8712" max="8712" width="2.140625" style="354" customWidth="1"/>
    <col min="8713" max="8713" width="11.42578125" style="354"/>
    <col min="8714" max="8714" width="9.5703125" style="354" customWidth="1"/>
    <col min="8715" max="8960" width="11.42578125" style="354"/>
    <col min="8961" max="8961" width="0.140625" style="354" customWidth="1"/>
    <col min="8962" max="8962" width="2.7109375" style="354" customWidth="1"/>
    <col min="8963" max="8963" width="18.5703125" style="354" customWidth="1"/>
    <col min="8964" max="8964" width="1.28515625" style="354" customWidth="1"/>
    <col min="8965" max="8965" width="58.85546875" style="354" customWidth="1"/>
    <col min="8966" max="8967" width="11.42578125" style="354"/>
    <col min="8968" max="8968" width="2.140625" style="354" customWidth="1"/>
    <col min="8969" max="8969" width="11.42578125" style="354"/>
    <col min="8970" max="8970" width="9.5703125" style="354" customWidth="1"/>
    <col min="8971" max="9216" width="11.42578125" style="354"/>
    <col min="9217" max="9217" width="0.140625" style="354" customWidth="1"/>
    <col min="9218" max="9218" width="2.7109375" style="354" customWidth="1"/>
    <col min="9219" max="9219" width="18.5703125" style="354" customWidth="1"/>
    <col min="9220" max="9220" width="1.28515625" style="354" customWidth="1"/>
    <col min="9221" max="9221" width="58.85546875" style="354" customWidth="1"/>
    <col min="9222" max="9223" width="11.42578125" style="354"/>
    <col min="9224" max="9224" width="2.140625" style="354" customWidth="1"/>
    <col min="9225" max="9225" width="11.42578125" style="354"/>
    <col min="9226" max="9226" width="9.5703125" style="354" customWidth="1"/>
    <col min="9227" max="9472" width="11.42578125" style="354"/>
    <col min="9473" max="9473" width="0.140625" style="354" customWidth="1"/>
    <col min="9474" max="9474" width="2.7109375" style="354" customWidth="1"/>
    <col min="9475" max="9475" width="18.5703125" style="354" customWidth="1"/>
    <col min="9476" max="9476" width="1.28515625" style="354" customWidth="1"/>
    <col min="9477" max="9477" width="58.85546875" style="354" customWidth="1"/>
    <col min="9478" max="9479" width="11.42578125" style="354"/>
    <col min="9480" max="9480" width="2.140625" style="354" customWidth="1"/>
    <col min="9481" max="9481" width="11.42578125" style="354"/>
    <col min="9482" max="9482" width="9.5703125" style="354" customWidth="1"/>
    <col min="9483" max="9728" width="11.42578125" style="354"/>
    <col min="9729" max="9729" width="0.140625" style="354" customWidth="1"/>
    <col min="9730" max="9730" width="2.7109375" style="354" customWidth="1"/>
    <col min="9731" max="9731" width="18.5703125" style="354" customWidth="1"/>
    <col min="9732" max="9732" width="1.28515625" style="354" customWidth="1"/>
    <col min="9733" max="9733" width="58.85546875" style="354" customWidth="1"/>
    <col min="9734" max="9735" width="11.42578125" style="354"/>
    <col min="9736" max="9736" width="2.140625" style="354" customWidth="1"/>
    <col min="9737" max="9737" width="11.42578125" style="354"/>
    <col min="9738" max="9738" width="9.5703125" style="354" customWidth="1"/>
    <col min="9739" max="9984" width="11.42578125" style="354"/>
    <col min="9985" max="9985" width="0.140625" style="354" customWidth="1"/>
    <col min="9986" max="9986" width="2.7109375" style="354" customWidth="1"/>
    <col min="9987" max="9987" width="18.5703125" style="354" customWidth="1"/>
    <col min="9988" max="9988" width="1.28515625" style="354" customWidth="1"/>
    <col min="9989" max="9989" width="58.85546875" style="354" customWidth="1"/>
    <col min="9990" max="9991" width="11.42578125" style="354"/>
    <col min="9992" max="9992" width="2.140625" style="354" customWidth="1"/>
    <col min="9993" max="9993" width="11.42578125" style="354"/>
    <col min="9994" max="9994" width="9.5703125" style="354" customWidth="1"/>
    <col min="9995" max="10240" width="11.42578125" style="354"/>
    <col min="10241" max="10241" width="0.140625" style="354" customWidth="1"/>
    <col min="10242" max="10242" width="2.7109375" style="354" customWidth="1"/>
    <col min="10243" max="10243" width="18.5703125" style="354" customWidth="1"/>
    <col min="10244" max="10244" width="1.28515625" style="354" customWidth="1"/>
    <col min="10245" max="10245" width="58.85546875" style="354" customWidth="1"/>
    <col min="10246" max="10247" width="11.42578125" style="354"/>
    <col min="10248" max="10248" width="2.140625" style="354" customWidth="1"/>
    <col min="10249" max="10249" width="11.42578125" style="354"/>
    <col min="10250" max="10250" width="9.5703125" style="354" customWidth="1"/>
    <col min="10251" max="10496" width="11.42578125" style="354"/>
    <col min="10497" max="10497" width="0.140625" style="354" customWidth="1"/>
    <col min="10498" max="10498" width="2.7109375" style="354" customWidth="1"/>
    <col min="10499" max="10499" width="18.5703125" style="354" customWidth="1"/>
    <col min="10500" max="10500" width="1.28515625" style="354" customWidth="1"/>
    <col min="10501" max="10501" width="58.85546875" style="354" customWidth="1"/>
    <col min="10502" max="10503" width="11.42578125" style="354"/>
    <col min="10504" max="10504" width="2.140625" style="354" customWidth="1"/>
    <col min="10505" max="10505" width="11.42578125" style="354"/>
    <col min="10506" max="10506" width="9.5703125" style="354" customWidth="1"/>
    <col min="10507" max="10752" width="11.42578125" style="354"/>
    <col min="10753" max="10753" width="0.140625" style="354" customWidth="1"/>
    <col min="10754" max="10754" width="2.7109375" style="354" customWidth="1"/>
    <col min="10755" max="10755" width="18.5703125" style="354" customWidth="1"/>
    <col min="10756" max="10756" width="1.28515625" style="354" customWidth="1"/>
    <col min="10757" max="10757" width="58.85546875" style="354" customWidth="1"/>
    <col min="10758" max="10759" width="11.42578125" style="354"/>
    <col min="10760" max="10760" width="2.140625" style="354" customWidth="1"/>
    <col min="10761" max="10761" width="11.42578125" style="354"/>
    <col min="10762" max="10762" width="9.5703125" style="354" customWidth="1"/>
    <col min="10763" max="11008" width="11.42578125" style="354"/>
    <col min="11009" max="11009" width="0.140625" style="354" customWidth="1"/>
    <col min="11010" max="11010" width="2.7109375" style="354" customWidth="1"/>
    <col min="11011" max="11011" width="18.5703125" style="354" customWidth="1"/>
    <col min="11012" max="11012" width="1.28515625" style="354" customWidth="1"/>
    <col min="11013" max="11013" width="58.85546875" style="354" customWidth="1"/>
    <col min="11014" max="11015" width="11.42578125" style="354"/>
    <col min="11016" max="11016" width="2.140625" style="354" customWidth="1"/>
    <col min="11017" max="11017" width="11.42578125" style="354"/>
    <col min="11018" max="11018" width="9.5703125" style="354" customWidth="1"/>
    <col min="11019" max="11264" width="11.42578125" style="354"/>
    <col min="11265" max="11265" width="0.140625" style="354" customWidth="1"/>
    <col min="11266" max="11266" width="2.7109375" style="354" customWidth="1"/>
    <col min="11267" max="11267" width="18.5703125" style="354" customWidth="1"/>
    <col min="11268" max="11268" width="1.28515625" style="354" customWidth="1"/>
    <col min="11269" max="11269" width="58.85546875" style="354" customWidth="1"/>
    <col min="11270" max="11271" width="11.42578125" style="354"/>
    <col min="11272" max="11272" width="2.140625" style="354" customWidth="1"/>
    <col min="11273" max="11273" width="11.42578125" style="354"/>
    <col min="11274" max="11274" width="9.5703125" style="354" customWidth="1"/>
    <col min="11275" max="11520" width="11.42578125" style="354"/>
    <col min="11521" max="11521" width="0.140625" style="354" customWidth="1"/>
    <col min="11522" max="11522" width="2.7109375" style="354" customWidth="1"/>
    <col min="11523" max="11523" width="18.5703125" style="354" customWidth="1"/>
    <col min="11524" max="11524" width="1.28515625" style="354" customWidth="1"/>
    <col min="11525" max="11525" width="58.85546875" style="354" customWidth="1"/>
    <col min="11526" max="11527" width="11.42578125" style="354"/>
    <col min="11528" max="11528" width="2.140625" style="354" customWidth="1"/>
    <col min="11529" max="11529" width="11.42578125" style="354"/>
    <col min="11530" max="11530" width="9.5703125" style="354" customWidth="1"/>
    <col min="11531" max="11776" width="11.42578125" style="354"/>
    <col min="11777" max="11777" width="0.140625" style="354" customWidth="1"/>
    <col min="11778" max="11778" width="2.7109375" style="354" customWidth="1"/>
    <col min="11779" max="11779" width="18.5703125" style="354" customWidth="1"/>
    <col min="11780" max="11780" width="1.28515625" style="354" customWidth="1"/>
    <col min="11781" max="11781" width="58.85546875" style="354" customWidth="1"/>
    <col min="11782" max="11783" width="11.42578125" style="354"/>
    <col min="11784" max="11784" width="2.140625" style="354" customWidth="1"/>
    <col min="11785" max="11785" width="11.42578125" style="354"/>
    <col min="11786" max="11786" width="9.5703125" style="354" customWidth="1"/>
    <col min="11787" max="12032" width="11.42578125" style="354"/>
    <col min="12033" max="12033" width="0.140625" style="354" customWidth="1"/>
    <col min="12034" max="12034" width="2.7109375" style="354" customWidth="1"/>
    <col min="12035" max="12035" width="18.5703125" style="354" customWidth="1"/>
    <col min="12036" max="12036" width="1.28515625" style="354" customWidth="1"/>
    <col min="12037" max="12037" width="58.85546875" style="354" customWidth="1"/>
    <col min="12038" max="12039" width="11.42578125" style="354"/>
    <col min="12040" max="12040" width="2.140625" style="354" customWidth="1"/>
    <col min="12041" max="12041" width="11.42578125" style="354"/>
    <col min="12042" max="12042" width="9.5703125" style="354" customWidth="1"/>
    <col min="12043" max="12288" width="11.42578125" style="354"/>
    <col min="12289" max="12289" width="0.140625" style="354" customWidth="1"/>
    <col min="12290" max="12290" width="2.7109375" style="354" customWidth="1"/>
    <col min="12291" max="12291" width="18.5703125" style="354" customWidth="1"/>
    <col min="12292" max="12292" width="1.28515625" style="354" customWidth="1"/>
    <col min="12293" max="12293" width="58.85546875" style="354" customWidth="1"/>
    <col min="12294" max="12295" width="11.42578125" style="354"/>
    <col min="12296" max="12296" width="2.140625" style="354" customWidth="1"/>
    <col min="12297" max="12297" width="11.42578125" style="354"/>
    <col min="12298" max="12298" width="9.5703125" style="354" customWidth="1"/>
    <col min="12299" max="12544" width="11.42578125" style="354"/>
    <col min="12545" max="12545" width="0.140625" style="354" customWidth="1"/>
    <col min="12546" max="12546" width="2.7109375" style="354" customWidth="1"/>
    <col min="12547" max="12547" width="18.5703125" style="354" customWidth="1"/>
    <col min="12548" max="12548" width="1.28515625" style="354" customWidth="1"/>
    <col min="12549" max="12549" width="58.85546875" style="354" customWidth="1"/>
    <col min="12550" max="12551" width="11.42578125" style="354"/>
    <col min="12552" max="12552" width="2.140625" style="354" customWidth="1"/>
    <col min="12553" max="12553" width="11.42578125" style="354"/>
    <col min="12554" max="12554" width="9.5703125" style="354" customWidth="1"/>
    <col min="12555" max="12800" width="11.42578125" style="354"/>
    <col min="12801" max="12801" width="0.140625" style="354" customWidth="1"/>
    <col min="12802" max="12802" width="2.7109375" style="354" customWidth="1"/>
    <col min="12803" max="12803" width="18.5703125" style="354" customWidth="1"/>
    <col min="12804" max="12804" width="1.28515625" style="354" customWidth="1"/>
    <col min="12805" max="12805" width="58.85546875" style="354" customWidth="1"/>
    <col min="12806" max="12807" width="11.42578125" style="354"/>
    <col min="12808" max="12808" width="2.140625" style="354" customWidth="1"/>
    <col min="12809" max="12809" width="11.42578125" style="354"/>
    <col min="12810" max="12810" width="9.5703125" style="354" customWidth="1"/>
    <col min="12811" max="13056" width="11.42578125" style="354"/>
    <col min="13057" max="13057" width="0.140625" style="354" customWidth="1"/>
    <col min="13058" max="13058" width="2.7109375" style="354" customWidth="1"/>
    <col min="13059" max="13059" width="18.5703125" style="354" customWidth="1"/>
    <col min="13060" max="13060" width="1.28515625" style="354" customWidth="1"/>
    <col min="13061" max="13061" width="58.85546875" style="354" customWidth="1"/>
    <col min="13062" max="13063" width="11.42578125" style="354"/>
    <col min="13064" max="13064" width="2.140625" style="354" customWidth="1"/>
    <col min="13065" max="13065" width="11.42578125" style="354"/>
    <col min="13066" max="13066" width="9.5703125" style="354" customWidth="1"/>
    <col min="13067" max="13312" width="11.42578125" style="354"/>
    <col min="13313" max="13313" width="0.140625" style="354" customWidth="1"/>
    <col min="13314" max="13314" width="2.7109375" style="354" customWidth="1"/>
    <col min="13315" max="13315" width="18.5703125" style="354" customWidth="1"/>
    <col min="13316" max="13316" width="1.28515625" style="354" customWidth="1"/>
    <col min="13317" max="13317" width="58.85546875" style="354" customWidth="1"/>
    <col min="13318" max="13319" width="11.42578125" style="354"/>
    <col min="13320" max="13320" width="2.140625" style="354" customWidth="1"/>
    <col min="13321" max="13321" width="11.42578125" style="354"/>
    <col min="13322" max="13322" width="9.5703125" style="354" customWidth="1"/>
    <col min="13323" max="13568" width="11.42578125" style="354"/>
    <col min="13569" max="13569" width="0.140625" style="354" customWidth="1"/>
    <col min="13570" max="13570" width="2.7109375" style="354" customWidth="1"/>
    <col min="13571" max="13571" width="18.5703125" style="354" customWidth="1"/>
    <col min="13572" max="13572" width="1.28515625" style="354" customWidth="1"/>
    <col min="13573" max="13573" width="58.85546875" style="354" customWidth="1"/>
    <col min="13574" max="13575" width="11.42578125" style="354"/>
    <col min="13576" max="13576" width="2.140625" style="354" customWidth="1"/>
    <col min="13577" max="13577" width="11.42578125" style="354"/>
    <col min="13578" max="13578" width="9.5703125" style="354" customWidth="1"/>
    <col min="13579" max="13824" width="11.42578125" style="354"/>
    <col min="13825" max="13825" width="0.140625" style="354" customWidth="1"/>
    <col min="13826" max="13826" width="2.7109375" style="354" customWidth="1"/>
    <col min="13827" max="13827" width="18.5703125" style="354" customWidth="1"/>
    <col min="13828" max="13828" width="1.28515625" style="354" customWidth="1"/>
    <col min="13829" max="13829" width="58.85546875" style="354" customWidth="1"/>
    <col min="13830" max="13831" width="11.42578125" style="354"/>
    <col min="13832" max="13832" width="2.140625" style="354" customWidth="1"/>
    <col min="13833" max="13833" width="11.42578125" style="354"/>
    <col min="13834" max="13834" width="9.5703125" style="354" customWidth="1"/>
    <col min="13835" max="14080" width="11.42578125" style="354"/>
    <col min="14081" max="14081" width="0.140625" style="354" customWidth="1"/>
    <col min="14082" max="14082" width="2.7109375" style="354" customWidth="1"/>
    <col min="14083" max="14083" width="18.5703125" style="354" customWidth="1"/>
    <col min="14084" max="14084" width="1.28515625" style="354" customWidth="1"/>
    <col min="14085" max="14085" width="58.85546875" style="354" customWidth="1"/>
    <col min="14086" max="14087" width="11.42578125" style="354"/>
    <col min="14088" max="14088" width="2.140625" style="354" customWidth="1"/>
    <col min="14089" max="14089" width="11.42578125" style="354"/>
    <col min="14090" max="14090" width="9.5703125" style="354" customWidth="1"/>
    <col min="14091" max="14336" width="11.42578125" style="354"/>
    <col min="14337" max="14337" width="0.140625" style="354" customWidth="1"/>
    <col min="14338" max="14338" width="2.7109375" style="354" customWidth="1"/>
    <col min="14339" max="14339" width="18.5703125" style="354" customWidth="1"/>
    <col min="14340" max="14340" width="1.28515625" style="354" customWidth="1"/>
    <col min="14341" max="14341" width="58.85546875" style="354" customWidth="1"/>
    <col min="14342" max="14343" width="11.42578125" style="354"/>
    <col min="14344" max="14344" width="2.140625" style="354" customWidth="1"/>
    <col min="14345" max="14345" width="11.42578125" style="354"/>
    <col min="14346" max="14346" width="9.5703125" style="354" customWidth="1"/>
    <col min="14347" max="14592" width="11.42578125" style="354"/>
    <col min="14593" max="14593" width="0.140625" style="354" customWidth="1"/>
    <col min="14594" max="14594" width="2.7109375" style="354" customWidth="1"/>
    <col min="14595" max="14595" width="18.5703125" style="354" customWidth="1"/>
    <col min="14596" max="14596" width="1.28515625" style="354" customWidth="1"/>
    <col min="14597" max="14597" width="58.85546875" style="354" customWidth="1"/>
    <col min="14598" max="14599" width="11.42578125" style="354"/>
    <col min="14600" max="14600" width="2.140625" style="354" customWidth="1"/>
    <col min="14601" max="14601" width="11.42578125" style="354"/>
    <col min="14602" max="14602" width="9.5703125" style="354" customWidth="1"/>
    <col min="14603" max="14848" width="11.42578125" style="354"/>
    <col min="14849" max="14849" width="0.140625" style="354" customWidth="1"/>
    <col min="14850" max="14850" width="2.7109375" style="354" customWidth="1"/>
    <col min="14851" max="14851" width="18.5703125" style="354" customWidth="1"/>
    <col min="14852" max="14852" width="1.28515625" style="354" customWidth="1"/>
    <col min="14853" max="14853" width="58.85546875" style="354" customWidth="1"/>
    <col min="14854" max="14855" width="11.42578125" style="354"/>
    <col min="14856" max="14856" width="2.140625" style="354" customWidth="1"/>
    <col min="14857" max="14857" width="11.42578125" style="354"/>
    <col min="14858" max="14858" width="9.5703125" style="354" customWidth="1"/>
    <col min="14859" max="15104" width="11.42578125" style="354"/>
    <col min="15105" max="15105" width="0.140625" style="354" customWidth="1"/>
    <col min="15106" max="15106" width="2.7109375" style="354" customWidth="1"/>
    <col min="15107" max="15107" width="18.5703125" style="354" customWidth="1"/>
    <col min="15108" max="15108" width="1.28515625" style="354" customWidth="1"/>
    <col min="15109" max="15109" width="58.85546875" style="354" customWidth="1"/>
    <col min="15110" max="15111" width="11.42578125" style="354"/>
    <col min="15112" max="15112" width="2.140625" style="354" customWidth="1"/>
    <col min="15113" max="15113" width="11.42578125" style="354"/>
    <col min="15114" max="15114" width="9.5703125" style="354" customWidth="1"/>
    <col min="15115" max="15360" width="11.42578125" style="354"/>
    <col min="15361" max="15361" width="0.140625" style="354" customWidth="1"/>
    <col min="15362" max="15362" width="2.7109375" style="354" customWidth="1"/>
    <col min="15363" max="15363" width="18.5703125" style="354" customWidth="1"/>
    <col min="15364" max="15364" width="1.28515625" style="354" customWidth="1"/>
    <col min="15365" max="15365" width="58.85546875" style="354" customWidth="1"/>
    <col min="15366" max="15367" width="11.42578125" style="354"/>
    <col min="15368" max="15368" width="2.140625" style="354" customWidth="1"/>
    <col min="15369" max="15369" width="11.42578125" style="354"/>
    <col min="15370" max="15370" width="9.5703125" style="354" customWidth="1"/>
    <col min="15371" max="15616" width="11.42578125" style="354"/>
    <col min="15617" max="15617" width="0.140625" style="354" customWidth="1"/>
    <col min="15618" max="15618" width="2.7109375" style="354" customWidth="1"/>
    <col min="15619" max="15619" width="18.5703125" style="354" customWidth="1"/>
    <col min="15620" max="15620" width="1.28515625" style="354" customWidth="1"/>
    <col min="15621" max="15621" width="58.85546875" style="354" customWidth="1"/>
    <col min="15622" max="15623" width="11.42578125" style="354"/>
    <col min="15624" max="15624" width="2.140625" style="354" customWidth="1"/>
    <col min="15625" max="15625" width="11.42578125" style="354"/>
    <col min="15626" max="15626" width="9.5703125" style="354" customWidth="1"/>
    <col min="15627" max="15872" width="11.42578125" style="354"/>
    <col min="15873" max="15873" width="0.140625" style="354" customWidth="1"/>
    <col min="15874" max="15874" width="2.7109375" style="354" customWidth="1"/>
    <col min="15875" max="15875" width="18.5703125" style="354" customWidth="1"/>
    <col min="15876" max="15876" width="1.28515625" style="354" customWidth="1"/>
    <col min="15877" max="15877" width="58.85546875" style="354" customWidth="1"/>
    <col min="15878" max="15879" width="11.42578125" style="354"/>
    <col min="15880" max="15880" width="2.140625" style="354" customWidth="1"/>
    <col min="15881" max="15881" width="11.42578125" style="354"/>
    <col min="15882" max="15882" width="9.5703125" style="354" customWidth="1"/>
    <col min="15883" max="16128" width="11.42578125" style="354"/>
    <col min="16129" max="16129" width="0.140625" style="354" customWidth="1"/>
    <col min="16130" max="16130" width="2.7109375" style="354" customWidth="1"/>
    <col min="16131" max="16131" width="18.5703125" style="354" customWidth="1"/>
    <col min="16132" max="16132" width="1.28515625" style="354" customWidth="1"/>
    <col min="16133" max="16133" width="58.85546875" style="354" customWidth="1"/>
    <col min="16134" max="16135" width="11.42578125" style="354"/>
    <col min="16136" max="16136" width="2.140625" style="354" customWidth="1"/>
    <col min="16137" max="16137" width="11.42578125" style="354"/>
    <col min="16138" max="16138" width="9.5703125" style="354" customWidth="1"/>
    <col min="16139" max="16384" width="11.42578125" style="354"/>
  </cols>
  <sheetData>
    <row r="1" spans="2:5" s="347" customFormat="1" ht="0.75" customHeight="1"/>
    <row r="2" spans="2:5" s="347" customFormat="1" ht="21" customHeight="1">
      <c r="E2" s="343" t="s">
        <v>36</v>
      </c>
    </row>
    <row r="3" spans="2:5" s="347" customFormat="1" ht="15" customHeight="1">
      <c r="E3" s="222" t="s">
        <v>545</v>
      </c>
    </row>
    <row r="4" spans="2:5" s="349" customFormat="1" ht="20.25" customHeight="1">
      <c r="B4" s="348"/>
      <c r="C4" s="6" t="str">
        <f>Indice!C4</f>
        <v>Producción de energía eléctrica eléctrica</v>
      </c>
    </row>
    <row r="5" spans="2:5" s="349" customFormat="1" ht="12.75" customHeight="1">
      <c r="B5" s="348"/>
      <c r="C5" s="350"/>
    </row>
    <row r="6" spans="2:5" s="349" customFormat="1" ht="13.5" customHeight="1">
      <c r="B6" s="348"/>
      <c r="C6" s="351"/>
      <c r="D6" s="352"/>
      <c r="E6" s="352"/>
    </row>
    <row r="7" spans="2:5" s="349" customFormat="1" ht="12.75" customHeight="1">
      <c r="B7" s="348"/>
      <c r="C7" s="1026" t="s">
        <v>490</v>
      </c>
      <c r="D7" s="352"/>
      <c r="E7" s="645"/>
    </row>
    <row r="8" spans="2:5" s="349" customFormat="1" ht="12.75" customHeight="1">
      <c r="B8" s="348"/>
      <c r="C8" s="1026"/>
      <c r="D8" s="352"/>
      <c r="E8" s="645"/>
    </row>
    <row r="9" spans="2:5" s="349" customFormat="1" ht="12.75" customHeight="1">
      <c r="B9" s="348"/>
      <c r="C9" s="1026"/>
      <c r="D9" s="352"/>
      <c r="E9" s="645"/>
    </row>
    <row r="10" spans="2:5" s="349" customFormat="1" ht="12.75" customHeight="1">
      <c r="B10" s="348"/>
      <c r="C10" s="353" t="s">
        <v>426</v>
      </c>
      <c r="D10" s="352"/>
      <c r="E10" s="645"/>
    </row>
    <row r="11" spans="2:5" s="349" customFormat="1" ht="12.75" customHeight="1">
      <c r="B11" s="348"/>
      <c r="C11" s="353"/>
      <c r="D11" s="352"/>
      <c r="E11" s="646"/>
    </row>
    <row r="12" spans="2:5" s="349" customFormat="1" ht="12.75" customHeight="1">
      <c r="B12" s="348"/>
      <c r="D12" s="352"/>
      <c r="E12" s="646"/>
    </row>
    <row r="13" spans="2:5" s="349" customFormat="1" ht="12.75" customHeight="1">
      <c r="B13" s="348"/>
      <c r="C13" s="351"/>
      <c r="D13" s="352"/>
      <c r="E13" s="646"/>
    </row>
    <row r="14" spans="2:5" s="349" customFormat="1" ht="12.75" customHeight="1">
      <c r="B14" s="348"/>
      <c r="C14" s="351"/>
      <c r="D14" s="352"/>
      <c r="E14" s="646"/>
    </row>
    <row r="15" spans="2:5" s="349" customFormat="1" ht="12.75" customHeight="1">
      <c r="B15" s="348"/>
      <c r="C15" s="351"/>
      <c r="D15" s="352"/>
      <c r="E15" s="646"/>
    </row>
    <row r="16" spans="2:5" s="349" customFormat="1" ht="12.75" customHeight="1">
      <c r="B16" s="348"/>
      <c r="C16" s="351"/>
      <c r="D16" s="352"/>
      <c r="E16" s="646"/>
    </row>
    <row r="17" spans="2:5" s="349" customFormat="1" ht="12.75" customHeight="1">
      <c r="B17" s="348"/>
      <c r="C17" s="351"/>
      <c r="D17" s="352"/>
      <c r="E17" s="646"/>
    </row>
    <row r="18" spans="2:5" s="349" customFormat="1" ht="12.75" customHeight="1">
      <c r="B18" s="348"/>
      <c r="C18" s="351"/>
      <c r="D18" s="352"/>
      <c r="E18" s="646"/>
    </row>
    <row r="19" spans="2:5" s="349" customFormat="1" ht="12.75" customHeight="1">
      <c r="B19" s="348"/>
      <c r="C19" s="351"/>
      <c r="D19" s="352"/>
      <c r="E19" s="646"/>
    </row>
    <row r="20" spans="2:5" s="349" customFormat="1" ht="12.75" customHeight="1">
      <c r="B20" s="348"/>
      <c r="C20" s="351"/>
      <c r="D20" s="352"/>
      <c r="E20" s="646"/>
    </row>
    <row r="21" spans="2:5" s="349" customFormat="1" ht="12.75" customHeight="1">
      <c r="B21" s="348"/>
      <c r="C21" s="351"/>
      <c r="D21" s="352"/>
      <c r="E21" s="646"/>
    </row>
    <row r="22" spans="2:5" s="349" customFormat="1" ht="12.75" customHeight="1">
      <c r="B22" s="348"/>
      <c r="C22" s="351"/>
      <c r="D22" s="352"/>
      <c r="E22" s="649"/>
    </row>
    <row r="23" spans="2:5">
      <c r="E23" s="648"/>
    </row>
    <row r="24" spans="2:5">
      <c r="E24" s="648"/>
    </row>
    <row r="25" spans="2:5">
      <c r="E25" s="433" t="s">
        <v>534</v>
      </c>
    </row>
    <row r="26" spans="2:5" ht="12.75" customHeight="1">
      <c r="E26" s="422" t="s">
        <v>635</v>
      </c>
    </row>
    <row r="27" spans="2:5" ht="12.75" customHeight="1">
      <c r="E27" s="852" t="s">
        <v>418</v>
      </c>
    </row>
    <row r="30" spans="2:5" ht="12.75" customHeight="1"/>
  </sheetData>
  <mergeCells count="1">
    <mergeCell ref="C7:C9"/>
  </mergeCells>
  <hyperlinks>
    <hyperlink ref="C4" location="Indice!A1" display="Indice!A1"/>
  </hyperlinks>
  <printOptions horizontalCentered="1" verticalCentered="1"/>
  <pageMargins left="0.78740157480314965" right="0.39370078740157483" top="0.78740157480314965" bottom="0.39370078740157483" header="0" footer="0"/>
  <pageSetup paperSize="9" orientation="landscape" horizontalDpi="4294967292" verticalDpi="4294967292" r:id="rId1"/>
  <headerFooter alignWithMargins="0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pageSetUpPr autoPageBreaks="0"/>
  </sheetPr>
  <dimension ref="A1:O41"/>
  <sheetViews>
    <sheetView showGridLines="0" showRowColHeaders="0" zoomScaleNormal="100" workbookViewId="0">
      <selection activeCell="B2" sqref="B2"/>
    </sheetView>
  </sheetViews>
  <sheetFormatPr baseColWidth="10" defaultRowHeight="11.25"/>
  <cols>
    <col min="1" max="1" width="0.140625" style="202" customWidth="1"/>
    <col min="2" max="2" width="2.7109375" style="27" customWidth="1"/>
    <col min="3" max="3" width="23.7109375" style="27" customWidth="1"/>
    <col min="4" max="4" width="1.28515625" style="27" customWidth="1"/>
    <col min="5" max="5" width="23.140625" style="399" customWidth="1"/>
    <col min="6" max="10" width="7" style="399" customWidth="1"/>
    <col min="11" max="11" width="9" style="395" customWidth="1"/>
    <col min="12" max="253" width="11.42578125" style="202"/>
    <col min="254" max="254" width="0.140625" style="202" customWidth="1"/>
    <col min="255" max="255" width="2.7109375" style="202" customWidth="1"/>
    <col min="256" max="256" width="15.42578125" style="202" customWidth="1"/>
    <col min="257" max="257" width="1.28515625" style="202" customWidth="1"/>
    <col min="258" max="258" width="23.140625" style="202" customWidth="1"/>
    <col min="259" max="263" width="7" style="202" customWidth="1"/>
    <col min="264" max="264" width="9" style="202" customWidth="1"/>
    <col min="265" max="509" width="11.42578125" style="202"/>
    <col min="510" max="510" width="0.140625" style="202" customWidth="1"/>
    <col min="511" max="511" width="2.7109375" style="202" customWidth="1"/>
    <col min="512" max="512" width="15.42578125" style="202" customWidth="1"/>
    <col min="513" max="513" width="1.28515625" style="202" customWidth="1"/>
    <col min="514" max="514" width="23.140625" style="202" customWidth="1"/>
    <col min="515" max="519" width="7" style="202" customWidth="1"/>
    <col min="520" max="520" width="9" style="202" customWidth="1"/>
    <col min="521" max="765" width="11.42578125" style="202"/>
    <col min="766" max="766" width="0.140625" style="202" customWidth="1"/>
    <col min="767" max="767" width="2.7109375" style="202" customWidth="1"/>
    <col min="768" max="768" width="15.42578125" style="202" customWidth="1"/>
    <col min="769" max="769" width="1.28515625" style="202" customWidth="1"/>
    <col min="770" max="770" width="23.140625" style="202" customWidth="1"/>
    <col min="771" max="775" width="7" style="202" customWidth="1"/>
    <col min="776" max="776" width="9" style="202" customWidth="1"/>
    <col min="777" max="1021" width="11.42578125" style="202"/>
    <col min="1022" max="1022" width="0.140625" style="202" customWidth="1"/>
    <col min="1023" max="1023" width="2.7109375" style="202" customWidth="1"/>
    <col min="1024" max="1024" width="15.42578125" style="202" customWidth="1"/>
    <col min="1025" max="1025" width="1.28515625" style="202" customWidth="1"/>
    <col min="1026" max="1026" width="23.140625" style="202" customWidth="1"/>
    <col min="1027" max="1031" width="7" style="202" customWidth="1"/>
    <col min="1032" max="1032" width="9" style="202" customWidth="1"/>
    <col min="1033" max="1277" width="11.42578125" style="202"/>
    <col min="1278" max="1278" width="0.140625" style="202" customWidth="1"/>
    <col min="1279" max="1279" width="2.7109375" style="202" customWidth="1"/>
    <col min="1280" max="1280" width="15.42578125" style="202" customWidth="1"/>
    <col min="1281" max="1281" width="1.28515625" style="202" customWidth="1"/>
    <col min="1282" max="1282" width="23.140625" style="202" customWidth="1"/>
    <col min="1283" max="1287" width="7" style="202" customWidth="1"/>
    <col min="1288" max="1288" width="9" style="202" customWidth="1"/>
    <col min="1289" max="1533" width="11.42578125" style="202"/>
    <col min="1534" max="1534" width="0.140625" style="202" customWidth="1"/>
    <col min="1535" max="1535" width="2.7109375" style="202" customWidth="1"/>
    <col min="1536" max="1536" width="15.42578125" style="202" customWidth="1"/>
    <col min="1537" max="1537" width="1.28515625" style="202" customWidth="1"/>
    <col min="1538" max="1538" width="23.140625" style="202" customWidth="1"/>
    <col min="1539" max="1543" width="7" style="202" customWidth="1"/>
    <col min="1544" max="1544" width="9" style="202" customWidth="1"/>
    <col min="1545" max="1789" width="11.42578125" style="202"/>
    <col min="1790" max="1790" width="0.140625" style="202" customWidth="1"/>
    <col min="1791" max="1791" width="2.7109375" style="202" customWidth="1"/>
    <col min="1792" max="1792" width="15.42578125" style="202" customWidth="1"/>
    <col min="1793" max="1793" width="1.28515625" style="202" customWidth="1"/>
    <col min="1794" max="1794" width="23.140625" style="202" customWidth="1"/>
    <col min="1795" max="1799" width="7" style="202" customWidth="1"/>
    <col min="1800" max="1800" width="9" style="202" customWidth="1"/>
    <col min="1801" max="2045" width="11.42578125" style="202"/>
    <col min="2046" max="2046" width="0.140625" style="202" customWidth="1"/>
    <col min="2047" max="2047" width="2.7109375" style="202" customWidth="1"/>
    <col min="2048" max="2048" width="15.42578125" style="202" customWidth="1"/>
    <col min="2049" max="2049" width="1.28515625" style="202" customWidth="1"/>
    <col min="2050" max="2050" width="23.140625" style="202" customWidth="1"/>
    <col min="2051" max="2055" width="7" style="202" customWidth="1"/>
    <col min="2056" max="2056" width="9" style="202" customWidth="1"/>
    <col min="2057" max="2301" width="11.42578125" style="202"/>
    <col min="2302" max="2302" width="0.140625" style="202" customWidth="1"/>
    <col min="2303" max="2303" width="2.7109375" style="202" customWidth="1"/>
    <col min="2304" max="2304" width="15.42578125" style="202" customWidth="1"/>
    <col min="2305" max="2305" width="1.28515625" style="202" customWidth="1"/>
    <col min="2306" max="2306" width="23.140625" style="202" customWidth="1"/>
    <col min="2307" max="2311" width="7" style="202" customWidth="1"/>
    <col min="2312" max="2312" width="9" style="202" customWidth="1"/>
    <col min="2313" max="2557" width="11.42578125" style="202"/>
    <col min="2558" max="2558" width="0.140625" style="202" customWidth="1"/>
    <col min="2559" max="2559" width="2.7109375" style="202" customWidth="1"/>
    <col min="2560" max="2560" width="15.42578125" style="202" customWidth="1"/>
    <col min="2561" max="2561" width="1.28515625" style="202" customWidth="1"/>
    <col min="2562" max="2562" width="23.140625" style="202" customWidth="1"/>
    <col min="2563" max="2567" width="7" style="202" customWidth="1"/>
    <col min="2568" max="2568" width="9" style="202" customWidth="1"/>
    <col min="2569" max="2813" width="11.42578125" style="202"/>
    <col min="2814" max="2814" width="0.140625" style="202" customWidth="1"/>
    <col min="2815" max="2815" width="2.7109375" style="202" customWidth="1"/>
    <col min="2816" max="2816" width="15.42578125" style="202" customWidth="1"/>
    <col min="2817" max="2817" width="1.28515625" style="202" customWidth="1"/>
    <col min="2818" max="2818" width="23.140625" style="202" customWidth="1"/>
    <col min="2819" max="2823" width="7" style="202" customWidth="1"/>
    <col min="2824" max="2824" width="9" style="202" customWidth="1"/>
    <col min="2825" max="3069" width="11.42578125" style="202"/>
    <col min="3070" max="3070" width="0.140625" style="202" customWidth="1"/>
    <col min="3071" max="3071" width="2.7109375" style="202" customWidth="1"/>
    <col min="3072" max="3072" width="15.42578125" style="202" customWidth="1"/>
    <col min="3073" max="3073" width="1.28515625" style="202" customWidth="1"/>
    <col min="3074" max="3074" width="23.140625" style="202" customWidth="1"/>
    <col min="3075" max="3079" width="7" style="202" customWidth="1"/>
    <col min="3080" max="3080" width="9" style="202" customWidth="1"/>
    <col min="3081" max="3325" width="11.42578125" style="202"/>
    <col min="3326" max="3326" width="0.140625" style="202" customWidth="1"/>
    <col min="3327" max="3327" width="2.7109375" style="202" customWidth="1"/>
    <col min="3328" max="3328" width="15.42578125" style="202" customWidth="1"/>
    <col min="3329" max="3329" width="1.28515625" style="202" customWidth="1"/>
    <col min="3330" max="3330" width="23.140625" style="202" customWidth="1"/>
    <col min="3331" max="3335" width="7" style="202" customWidth="1"/>
    <col min="3336" max="3336" width="9" style="202" customWidth="1"/>
    <col min="3337" max="3581" width="11.42578125" style="202"/>
    <col min="3582" max="3582" width="0.140625" style="202" customWidth="1"/>
    <col min="3583" max="3583" width="2.7109375" style="202" customWidth="1"/>
    <col min="3584" max="3584" width="15.42578125" style="202" customWidth="1"/>
    <col min="3585" max="3585" width="1.28515625" style="202" customWidth="1"/>
    <col min="3586" max="3586" width="23.140625" style="202" customWidth="1"/>
    <col min="3587" max="3591" width="7" style="202" customWidth="1"/>
    <col min="3592" max="3592" width="9" style="202" customWidth="1"/>
    <col min="3593" max="3837" width="11.42578125" style="202"/>
    <col min="3838" max="3838" width="0.140625" style="202" customWidth="1"/>
    <col min="3839" max="3839" width="2.7109375" style="202" customWidth="1"/>
    <col min="3840" max="3840" width="15.42578125" style="202" customWidth="1"/>
    <col min="3841" max="3841" width="1.28515625" style="202" customWidth="1"/>
    <col min="3842" max="3842" width="23.140625" style="202" customWidth="1"/>
    <col min="3843" max="3847" width="7" style="202" customWidth="1"/>
    <col min="3848" max="3848" width="9" style="202" customWidth="1"/>
    <col min="3849" max="4093" width="11.42578125" style="202"/>
    <col min="4094" max="4094" width="0.140625" style="202" customWidth="1"/>
    <col min="4095" max="4095" width="2.7109375" style="202" customWidth="1"/>
    <col min="4096" max="4096" width="15.42578125" style="202" customWidth="1"/>
    <col min="4097" max="4097" width="1.28515625" style="202" customWidth="1"/>
    <col min="4098" max="4098" width="23.140625" style="202" customWidth="1"/>
    <col min="4099" max="4103" width="7" style="202" customWidth="1"/>
    <col min="4104" max="4104" width="9" style="202" customWidth="1"/>
    <col min="4105" max="4349" width="11.42578125" style="202"/>
    <col min="4350" max="4350" width="0.140625" style="202" customWidth="1"/>
    <col min="4351" max="4351" width="2.7109375" style="202" customWidth="1"/>
    <col min="4352" max="4352" width="15.42578125" style="202" customWidth="1"/>
    <col min="4353" max="4353" width="1.28515625" style="202" customWidth="1"/>
    <col min="4354" max="4354" width="23.140625" style="202" customWidth="1"/>
    <col min="4355" max="4359" width="7" style="202" customWidth="1"/>
    <col min="4360" max="4360" width="9" style="202" customWidth="1"/>
    <col min="4361" max="4605" width="11.42578125" style="202"/>
    <col min="4606" max="4606" width="0.140625" style="202" customWidth="1"/>
    <col min="4607" max="4607" width="2.7109375" style="202" customWidth="1"/>
    <col min="4608" max="4608" width="15.42578125" style="202" customWidth="1"/>
    <col min="4609" max="4609" width="1.28515625" style="202" customWidth="1"/>
    <col min="4610" max="4610" width="23.140625" style="202" customWidth="1"/>
    <col min="4611" max="4615" width="7" style="202" customWidth="1"/>
    <col min="4616" max="4616" width="9" style="202" customWidth="1"/>
    <col min="4617" max="4861" width="11.42578125" style="202"/>
    <col min="4862" max="4862" width="0.140625" style="202" customWidth="1"/>
    <col min="4863" max="4863" width="2.7109375" style="202" customWidth="1"/>
    <col min="4864" max="4864" width="15.42578125" style="202" customWidth="1"/>
    <col min="4865" max="4865" width="1.28515625" style="202" customWidth="1"/>
    <col min="4866" max="4866" width="23.140625" style="202" customWidth="1"/>
    <col min="4867" max="4871" width="7" style="202" customWidth="1"/>
    <col min="4872" max="4872" width="9" style="202" customWidth="1"/>
    <col min="4873" max="5117" width="11.42578125" style="202"/>
    <col min="5118" max="5118" width="0.140625" style="202" customWidth="1"/>
    <col min="5119" max="5119" width="2.7109375" style="202" customWidth="1"/>
    <col min="5120" max="5120" width="15.42578125" style="202" customWidth="1"/>
    <col min="5121" max="5121" width="1.28515625" style="202" customWidth="1"/>
    <col min="5122" max="5122" width="23.140625" style="202" customWidth="1"/>
    <col min="5123" max="5127" width="7" style="202" customWidth="1"/>
    <col min="5128" max="5128" width="9" style="202" customWidth="1"/>
    <col min="5129" max="5373" width="11.42578125" style="202"/>
    <col min="5374" max="5374" width="0.140625" style="202" customWidth="1"/>
    <col min="5375" max="5375" width="2.7109375" style="202" customWidth="1"/>
    <col min="5376" max="5376" width="15.42578125" style="202" customWidth="1"/>
    <col min="5377" max="5377" width="1.28515625" style="202" customWidth="1"/>
    <col min="5378" max="5378" width="23.140625" style="202" customWidth="1"/>
    <col min="5379" max="5383" width="7" style="202" customWidth="1"/>
    <col min="5384" max="5384" width="9" style="202" customWidth="1"/>
    <col min="5385" max="5629" width="11.42578125" style="202"/>
    <col min="5630" max="5630" width="0.140625" style="202" customWidth="1"/>
    <col min="5631" max="5631" width="2.7109375" style="202" customWidth="1"/>
    <col min="5632" max="5632" width="15.42578125" style="202" customWidth="1"/>
    <col min="5633" max="5633" width="1.28515625" style="202" customWidth="1"/>
    <col min="5634" max="5634" width="23.140625" style="202" customWidth="1"/>
    <col min="5635" max="5639" width="7" style="202" customWidth="1"/>
    <col min="5640" max="5640" width="9" style="202" customWidth="1"/>
    <col min="5641" max="5885" width="11.42578125" style="202"/>
    <col min="5886" max="5886" width="0.140625" style="202" customWidth="1"/>
    <col min="5887" max="5887" width="2.7109375" style="202" customWidth="1"/>
    <col min="5888" max="5888" width="15.42578125" style="202" customWidth="1"/>
    <col min="5889" max="5889" width="1.28515625" style="202" customWidth="1"/>
    <col min="5890" max="5890" width="23.140625" style="202" customWidth="1"/>
    <col min="5891" max="5895" width="7" style="202" customWidth="1"/>
    <col min="5896" max="5896" width="9" style="202" customWidth="1"/>
    <col min="5897" max="6141" width="11.42578125" style="202"/>
    <col min="6142" max="6142" width="0.140625" style="202" customWidth="1"/>
    <col min="6143" max="6143" width="2.7109375" style="202" customWidth="1"/>
    <col min="6144" max="6144" width="15.42578125" style="202" customWidth="1"/>
    <col min="6145" max="6145" width="1.28515625" style="202" customWidth="1"/>
    <col min="6146" max="6146" width="23.140625" style="202" customWidth="1"/>
    <col min="6147" max="6151" width="7" style="202" customWidth="1"/>
    <col min="6152" max="6152" width="9" style="202" customWidth="1"/>
    <col min="6153" max="6397" width="11.42578125" style="202"/>
    <col min="6398" max="6398" width="0.140625" style="202" customWidth="1"/>
    <col min="6399" max="6399" width="2.7109375" style="202" customWidth="1"/>
    <col min="6400" max="6400" width="15.42578125" style="202" customWidth="1"/>
    <col min="6401" max="6401" width="1.28515625" style="202" customWidth="1"/>
    <col min="6402" max="6402" width="23.140625" style="202" customWidth="1"/>
    <col min="6403" max="6407" width="7" style="202" customWidth="1"/>
    <col min="6408" max="6408" width="9" style="202" customWidth="1"/>
    <col min="6409" max="6653" width="11.42578125" style="202"/>
    <col min="6654" max="6654" width="0.140625" style="202" customWidth="1"/>
    <col min="6655" max="6655" width="2.7109375" style="202" customWidth="1"/>
    <col min="6656" max="6656" width="15.42578125" style="202" customWidth="1"/>
    <col min="6657" max="6657" width="1.28515625" style="202" customWidth="1"/>
    <col min="6658" max="6658" width="23.140625" style="202" customWidth="1"/>
    <col min="6659" max="6663" width="7" style="202" customWidth="1"/>
    <col min="6664" max="6664" width="9" style="202" customWidth="1"/>
    <col min="6665" max="6909" width="11.42578125" style="202"/>
    <col min="6910" max="6910" width="0.140625" style="202" customWidth="1"/>
    <col min="6911" max="6911" width="2.7109375" style="202" customWidth="1"/>
    <col min="6912" max="6912" width="15.42578125" style="202" customWidth="1"/>
    <col min="6913" max="6913" width="1.28515625" style="202" customWidth="1"/>
    <col min="6914" max="6914" width="23.140625" style="202" customWidth="1"/>
    <col min="6915" max="6919" width="7" style="202" customWidth="1"/>
    <col min="6920" max="6920" width="9" style="202" customWidth="1"/>
    <col min="6921" max="7165" width="11.42578125" style="202"/>
    <col min="7166" max="7166" width="0.140625" style="202" customWidth="1"/>
    <col min="7167" max="7167" width="2.7109375" style="202" customWidth="1"/>
    <col min="7168" max="7168" width="15.42578125" style="202" customWidth="1"/>
    <col min="7169" max="7169" width="1.28515625" style="202" customWidth="1"/>
    <col min="7170" max="7170" width="23.140625" style="202" customWidth="1"/>
    <col min="7171" max="7175" width="7" style="202" customWidth="1"/>
    <col min="7176" max="7176" width="9" style="202" customWidth="1"/>
    <col min="7177" max="7421" width="11.42578125" style="202"/>
    <col min="7422" max="7422" width="0.140625" style="202" customWidth="1"/>
    <col min="7423" max="7423" width="2.7109375" style="202" customWidth="1"/>
    <col min="7424" max="7424" width="15.42578125" style="202" customWidth="1"/>
    <col min="7425" max="7425" width="1.28515625" style="202" customWidth="1"/>
    <col min="7426" max="7426" width="23.140625" style="202" customWidth="1"/>
    <col min="7427" max="7431" width="7" style="202" customWidth="1"/>
    <col min="7432" max="7432" width="9" style="202" customWidth="1"/>
    <col min="7433" max="7677" width="11.42578125" style="202"/>
    <col min="7678" max="7678" width="0.140625" style="202" customWidth="1"/>
    <col min="7679" max="7679" width="2.7109375" style="202" customWidth="1"/>
    <col min="7680" max="7680" width="15.42578125" style="202" customWidth="1"/>
    <col min="7681" max="7681" width="1.28515625" style="202" customWidth="1"/>
    <col min="7682" max="7682" width="23.140625" style="202" customWidth="1"/>
    <col min="7683" max="7687" width="7" style="202" customWidth="1"/>
    <col min="7688" max="7688" width="9" style="202" customWidth="1"/>
    <col min="7689" max="7933" width="11.42578125" style="202"/>
    <col min="7934" max="7934" width="0.140625" style="202" customWidth="1"/>
    <col min="7935" max="7935" width="2.7109375" style="202" customWidth="1"/>
    <col min="7936" max="7936" width="15.42578125" style="202" customWidth="1"/>
    <col min="7937" max="7937" width="1.28515625" style="202" customWidth="1"/>
    <col min="7938" max="7938" width="23.140625" style="202" customWidth="1"/>
    <col min="7939" max="7943" width="7" style="202" customWidth="1"/>
    <col min="7944" max="7944" width="9" style="202" customWidth="1"/>
    <col min="7945" max="8189" width="11.42578125" style="202"/>
    <col min="8190" max="8190" width="0.140625" style="202" customWidth="1"/>
    <col min="8191" max="8191" width="2.7109375" style="202" customWidth="1"/>
    <col min="8192" max="8192" width="15.42578125" style="202" customWidth="1"/>
    <col min="8193" max="8193" width="1.28515625" style="202" customWidth="1"/>
    <col min="8194" max="8194" width="23.140625" style="202" customWidth="1"/>
    <col min="8195" max="8199" width="7" style="202" customWidth="1"/>
    <col min="8200" max="8200" width="9" style="202" customWidth="1"/>
    <col min="8201" max="8445" width="11.42578125" style="202"/>
    <col min="8446" max="8446" width="0.140625" style="202" customWidth="1"/>
    <col min="8447" max="8447" width="2.7109375" style="202" customWidth="1"/>
    <col min="8448" max="8448" width="15.42578125" style="202" customWidth="1"/>
    <col min="8449" max="8449" width="1.28515625" style="202" customWidth="1"/>
    <col min="8450" max="8450" width="23.140625" style="202" customWidth="1"/>
    <col min="8451" max="8455" width="7" style="202" customWidth="1"/>
    <col min="8456" max="8456" width="9" style="202" customWidth="1"/>
    <col min="8457" max="8701" width="11.42578125" style="202"/>
    <col min="8702" max="8702" width="0.140625" style="202" customWidth="1"/>
    <col min="8703" max="8703" width="2.7109375" style="202" customWidth="1"/>
    <col min="8704" max="8704" width="15.42578125" style="202" customWidth="1"/>
    <col min="8705" max="8705" width="1.28515625" style="202" customWidth="1"/>
    <col min="8706" max="8706" width="23.140625" style="202" customWidth="1"/>
    <col min="8707" max="8711" width="7" style="202" customWidth="1"/>
    <col min="8712" max="8712" width="9" style="202" customWidth="1"/>
    <col min="8713" max="8957" width="11.42578125" style="202"/>
    <col min="8958" max="8958" width="0.140625" style="202" customWidth="1"/>
    <col min="8959" max="8959" width="2.7109375" style="202" customWidth="1"/>
    <col min="8960" max="8960" width="15.42578125" style="202" customWidth="1"/>
    <col min="8961" max="8961" width="1.28515625" style="202" customWidth="1"/>
    <col min="8962" max="8962" width="23.140625" style="202" customWidth="1"/>
    <col min="8963" max="8967" width="7" style="202" customWidth="1"/>
    <col min="8968" max="8968" width="9" style="202" customWidth="1"/>
    <col min="8969" max="9213" width="11.42578125" style="202"/>
    <col min="9214" max="9214" width="0.140625" style="202" customWidth="1"/>
    <col min="9215" max="9215" width="2.7109375" style="202" customWidth="1"/>
    <col min="9216" max="9216" width="15.42578125" style="202" customWidth="1"/>
    <col min="9217" max="9217" width="1.28515625" style="202" customWidth="1"/>
    <col min="9218" max="9218" width="23.140625" style="202" customWidth="1"/>
    <col min="9219" max="9223" width="7" style="202" customWidth="1"/>
    <col min="9224" max="9224" width="9" style="202" customWidth="1"/>
    <col min="9225" max="9469" width="11.42578125" style="202"/>
    <col min="9470" max="9470" width="0.140625" style="202" customWidth="1"/>
    <col min="9471" max="9471" width="2.7109375" style="202" customWidth="1"/>
    <col min="9472" max="9472" width="15.42578125" style="202" customWidth="1"/>
    <col min="9473" max="9473" width="1.28515625" style="202" customWidth="1"/>
    <col min="9474" max="9474" width="23.140625" style="202" customWidth="1"/>
    <col min="9475" max="9479" width="7" style="202" customWidth="1"/>
    <col min="9480" max="9480" width="9" style="202" customWidth="1"/>
    <col min="9481" max="9725" width="11.42578125" style="202"/>
    <col min="9726" max="9726" width="0.140625" style="202" customWidth="1"/>
    <col min="9727" max="9727" width="2.7109375" style="202" customWidth="1"/>
    <col min="9728" max="9728" width="15.42578125" style="202" customWidth="1"/>
    <col min="9729" max="9729" width="1.28515625" style="202" customWidth="1"/>
    <col min="9730" max="9730" width="23.140625" style="202" customWidth="1"/>
    <col min="9731" max="9735" width="7" style="202" customWidth="1"/>
    <col min="9736" max="9736" width="9" style="202" customWidth="1"/>
    <col min="9737" max="9981" width="11.42578125" style="202"/>
    <col min="9982" max="9982" width="0.140625" style="202" customWidth="1"/>
    <col min="9983" max="9983" width="2.7109375" style="202" customWidth="1"/>
    <col min="9984" max="9984" width="15.42578125" style="202" customWidth="1"/>
    <col min="9985" max="9985" width="1.28515625" style="202" customWidth="1"/>
    <col min="9986" max="9986" width="23.140625" style="202" customWidth="1"/>
    <col min="9987" max="9991" width="7" style="202" customWidth="1"/>
    <col min="9992" max="9992" width="9" style="202" customWidth="1"/>
    <col min="9993" max="10237" width="11.42578125" style="202"/>
    <col min="10238" max="10238" width="0.140625" style="202" customWidth="1"/>
    <col min="10239" max="10239" width="2.7109375" style="202" customWidth="1"/>
    <col min="10240" max="10240" width="15.42578125" style="202" customWidth="1"/>
    <col min="10241" max="10241" width="1.28515625" style="202" customWidth="1"/>
    <col min="10242" max="10242" width="23.140625" style="202" customWidth="1"/>
    <col min="10243" max="10247" width="7" style="202" customWidth="1"/>
    <col min="10248" max="10248" width="9" style="202" customWidth="1"/>
    <col min="10249" max="10493" width="11.42578125" style="202"/>
    <col min="10494" max="10494" width="0.140625" style="202" customWidth="1"/>
    <col min="10495" max="10495" width="2.7109375" style="202" customWidth="1"/>
    <col min="10496" max="10496" width="15.42578125" style="202" customWidth="1"/>
    <col min="10497" max="10497" width="1.28515625" style="202" customWidth="1"/>
    <col min="10498" max="10498" width="23.140625" style="202" customWidth="1"/>
    <col min="10499" max="10503" width="7" style="202" customWidth="1"/>
    <col min="10504" max="10504" width="9" style="202" customWidth="1"/>
    <col min="10505" max="10749" width="11.42578125" style="202"/>
    <col min="10750" max="10750" width="0.140625" style="202" customWidth="1"/>
    <col min="10751" max="10751" width="2.7109375" style="202" customWidth="1"/>
    <col min="10752" max="10752" width="15.42578125" style="202" customWidth="1"/>
    <col min="10753" max="10753" width="1.28515625" style="202" customWidth="1"/>
    <col min="10754" max="10754" width="23.140625" style="202" customWidth="1"/>
    <col min="10755" max="10759" width="7" style="202" customWidth="1"/>
    <col min="10760" max="10760" width="9" style="202" customWidth="1"/>
    <col min="10761" max="11005" width="11.42578125" style="202"/>
    <col min="11006" max="11006" width="0.140625" style="202" customWidth="1"/>
    <col min="11007" max="11007" width="2.7109375" style="202" customWidth="1"/>
    <col min="11008" max="11008" width="15.42578125" style="202" customWidth="1"/>
    <col min="11009" max="11009" width="1.28515625" style="202" customWidth="1"/>
    <col min="11010" max="11010" width="23.140625" style="202" customWidth="1"/>
    <col min="11011" max="11015" width="7" style="202" customWidth="1"/>
    <col min="11016" max="11016" width="9" style="202" customWidth="1"/>
    <col min="11017" max="11261" width="11.42578125" style="202"/>
    <col min="11262" max="11262" width="0.140625" style="202" customWidth="1"/>
    <col min="11263" max="11263" width="2.7109375" style="202" customWidth="1"/>
    <col min="11264" max="11264" width="15.42578125" style="202" customWidth="1"/>
    <col min="11265" max="11265" width="1.28515625" style="202" customWidth="1"/>
    <col min="11266" max="11266" width="23.140625" style="202" customWidth="1"/>
    <col min="11267" max="11271" width="7" style="202" customWidth="1"/>
    <col min="11272" max="11272" width="9" style="202" customWidth="1"/>
    <col min="11273" max="11517" width="11.42578125" style="202"/>
    <col min="11518" max="11518" width="0.140625" style="202" customWidth="1"/>
    <col min="11519" max="11519" width="2.7109375" style="202" customWidth="1"/>
    <col min="11520" max="11520" width="15.42578125" style="202" customWidth="1"/>
    <col min="11521" max="11521" width="1.28515625" style="202" customWidth="1"/>
    <col min="11522" max="11522" width="23.140625" style="202" customWidth="1"/>
    <col min="11523" max="11527" width="7" style="202" customWidth="1"/>
    <col min="11528" max="11528" width="9" style="202" customWidth="1"/>
    <col min="11529" max="11773" width="11.42578125" style="202"/>
    <col min="11774" max="11774" width="0.140625" style="202" customWidth="1"/>
    <col min="11775" max="11775" width="2.7109375" style="202" customWidth="1"/>
    <col min="11776" max="11776" width="15.42578125" style="202" customWidth="1"/>
    <col min="11777" max="11777" width="1.28515625" style="202" customWidth="1"/>
    <col min="11778" max="11778" width="23.140625" style="202" customWidth="1"/>
    <col min="11779" max="11783" width="7" style="202" customWidth="1"/>
    <col min="11784" max="11784" width="9" style="202" customWidth="1"/>
    <col min="11785" max="12029" width="11.42578125" style="202"/>
    <col min="12030" max="12030" width="0.140625" style="202" customWidth="1"/>
    <col min="12031" max="12031" width="2.7109375" style="202" customWidth="1"/>
    <col min="12032" max="12032" width="15.42578125" style="202" customWidth="1"/>
    <col min="12033" max="12033" width="1.28515625" style="202" customWidth="1"/>
    <col min="12034" max="12034" width="23.140625" style="202" customWidth="1"/>
    <col min="12035" max="12039" width="7" style="202" customWidth="1"/>
    <col min="12040" max="12040" width="9" style="202" customWidth="1"/>
    <col min="12041" max="12285" width="11.42578125" style="202"/>
    <col min="12286" max="12286" width="0.140625" style="202" customWidth="1"/>
    <col min="12287" max="12287" width="2.7109375" style="202" customWidth="1"/>
    <col min="12288" max="12288" width="15.42578125" style="202" customWidth="1"/>
    <col min="12289" max="12289" width="1.28515625" style="202" customWidth="1"/>
    <col min="12290" max="12290" width="23.140625" style="202" customWidth="1"/>
    <col min="12291" max="12295" width="7" style="202" customWidth="1"/>
    <col min="12296" max="12296" width="9" style="202" customWidth="1"/>
    <col min="12297" max="12541" width="11.42578125" style="202"/>
    <col min="12542" max="12542" width="0.140625" style="202" customWidth="1"/>
    <col min="12543" max="12543" width="2.7109375" style="202" customWidth="1"/>
    <col min="12544" max="12544" width="15.42578125" style="202" customWidth="1"/>
    <col min="12545" max="12545" width="1.28515625" style="202" customWidth="1"/>
    <col min="12546" max="12546" width="23.140625" style="202" customWidth="1"/>
    <col min="12547" max="12551" width="7" style="202" customWidth="1"/>
    <col min="12552" max="12552" width="9" style="202" customWidth="1"/>
    <col min="12553" max="12797" width="11.42578125" style="202"/>
    <col min="12798" max="12798" width="0.140625" style="202" customWidth="1"/>
    <col min="12799" max="12799" width="2.7109375" style="202" customWidth="1"/>
    <col min="12800" max="12800" width="15.42578125" style="202" customWidth="1"/>
    <col min="12801" max="12801" width="1.28515625" style="202" customWidth="1"/>
    <col min="12802" max="12802" width="23.140625" style="202" customWidth="1"/>
    <col min="12803" max="12807" width="7" style="202" customWidth="1"/>
    <col min="12808" max="12808" width="9" style="202" customWidth="1"/>
    <col min="12809" max="13053" width="11.42578125" style="202"/>
    <col min="13054" max="13054" width="0.140625" style="202" customWidth="1"/>
    <col min="13055" max="13055" width="2.7109375" style="202" customWidth="1"/>
    <col min="13056" max="13056" width="15.42578125" style="202" customWidth="1"/>
    <col min="13057" max="13057" width="1.28515625" style="202" customWidth="1"/>
    <col min="13058" max="13058" width="23.140625" style="202" customWidth="1"/>
    <col min="13059" max="13063" width="7" style="202" customWidth="1"/>
    <col min="13064" max="13064" width="9" style="202" customWidth="1"/>
    <col min="13065" max="13309" width="11.42578125" style="202"/>
    <col min="13310" max="13310" width="0.140625" style="202" customWidth="1"/>
    <col min="13311" max="13311" width="2.7109375" style="202" customWidth="1"/>
    <col min="13312" max="13312" width="15.42578125" style="202" customWidth="1"/>
    <col min="13313" max="13313" width="1.28515625" style="202" customWidth="1"/>
    <col min="13314" max="13314" width="23.140625" style="202" customWidth="1"/>
    <col min="13315" max="13319" width="7" style="202" customWidth="1"/>
    <col min="13320" max="13320" width="9" style="202" customWidth="1"/>
    <col min="13321" max="13565" width="11.42578125" style="202"/>
    <col min="13566" max="13566" width="0.140625" style="202" customWidth="1"/>
    <col min="13567" max="13567" width="2.7109375" style="202" customWidth="1"/>
    <col min="13568" max="13568" width="15.42578125" style="202" customWidth="1"/>
    <col min="13569" max="13569" width="1.28515625" style="202" customWidth="1"/>
    <col min="13570" max="13570" width="23.140625" style="202" customWidth="1"/>
    <col min="13571" max="13575" width="7" style="202" customWidth="1"/>
    <col min="13576" max="13576" width="9" style="202" customWidth="1"/>
    <col min="13577" max="13821" width="11.42578125" style="202"/>
    <col min="13822" max="13822" width="0.140625" style="202" customWidth="1"/>
    <col min="13823" max="13823" width="2.7109375" style="202" customWidth="1"/>
    <col min="13824" max="13824" width="15.42578125" style="202" customWidth="1"/>
    <col min="13825" max="13825" width="1.28515625" style="202" customWidth="1"/>
    <col min="13826" max="13826" width="23.140625" style="202" customWidth="1"/>
    <col min="13827" max="13831" width="7" style="202" customWidth="1"/>
    <col min="13832" max="13832" width="9" style="202" customWidth="1"/>
    <col min="13833" max="14077" width="11.42578125" style="202"/>
    <col min="14078" max="14078" width="0.140625" style="202" customWidth="1"/>
    <col min="14079" max="14079" width="2.7109375" style="202" customWidth="1"/>
    <col min="14080" max="14080" width="15.42578125" style="202" customWidth="1"/>
    <col min="14081" max="14081" width="1.28515625" style="202" customWidth="1"/>
    <col min="14082" max="14082" width="23.140625" style="202" customWidth="1"/>
    <col min="14083" max="14087" width="7" style="202" customWidth="1"/>
    <col min="14088" max="14088" width="9" style="202" customWidth="1"/>
    <col min="14089" max="14333" width="11.42578125" style="202"/>
    <col min="14334" max="14334" width="0.140625" style="202" customWidth="1"/>
    <col min="14335" max="14335" width="2.7109375" style="202" customWidth="1"/>
    <col min="14336" max="14336" width="15.42578125" style="202" customWidth="1"/>
    <col min="14337" max="14337" width="1.28515625" style="202" customWidth="1"/>
    <col min="14338" max="14338" width="23.140625" style="202" customWidth="1"/>
    <col min="14339" max="14343" width="7" style="202" customWidth="1"/>
    <col min="14344" max="14344" width="9" style="202" customWidth="1"/>
    <col min="14345" max="14589" width="11.42578125" style="202"/>
    <col min="14590" max="14590" width="0.140625" style="202" customWidth="1"/>
    <col min="14591" max="14591" width="2.7109375" style="202" customWidth="1"/>
    <col min="14592" max="14592" width="15.42578125" style="202" customWidth="1"/>
    <col min="14593" max="14593" width="1.28515625" style="202" customWidth="1"/>
    <col min="14594" max="14594" width="23.140625" style="202" customWidth="1"/>
    <col min="14595" max="14599" width="7" style="202" customWidth="1"/>
    <col min="14600" max="14600" width="9" style="202" customWidth="1"/>
    <col min="14601" max="14845" width="11.42578125" style="202"/>
    <col min="14846" max="14846" width="0.140625" style="202" customWidth="1"/>
    <col min="14847" max="14847" width="2.7109375" style="202" customWidth="1"/>
    <col min="14848" max="14848" width="15.42578125" style="202" customWidth="1"/>
    <col min="14849" max="14849" width="1.28515625" style="202" customWidth="1"/>
    <col min="14850" max="14850" width="23.140625" style="202" customWidth="1"/>
    <col min="14851" max="14855" width="7" style="202" customWidth="1"/>
    <col min="14856" max="14856" width="9" style="202" customWidth="1"/>
    <col min="14857" max="15101" width="11.42578125" style="202"/>
    <col min="15102" max="15102" width="0.140625" style="202" customWidth="1"/>
    <col min="15103" max="15103" width="2.7109375" style="202" customWidth="1"/>
    <col min="15104" max="15104" width="15.42578125" style="202" customWidth="1"/>
    <col min="15105" max="15105" width="1.28515625" style="202" customWidth="1"/>
    <col min="15106" max="15106" width="23.140625" style="202" customWidth="1"/>
    <col min="15107" max="15111" width="7" style="202" customWidth="1"/>
    <col min="15112" max="15112" width="9" style="202" customWidth="1"/>
    <col min="15113" max="15357" width="11.42578125" style="202"/>
    <col min="15358" max="15358" width="0.140625" style="202" customWidth="1"/>
    <col min="15359" max="15359" width="2.7109375" style="202" customWidth="1"/>
    <col min="15360" max="15360" width="15.42578125" style="202" customWidth="1"/>
    <col min="15361" max="15361" width="1.28515625" style="202" customWidth="1"/>
    <col min="15362" max="15362" width="23.140625" style="202" customWidth="1"/>
    <col min="15363" max="15367" width="7" style="202" customWidth="1"/>
    <col min="15368" max="15368" width="9" style="202" customWidth="1"/>
    <col min="15369" max="15613" width="11.42578125" style="202"/>
    <col min="15614" max="15614" width="0.140625" style="202" customWidth="1"/>
    <col min="15615" max="15615" width="2.7109375" style="202" customWidth="1"/>
    <col min="15616" max="15616" width="15.42578125" style="202" customWidth="1"/>
    <col min="15617" max="15617" width="1.28515625" style="202" customWidth="1"/>
    <col min="15618" max="15618" width="23.140625" style="202" customWidth="1"/>
    <col min="15619" max="15623" width="7" style="202" customWidth="1"/>
    <col min="15624" max="15624" width="9" style="202" customWidth="1"/>
    <col min="15625" max="15869" width="11.42578125" style="202"/>
    <col min="15870" max="15870" width="0.140625" style="202" customWidth="1"/>
    <col min="15871" max="15871" width="2.7109375" style="202" customWidth="1"/>
    <col min="15872" max="15872" width="15.42578125" style="202" customWidth="1"/>
    <col min="15873" max="15873" width="1.28515625" style="202" customWidth="1"/>
    <col min="15874" max="15874" width="23.140625" style="202" customWidth="1"/>
    <col min="15875" max="15879" width="7" style="202" customWidth="1"/>
    <col min="15880" max="15880" width="9" style="202" customWidth="1"/>
    <col min="15881" max="16125" width="11.42578125" style="202"/>
    <col min="16126" max="16126" width="0.140625" style="202" customWidth="1"/>
    <col min="16127" max="16127" width="2.7109375" style="202" customWidth="1"/>
    <col min="16128" max="16128" width="15.42578125" style="202" customWidth="1"/>
    <col min="16129" max="16129" width="1.28515625" style="202" customWidth="1"/>
    <col min="16130" max="16130" width="23.140625" style="202" customWidth="1"/>
    <col min="16131" max="16135" width="7" style="202" customWidth="1"/>
    <col min="16136" max="16136" width="9" style="202" customWidth="1"/>
    <col min="16137" max="16384" width="11.42578125" style="202"/>
  </cols>
  <sheetData>
    <row r="1" spans="1:15" ht="0.75" customHeight="1">
      <c r="E1" s="27"/>
      <c r="F1" s="27"/>
      <c r="G1" s="27"/>
      <c r="H1" s="27"/>
      <c r="I1" s="27"/>
      <c r="J1" s="27"/>
      <c r="K1" s="27"/>
    </row>
    <row r="2" spans="1:15" s="27" customFormat="1" ht="21" customHeight="1">
      <c r="E2" s="13"/>
      <c r="F2" s="13"/>
      <c r="G2" s="13"/>
      <c r="K2" s="386" t="s">
        <v>36</v>
      </c>
    </row>
    <row r="3" spans="1:15" s="27" customFormat="1" ht="15" customHeight="1">
      <c r="E3" s="13"/>
      <c r="F3" s="13"/>
      <c r="G3" s="13"/>
      <c r="K3" s="222" t="s">
        <v>545</v>
      </c>
    </row>
    <row r="4" spans="1:15" s="22" customFormat="1" ht="20.25" customHeight="1">
      <c r="B4" s="14"/>
      <c r="C4" s="6" t="str">
        <f>Indice!C4</f>
        <v>Producción de energía eléctrica eléctrica</v>
      </c>
    </row>
    <row r="5" spans="1:15" s="22" customFormat="1" ht="12.75" customHeight="1">
      <c r="B5" s="14"/>
      <c r="C5" s="7"/>
    </row>
    <row r="6" spans="1:15" s="22" customFormat="1" ht="13.5" customHeight="1">
      <c r="B6" s="14"/>
      <c r="C6" s="10"/>
      <c r="D6" s="28"/>
      <c r="E6" s="28"/>
      <c r="F6" s="28"/>
      <c r="G6" s="28"/>
      <c r="M6" s="399"/>
      <c r="N6" s="399"/>
      <c r="O6" s="399"/>
    </row>
    <row r="7" spans="1:15" s="399" customFormat="1" ht="12.75" customHeight="1">
      <c r="A7" s="22"/>
      <c r="B7" s="14"/>
      <c r="C7" s="1004" t="s">
        <v>493</v>
      </c>
      <c r="D7" s="28"/>
      <c r="E7" s="405"/>
      <c r="F7" s="84">
        <v>2012</v>
      </c>
      <c r="G7" s="84">
        <v>2013</v>
      </c>
      <c r="H7" s="84">
        <v>2014</v>
      </c>
      <c r="I7" s="84">
        <v>2015</v>
      </c>
      <c r="J7" s="84">
        <v>2016</v>
      </c>
      <c r="K7" s="84" t="s">
        <v>547</v>
      </c>
    </row>
    <row r="8" spans="1:15" s="399" customFormat="1" ht="12.75" customHeight="1">
      <c r="A8" s="22"/>
      <c r="B8" s="14"/>
      <c r="C8" s="1004"/>
      <c r="D8" s="28"/>
      <c r="E8" s="683" t="s">
        <v>265</v>
      </c>
      <c r="F8" s="688">
        <f>'Data 3'!H7</f>
        <v>1.786623000000001</v>
      </c>
      <c r="G8" s="688">
        <f>'Data 3'!H25</f>
        <v>3.0447860000000011</v>
      </c>
      <c r="H8" s="688">
        <f>'Data 3'!H43</f>
        <v>3.4790210000000004</v>
      </c>
      <c r="I8" s="688">
        <f>'Data 3'!H62</f>
        <v>3.5851999999999999</v>
      </c>
      <c r="J8" s="689">
        <f>'Data 3'!H82</f>
        <v>3.472</v>
      </c>
      <c r="K8" s="690">
        <f t="shared" ref="K8:K16" si="0">((J8/I8)-1)*100</f>
        <v>-3.1574249693183121</v>
      </c>
      <c r="M8" s="395"/>
      <c r="N8" s="395"/>
    </row>
    <row r="9" spans="1:15" s="399" customFormat="1" ht="12.75" customHeight="1">
      <c r="A9" s="22"/>
      <c r="B9" s="14"/>
      <c r="C9" s="1004"/>
      <c r="D9" s="28"/>
      <c r="E9" s="683" t="s">
        <v>4</v>
      </c>
      <c r="F9" s="688">
        <f>'Data 3'!H8</f>
        <v>2682.5315679999999</v>
      </c>
      <c r="G9" s="688">
        <f>'Data 3'!H26</f>
        <v>2350.6807719999997</v>
      </c>
      <c r="H9" s="688">
        <f>'Data 3'!H44</f>
        <v>2187.6258039999998</v>
      </c>
      <c r="I9" s="688">
        <f>'Data 3'!H63</f>
        <v>1865.2682969999992</v>
      </c>
      <c r="J9" s="689">
        <f>'Data 3'!H83</f>
        <v>2303.7683019999999</v>
      </c>
      <c r="K9" s="690">
        <f t="shared" si="0"/>
        <v>23.508682676120184</v>
      </c>
      <c r="M9" s="395"/>
      <c r="N9" s="395"/>
    </row>
    <row r="10" spans="1:15" s="399" customFormat="1" ht="12.75" customHeight="1">
      <c r="A10" s="22"/>
      <c r="B10" s="14"/>
      <c r="C10" s="1004"/>
      <c r="D10" s="28"/>
      <c r="E10" s="684" t="s">
        <v>424</v>
      </c>
      <c r="F10" s="452">
        <f>'Data 3'!H9</f>
        <v>3471.2750800000022</v>
      </c>
      <c r="G10" s="452">
        <f>'Data 3'!H27</f>
        <v>3225.6858610000004</v>
      </c>
      <c r="H10" s="452">
        <f>'Data 3'!H45</f>
        <v>3228.6884080000018</v>
      </c>
      <c r="I10" s="452">
        <f>'Data 3'!H64</f>
        <v>3346.4019859999989</v>
      </c>
      <c r="J10" s="452">
        <f>'Data 3'!H84</f>
        <v>3600.0084130000009</v>
      </c>
      <c r="K10" s="691">
        <f t="shared" si="0"/>
        <v>7.5784806505909685</v>
      </c>
      <c r="M10" s="395"/>
      <c r="N10" s="395"/>
    </row>
    <row r="11" spans="1:15" s="399" customFormat="1" ht="12.75" customHeight="1">
      <c r="A11" s="22"/>
      <c r="B11" s="14"/>
      <c r="C11" s="353" t="s">
        <v>425</v>
      </c>
      <c r="D11" s="28"/>
      <c r="E11" s="685" t="s">
        <v>277</v>
      </c>
      <c r="F11" s="452">
        <f>'Data 3'!H10</f>
        <v>932.18812499999956</v>
      </c>
      <c r="G11" s="452">
        <f>'Data 3'!H28</f>
        <v>876.16854499999999</v>
      </c>
      <c r="H11" s="452">
        <f>'Data 3'!H46</f>
        <v>946.30791100000044</v>
      </c>
      <c r="I11" s="452">
        <f>'Data 3'!H65</f>
        <v>914.35360700000024</v>
      </c>
      <c r="J11" s="452">
        <f>'Data 3'!H85</f>
        <v>617.78486800000007</v>
      </c>
      <c r="K11" s="691">
        <f t="shared" si="0"/>
        <v>-32.43479729609686</v>
      </c>
      <c r="M11" s="395"/>
      <c r="N11" s="395"/>
    </row>
    <row r="12" spans="1:15" s="399" customFormat="1" ht="12.75" customHeight="1">
      <c r="A12" s="22"/>
      <c r="B12" s="14"/>
      <c r="C12" s="92"/>
      <c r="D12" s="28"/>
      <c r="E12" s="685" t="s">
        <v>278</v>
      </c>
      <c r="F12" s="452">
        <f>'Data 3'!H11</f>
        <v>2685.9388030000009</v>
      </c>
      <c r="G12" s="452">
        <f>'Data 3'!H29</f>
        <v>2465.0495529999998</v>
      </c>
      <c r="H12" s="452">
        <f>'Data 3'!H47</f>
        <v>2074.036071999999</v>
      </c>
      <c r="I12" s="452">
        <f>'Data 3'!H66</f>
        <v>2225.3135290000009</v>
      </c>
      <c r="J12" s="452">
        <f>'Data 3'!H86</f>
        <v>2536.6636469999999</v>
      </c>
      <c r="K12" s="691">
        <f t="shared" si="0"/>
        <v>13.991292190629512</v>
      </c>
      <c r="M12" s="395"/>
      <c r="N12" s="395"/>
    </row>
    <row r="13" spans="1:15" s="399" customFormat="1" ht="12.75" customHeight="1">
      <c r="A13" s="22"/>
      <c r="B13" s="14"/>
      <c r="D13" s="28"/>
      <c r="E13" s="683" t="s">
        <v>492</v>
      </c>
      <c r="F13" s="688">
        <f>SUM(F10:F12)</f>
        <v>7089.4020080000028</v>
      </c>
      <c r="G13" s="688">
        <f t="shared" ref="G13:J13" si="1">SUM(G10:G12)</f>
        <v>6566.9039590000002</v>
      </c>
      <c r="H13" s="688">
        <f t="shared" si="1"/>
        <v>6249.0323910000016</v>
      </c>
      <c r="I13" s="688">
        <f t="shared" si="1"/>
        <v>6486.0691219999999</v>
      </c>
      <c r="J13" s="688">
        <f t="shared" si="1"/>
        <v>6754.4569280000014</v>
      </c>
      <c r="K13" s="690">
        <f t="shared" si="0"/>
        <v>4.1379115910075814</v>
      </c>
      <c r="M13" s="395"/>
      <c r="N13" s="395"/>
    </row>
    <row r="14" spans="1:15" s="399" customFormat="1" ht="12.75" customHeight="1">
      <c r="A14" s="22"/>
      <c r="B14" s="14"/>
      <c r="D14" s="28"/>
      <c r="E14" s="683" t="s">
        <v>459</v>
      </c>
      <c r="F14" s="688">
        <f>'Data 3'!H13</f>
        <v>3768.3318940000008</v>
      </c>
      <c r="G14" s="688">
        <f>'Data 3'!H31</f>
        <v>3466.2558519999998</v>
      </c>
      <c r="H14" s="688">
        <f>'Data 3'!H49</f>
        <v>3738.3736479999993</v>
      </c>
      <c r="I14" s="688">
        <f>'Data 3'!H68</f>
        <v>4022.2814380000036</v>
      </c>
      <c r="J14" s="688">
        <f>'Data 3'!H88</f>
        <v>3574.2521190000007</v>
      </c>
      <c r="K14" s="690">
        <f t="shared" si="0"/>
        <v>-11.138686486910176</v>
      </c>
      <c r="M14" s="395"/>
      <c r="N14" s="395"/>
    </row>
    <row r="15" spans="1:15" s="399" customFormat="1" ht="12.75" customHeight="1">
      <c r="A15" s="22"/>
      <c r="B15" s="14"/>
      <c r="D15" s="28"/>
      <c r="E15" s="683" t="s">
        <v>500</v>
      </c>
      <c r="F15" s="688">
        <f>'Data 3'!H14</f>
        <v>8.8097250000000003</v>
      </c>
      <c r="G15" s="688">
        <f>'Data 3'!H32</f>
        <v>6.9008020000000005</v>
      </c>
      <c r="H15" s="688">
        <f>'Data 3'!H50</f>
        <v>7.6952010000000017</v>
      </c>
      <c r="I15" s="688">
        <f>'Data 3'!H69</f>
        <v>10.581854999999999</v>
      </c>
      <c r="J15" s="688">
        <f>'Data 3'!H89</f>
        <v>10.091754999999999</v>
      </c>
      <c r="K15" s="690">
        <f t="shared" si="0"/>
        <v>-4.6315130948212708</v>
      </c>
      <c r="M15" s="395"/>
      <c r="N15" s="395"/>
    </row>
    <row r="16" spans="1:15" s="399" customFormat="1" ht="12.75" customHeight="1">
      <c r="A16" s="22"/>
      <c r="B16" s="14"/>
      <c r="C16" s="409"/>
      <c r="D16" s="28"/>
      <c r="E16" s="683" t="s">
        <v>266</v>
      </c>
      <c r="F16" s="689" t="s">
        <v>44</v>
      </c>
      <c r="G16" s="689" t="s">
        <v>44</v>
      </c>
      <c r="H16" s="689" t="s">
        <v>44</v>
      </c>
      <c r="I16" s="688">
        <f>'Data 3'!H70</f>
        <v>8.5570660000000025</v>
      </c>
      <c r="J16" s="688">
        <f>'Data 3'!H90</f>
        <v>18.102639</v>
      </c>
      <c r="K16" s="690">
        <f t="shared" si="0"/>
        <v>111.55193847984806</v>
      </c>
      <c r="M16" s="395"/>
      <c r="N16" s="395"/>
    </row>
    <row r="17" spans="1:14" s="399" customFormat="1" ht="12.75" customHeight="1">
      <c r="A17" s="27"/>
      <c r="B17" s="27"/>
      <c r="C17" s="27"/>
      <c r="D17" s="27"/>
      <c r="E17" s="683" t="s">
        <v>267</v>
      </c>
      <c r="F17" s="688">
        <f>'Data 3'!H15</f>
        <v>368.27278900000027</v>
      </c>
      <c r="G17" s="688">
        <f>'Data 3'!H33</f>
        <v>368.89429800000016</v>
      </c>
      <c r="H17" s="688">
        <f>'Data 3'!H52</f>
        <v>395.803</v>
      </c>
      <c r="I17" s="688">
        <f>'Data 3'!H71</f>
        <v>401.97807200000005</v>
      </c>
      <c r="J17" s="688">
        <f>'Data 3'!H91</f>
        <v>399.45864</v>
      </c>
      <c r="K17" s="690">
        <f t="shared" ref="K17:K24" si="2">((J17/I17)-1)*100</f>
        <v>-0.62675856607423697</v>
      </c>
      <c r="M17" s="395"/>
      <c r="N17" s="395"/>
    </row>
    <row r="18" spans="1:14" s="399" customFormat="1" ht="12.75" customHeight="1">
      <c r="A18" s="27"/>
      <c r="B18" s="27"/>
      <c r="C18" s="27"/>
      <c r="D18" s="27"/>
      <c r="E18" s="683" t="s">
        <v>268</v>
      </c>
      <c r="F18" s="688">
        <f>'Data 3'!H16</f>
        <v>372.18900000000002</v>
      </c>
      <c r="G18" s="688">
        <f>'Data 3'!H34</f>
        <v>408.88100000000003</v>
      </c>
      <c r="H18" s="688">
        <f>'Data 3'!H53</f>
        <v>405.14899999999994</v>
      </c>
      <c r="I18" s="688">
        <f>'Data 3'!H72</f>
        <v>398.27764100000002</v>
      </c>
      <c r="J18" s="688">
        <f>'Data 3'!H92</f>
        <v>397.94100000000003</v>
      </c>
      <c r="K18" s="690">
        <f t="shared" si="2"/>
        <v>-8.4524202552460626E-2</v>
      </c>
      <c r="M18" s="395"/>
      <c r="N18" s="395"/>
    </row>
    <row r="19" spans="1:14" s="399" customFormat="1" ht="12.75" customHeight="1">
      <c r="A19" s="27"/>
      <c r="B19" s="27"/>
      <c r="C19" s="27"/>
      <c r="D19" s="27"/>
      <c r="E19" s="477" t="s">
        <v>295</v>
      </c>
      <c r="F19" s="688">
        <f>'Data 3'!H17</f>
        <v>8.6194539999999975</v>
      </c>
      <c r="G19" s="688">
        <f>'Data 3'!H35</f>
        <v>9.1300729999999941</v>
      </c>
      <c r="H19" s="688">
        <f>'Data 3'!H54</f>
        <v>10.750722</v>
      </c>
      <c r="I19" s="688">
        <f>'Data 3'!H73</f>
        <v>10.025766000000001</v>
      </c>
      <c r="J19" s="688">
        <f>'Data 3'!H93</f>
        <v>10.646230000000001</v>
      </c>
      <c r="K19" s="690">
        <f t="shared" si="2"/>
        <v>6.1886942104972364</v>
      </c>
      <c r="M19" s="395"/>
      <c r="N19" s="395"/>
    </row>
    <row r="20" spans="1:14" s="399" customFormat="1" ht="12.75" customHeight="1">
      <c r="A20" s="27"/>
      <c r="B20" s="27"/>
      <c r="C20" s="27"/>
      <c r="D20" s="27"/>
      <c r="E20" s="477" t="s">
        <v>280</v>
      </c>
      <c r="F20" s="688">
        <f>'Data 3'!H18</f>
        <v>274.38500000000005</v>
      </c>
      <c r="G20" s="688">
        <f>'Data 3'!H36</f>
        <v>259.654</v>
      </c>
      <c r="H20" s="688">
        <f>'Data 3'!H55</f>
        <v>290.28800000000001</v>
      </c>
      <c r="I20" s="688">
        <f>'Data 3'!H74</f>
        <v>31.51932</v>
      </c>
      <c r="J20" s="688">
        <f>'Data 3'!H94</f>
        <v>34.699120000000001</v>
      </c>
      <c r="K20" s="690">
        <f t="shared" si="2"/>
        <v>10.08841561302718</v>
      </c>
      <c r="M20" s="395"/>
      <c r="N20" s="395"/>
    </row>
    <row r="21" spans="1:14" s="399" customFormat="1" ht="12.75" customHeight="1">
      <c r="A21" s="27"/>
      <c r="B21" s="27"/>
      <c r="C21" s="27"/>
      <c r="D21" s="27"/>
      <c r="E21" s="477" t="s">
        <v>284</v>
      </c>
      <c r="F21" s="689" t="s">
        <v>44</v>
      </c>
      <c r="G21" s="689" t="s">
        <v>44</v>
      </c>
      <c r="H21" s="689" t="s">
        <v>44</v>
      </c>
      <c r="I21" s="688">
        <f>'Data 3'!H75</f>
        <v>310.78700000000003</v>
      </c>
      <c r="J21" s="688">
        <f>'Data 3'!H95</f>
        <v>271.31099999999998</v>
      </c>
      <c r="K21" s="690">
        <f t="shared" si="2"/>
        <v>-12.701946992634838</v>
      </c>
      <c r="M21" s="395"/>
      <c r="N21" s="395"/>
    </row>
    <row r="22" spans="1:14" s="399" customFormat="1" ht="12.75" customHeight="1">
      <c r="A22" s="27"/>
      <c r="B22" s="27"/>
      <c r="C22" s="27"/>
      <c r="D22" s="27"/>
      <c r="E22" s="686" t="s">
        <v>290</v>
      </c>
      <c r="F22" s="496">
        <f>SUM(F8:F9,F13:F21)</f>
        <v>14574.328061000004</v>
      </c>
      <c r="G22" s="496">
        <f>SUM(G8:G9,G13:G21)</f>
        <v>13440.345541999999</v>
      </c>
      <c r="H22" s="496">
        <f>SUM(H8:H9,H13:H21)</f>
        <v>13288.196787000001</v>
      </c>
      <c r="I22" s="496">
        <f>SUM(I8:I9,I13:I21)</f>
        <v>13548.930777000003</v>
      </c>
      <c r="J22" s="496">
        <f>SUM(J8:J9,J13:J21)</f>
        <v>13778.199733000003</v>
      </c>
      <c r="K22" s="692">
        <f t="shared" si="2"/>
        <v>1.6921553425396141</v>
      </c>
      <c r="M22" s="395"/>
      <c r="N22" s="395"/>
    </row>
    <row r="23" spans="1:14" s="399" customFormat="1" ht="12.75" customHeight="1">
      <c r="A23" s="27"/>
      <c r="B23" s="27"/>
      <c r="C23" s="27"/>
      <c r="D23" s="27"/>
      <c r="E23" s="683" t="s">
        <v>637</v>
      </c>
      <c r="F23" s="693">
        <f>'Data 3'!H20</f>
        <v>570.24920299999997</v>
      </c>
      <c r="G23" s="693">
        <f>'Data 3'!H38</f>
        <v>1268.5086000000001</v>
      </c>
      <c r="H23" s="693">
        <f>'Data 3'!H57</f>
        <v>1298.2574659999991</v>
      </c>
      <c r="I23" s="693">
        <f>'Data 3'!H77</f>
        <v>1335.791802</v>
      </c>
      <c r="J23" s="497">
        <f>'Data 3'!H97</f>
        <v>1250.5825009999999</v>
      </c>
      <c r="K23" s="694">
        <f t="shared" si="2"/>
        <v>-6.3789357647218159</v>
      </c>
      <c r="M23" s="395"/>
      <c r="N23" s="395"/>
    </row>
    <row r="24" spans="1:14" s="399" customFormat="1" ht="16.149999999999999" customHeight="1">
      <c r="A24" s="27"/>
      <c r="B24" s="27"/>
      <c r="C24" s="27"/>
      <c r="D24" s="27"/>
      <c r="E24" s="455" t="s">
        <v>35</v>
      </c>
      <c r="F24" s="496">
        <f>SUM(F22:F23)</f>
        <v>15144.577264000003</v>
      </c>
      <c r="G24" s="496">
        <f>SUM(G22:G23)</f>
        <v>14708.854142</v>
      </c>
      <c r="H24" s="496">
        <f>SUM(H22:H23)</f>
        <v>14586.454253</v>
      </c>
      <c r="I24" s="496">
        <f>SUM(I22:I23)</f>
        <v>14884.722579000003</v>
      </c>
      <c r="J24" s="496">
        <f>SUM(J22:J23)</f>
        <v>15028.782234000002</v>
      </c>
      <c r="K24" s="692">
        <f t="shared" si="2"/>
        <v>0.96783567335843035</v>
      </c>
      <c r="M24" s="395"/>
      <c r="N24" s="395"/>
    </row>
    <row r="25" spans="1:14" s="399" customFormat="1">
      <c r="A25" s="27"/>
      <c r="B25" s="27"/>
      <c r="C25" s="27"/>
      <c r="D25" s="27"/>
      <c r="E25" s="1006" t="s">
        <v>297</v>
      </c>
      <c r="F25" s="1006"/>
      <c r="G25" s="1006"/>
      <c r="H25" s="1006"/>
      <c r="I25" s="1006"/>
      <c r="J25" s="1006"/>
      <c r="K25" s="1006"/>
    </row>
    <row r="26" spans="1:14" s="399" customFormat="1" ht="22.5" customHeight="1">
      <c r="A26" s="27"/>
      <c r="B26" s="27"/>
      <c r="D26" s="415"/>
      <c r="E26" s="1027" t="s">
        <v>494</v>
      </c>
      <c r="F26" s="1028"/>
      <c r="G26" s="1028"/>
      <c r="H26" s="1028"/>
      <c r="I26" s="1028"/>
      <c r="J26" s="1028"/>
      <c r="K26" s="1028"/>
    </row>
    <row r="27" spans="1:14" s="399" customFormat="1" ht="24.75" customHeight="1">
      <c r="A27" s="27"/>
      <c r="B27" s="27"/>
      <c r="D27" s="415"/>
      <c r="E27" s="1029" t="s">
        <v>303</v>
      </c>
      <c r="F27" s="1029"/>
      <c r="G27" s="1029"/>
      <c r="H27" s="1029"/>
      <c r="I27" s="1029"/>
      <c r="J27" s="1029"/>
      <c r="K27" s="1029"/>
    </row>
    <row r="28" spans="1:14" s="399" customFormat="1" ht="12.75">
      <c r="A28" s="27"/>
      <c r="B28" s="27"/>
      <c r="D28" s="415"/>
      <c r="E28" s="1029" t="s">
        <v>495</v>
      </c>
      <c r="F28" s="1029"/>
      <c r="G28" s="1029"/>
      <c r="H28" s="1029"/>
      <c r="I28" s="1029"/>
      <c r="J28" s="1029"/>
      <c r="K28" s="1029"/>
    </row>
    <row r="29" spans="1:14" ht="12.75">
      <c r="C29" s="415"/>
      <c r="D29" s="415"/>
      <c r="E29" s="987" t="s">
        <v>392</v>
      </c>
      <c r="F29" s="987"/>
      <c r="G29" s="987"/>
      <c r="H29" s="987"/>
      <c r="I29" s="987"/>
      <c r="J29" s="987"/>
      <c r="K29" s="987"/>
    </row>
    <row r="30" spans="1:14" ht="23.25" customHeight="1">
      <c r="C30" s="415"/>
      <c r="D30" s="415"/>
      <c r="E30" s="988" t="s">
        <v>636</v>
      </c>
      <c r="F30" s="988"/>
      <c r="G30" s="988"/>
      <c r="H30" s="988"/>
      <c r="I30" s="988"/>
      <c r="J30" s="988"/>
      <c r="K30" s="988"/>
    </row>
    <row r="31" spans="1:14" ht="12.75" customHeight="1">
      <c r="E31" s="416"/>
      <c r="F31" s="417"/>
      <c r="G31" s="417"/>
      <c r="H31" s="417"/>
      <c r="I31" s="417"/>
      <c r="J31" s="417"/>
      <c r="K31" s="416"/>
    </row>
    <row r="32" spans="1:14" ht="12.75" customHeight="1">
      <c r="F32" s="416"/>
      <c r="G32" s="416"/>
      <c r="H32" s="416"/>
      <c r="I32" s="416"/>
      <c r="J32" s="416"/>
      <c r="K32" s="416"/>
    </row>
    <row r="33" spans="5:11" ht="12.75" customHeight="1">
      <c r="I33" s="418"/>
      <c r="J33" s="411"/>
      <c r="K33" s="419"/>
    </row>
    <row r="41" spans="5:11">
      <c r="E41" s="440"/>
      <c r="F41" s="440"/>
      <c r="G41" s="440"/>
      <c r="H41" s="440"/>
      <c r="I41" s="440"/>
      <c r="J41" s="440"/>
      <c r="K41" s="440"/>
    </row>
  </sheetData>
  <mergeCells count="7">
    <mergeCell ref="C7:C10"/>
    <mergeCell ref="E29:K29"/>
    <mergeCell ref="E30:K30"/>
    <mergeCell ref="E25:K25"/>
    <mergeCell ref="E26:K26"/>
    <mergeCell ref="E27:K27"/>
    <mergeCell ref="E28:K28"/>
  </mergeCells>
  <hyperlinks>
    <hyperlink ref="C4" location="Indice!A1" display="Indice!A1"/>
  </hyperlinks>
  <printOptions horizontalCentered="1" verticalCentered="1"/>
  <pageMargins left="0.39370078740157483" right="0.78740157480314965" top="0.39370078740157483" bottom="0.39370078740157483" header="0" footer="0"/>
  <pageSetup paperSize="9" orientation="landscape" r:id="rId1"/>
  <headerFooter alignWithMargins="0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pageSetUpPr autoPageBreaks="0" fitToPage="1"/>
  </sheetPr>
  <dimension ref="C1:Y55"/>
  <sheetViews>
    <sheetView showGridLines="0" showRowColHeaders="0" zoomScaleNormal="100" workbookViewId="0">
      <selection activeCell="B2" sqref="B2"/>
    </sheetView>
  </sheetViews>
  <sheetFormatPr baseColWidth="10" defaultRowHeight="11.25"/>
  <cols>
    <col min="1" max="1" width="0.140625" style="202" customWidth="1"/>
    <col min="2" max="2" width="2.7109375" style="202" customWidth="1"/>
    <col min="3" max="3" width="23.7109375" style="201" customWidth="1"/>
    <col min="4" max="4" width="1.28515625" style="201" customWidth="1"/>
    <col min="5" max="5" width="29.140625" style="201" customWidth="1"/>
    <col min="6" max="7" width="7.7109375" style="201" customWidth="1"/>
    <col min="8" max="9" width="7.7109375" style="202" customWidth="1"/>
    <col min="10" max="11" width="7.7109375" style="201" customWidth="1"/>
    <col min="12" max="15" width="7.7109375" style="202" customWidth="1"/>
    <col min="16" max="256" width="11.42578125" style="202"/>
    <col min="257" max="257" width="0.140625" style="202" customWidth="1"/>
    <col min="258" max="258" width="2.7109375" style="202" customWidth="1"/>
    <col min="259" max="259" width="15.42578125" style="202" customWidth="1"/>
    <col min="260" max="260" width="1.28515625" style="202" customWidth="1"/>
    <col min="261" max="261" width="29.140625" style="202" customWidth="1"/>
    <col min="262" max="262" width="7.85546875" style="202" bestFit="1" customWidth="1"/>
    <col min="263" max="263" width="7" style="202" customWidth="1"/>
    <col min="264" max="264" width="7.85546875" style="202" bestFit="1" customWidth="1"/>
    <col min="265" max="265" width="8.42578125" style="202" customWidth="1"/>
    <col min="266" max="266" width="7" style="202" customWidth="1"/>
    <col min="267" max="267" width="6.28515625" style="202" customWidth="1"/>
    <col min="268" max="268" width="7" style="202" customWidth="1"/>
    <col min="269" max="269" width="6.7109375" style="202" customWidth="1"/>
    <col min="270" max="270" width="7" style="202" customWidth="1"/>
    <col min="271" max="271" width="6.42578125" style="202" customWidth="1"/>
    <col min="272" max="512" width="11.42578125" style="202"/>
    <col min="513" max="513" width="0.140625" style="202" customWidth="1"/>
    <col min="514" max="514" width="2.7109375" style="202" customWidth="1"/>
    <col min="515" max="515" width="15.42578125" style="202" customWidth="1"/>
    <col min="516" max="516" width="1.28515625" style="202" customWidth="1"/>
    <col min="517" max="517" width="29.140625" style="202" customWidth="1"/>
    <col min="518" max="518" width="7.85546875" style="202" bestFit="1" customWidth="1"/>
    <col min="519" max="519" width="7" style="202" customWidth="1"/>
    <col min="520" max="520" width="7.85546875" style="202" bestFit="1" customWidth="1"/>
    <col min="521" max="521" width="8.42578125" style="202" customWidth="1"/>
    <col min="522" max="522" width="7" style="202" customWidth="1"/>
    <col min="523" max="523" width="6.28515625" style="202" customWidth="1"/>
    <col min="524" max="524" width="7" style="202" customWidth="1"/>
    <col min="525" max="525" width="6.7109375" style="202" customWidth="1"/>
    <col min="526" max="526" width="7" style="202" customWidth="1"/>
    <col min="527" max="527" width="6.42578125" style="202" customWidth="1"/>
    <col min="528" max="768" width="11.42578125" style="202"/>
    <col min="769" max="769" width="0.140625" style="202" customWidth="1"/>
    <col min="770" max="770" width="2.7109375" style="202" customWidth="1"/>
    <col min="771" max="771" width="15.42578125" style="202" customWidth="1"/>
    <col min="772" max="772" width="1.28515625" style="202" customWidth="1"/>
    <col min="773" max="773" width="29.140625" style="202" customWidth="1"/>
    <col min="774" max="774" width="7.85546875" style="202" bestFit="1" customWidth="1"/>
    <col min="775" max="775" width="7" style="202" customWidth="1"/>
    <col min="776" max="776" width="7.85546875" style="202" bestFit="1" customWidth="1"/>
    <col min="777" max="777" width="8.42578125" style="202" customWidth="1"/>
    <col min="778" max="778" width="7" style="202" customWidth="1"/>
    <col min="779" max="779" width="6.28515625" style="202" customWidth="1"/>
    <col min="780" max="780" width="7" style="202" customWidth="1"/>
    <col min="781" max="781" width="6.7109375" style="202" customWidth="1"/>
    <col min="782" max="782" width="7" style="202" customWidth="1"/>
    <col min="783" max="783" width="6.42578125" style="202" customWidth="1"/>
    <col min="784" max="1024" width="11.42578125" style="202"/>
    <col min="1025" max="1025" width="0.140625" style="202" customWidth="1"/>
    <col min="1026" max="1026" width="2.7109375" style="202" customWidth="1"/>
    <col min="1027" max="1027" width="15.42578125" style="202" customWidth="1"/>
    <col min="1028" max="1028" width="1.28515625" style="202" customWidth="1"/>
    <col min="1029" max="1029" width="29.140625" style="202" customWidth="1"/>
    <col min="1030" max="1030" width="7.85546875" style="202" bestFit="1" customWidth="1"/>
    <col min="1031" max="1031" width="7" style="202" customWidth="1"/>
    <col min="1032" max="1032" width="7.85546875" style="202" bestFit="1" customWidth="1"/>
    <col min="1033" max="1033" width="8.42578125" style="202" customWidth="1"/>
    <col min="1034" max="1034" width="7" style="202" customWidth="1"/>
    <col min="1035" max="1035" width="6.28515625" style="202" customWidth="1"/>
    <col min="1036" max="1036" width="7" style="202" customWidth="1"/>
    <col min="1037" max="1037" width="6.7109375" style="202" customWidth="1"/>
    <col min="1038" max="1038" width="7" style="202" customWidth="1"/>
    <col min="1039" max="1039" width="6.42578125" style="202" customWidth="1"/>
    <col min="1040" max="1280" width="11.42578125" style="202"/>
    <col min="1281" max="1281" width="0.140625" style="202" customWidth="1"/>
    <col min="1282" max="1282" width="2.7109375" style="202" customWidth="1"/>
    <col min="1283" max="1283" width="15.42578125" style="202" customWidth="1"/>
    <col min="1284" max="1284" width="1.28515625" style="202" customWidth="1"/>
    <col min="1285" max="1285" width="29.140625" style="202" customWidth="1"/>
    <col min="1286" max="1286" width="7.85546875" style="202" bestFit="1" customWidth="1"/>
    <col min="1287" max="1287" width="7" style="202" customWidth="1"/>
    <col min="1288" max="1288" width="7.85546875" style="202" bestFit="1" customWidth="1"/>
    <col min="1289" max="1289" width="8.42578125" style="202" customWidth="1"/>
    <col min="1290" max="1290" width="7" style="202" customWidth="1"/>
    <col min="1291" max="1291" width="6.28515625" style="202" customWidth="1"/>
    <col min="1292" max="1292" width="7" style="202" customWidth="1"/>
    <col min="1293" max="1293" width="6.7109375" style="202" customWidth="1"/>
    <col min="1294" max="1294" width="7" style="202" customWidth="1"/>
    <col min="1295" max="1295" width="6.42578125" style="202" customWidth="1"/>
    <col min="1296" max="1536" width="11.42578125" style="202"/>
    <col min="1537" max="1537" width="0.140625" style="202" customWidth="1"/>
    <col min="1538" max="1538" width="2.7109375" style="202" customWidth="1"/>
    <col min="1539" max="1539" width="15.42578125" style="202" customWidth="1"/>
    <col min="1540" max="1540" width="1.28515625" style="202" customWidth="1"/>
    <col min="1541" max="1541" width="29.140625" style="202" customWidth="1"/>
    <col min="1542" max="1542" width="7.85546875" style="202" bestFit="1" customWidth="1"/>
    <col min="1543" max="1543" width="7" style="202" customWidth="1"/>
    <col min="1544" max="1544" width="7.85546875" style="202" bestFit="1" customWidth="1"/>
    <col min="1545" max="1545" width="8.42578125" style="202" customWidth="1"/>
    <col min="1546" max="1546" width="7" style="202" customWidth="1"/>
    <col min="1547" max="1547" width="6.28515625" style="202" customWidth="1"/>
    <col min="1548" max="1548" width="7" style="202" customWidth="1"/>
    <col min="1549" max="1549" width="6.7109375" style="202" customWidth="1"/>
    <col min="1550" max="1550" width="7" style="202" customWidth="1"/>
    <col min="1551" max="1551" width="6.42578125" style="202" customWidth="1"/>
    <col min="1552" max="1792" width="11.42578125" style="202"/>
    <col min="1793" max="1793" width="0.140625" style="202" customWidth="1"/>
    <col min="1794" max="1794" width="2.7109375" style="202" customWidth="1"/>
    <col min="1795" max="1795" width="15.42578125" style="202" customWidth="1"/>
    <col min="1796" max="1796" width="1.28515625" style="202" customWidth="1"/>
    <col min="1797" max="1797" width="29.140625" style="202" customWidth="1"/>
    <col min="1798" max="1798" width="7.85546875" style="202" bestFit="1" customWidth="1"/>
    <col min="1799" max="1799" width="7" style="202" customWidth="1"/>
    <col min="1800" max="1800" width="7.85546875" style="202" bestFit="1" customWidth="1"/>
    <col min="1801" max="1801" width="8.42578125" style="202" customWidth="1"/>
    <col min="1802" max="1802" width="7" style="202" customWidth="1"/>
    <col min="1803" max="1803" width="6.28515625" style="202" customWidth="1"/>
    <col min="1804" max="1804" width="7" style="202" customWidth="1"/>
    <col min="1805" max="1805" width="6.7109375" style="202" customWidth="1"/>
    <col min="1806" max="1806" width="7" style="202" customWidth="1"/>
    <col min="1807" max="1807" width="6.42578125" style="202" customWidth="1"/>
    <col min="1808" max="2048" width="11.42578125" style="202"/>
    <col min="2049" max="2049" width="0.140625" style="202" customWidth="1"/>
    <col min="2050" max="2050" width="2.7109375" style="202" customWidth="1"/>
    <col min="2051" max="2051" width="15.42578125" style="202" customWidth="1"/>
    <col min="2052" max="2052" width="1.28515625" style="202" customWidth="1"/>
    <col min="2053" max="2053" width="29.140625" style="202" customWidth="1"/>
    <col min="2054" max="2054" width="7.85546875" style="202" bestFit="1" customWidth="1"/>
    <col min="2055" max="2055" width="7" style="202" customWidth="1"/>
    <col min="2056" max="2056" width="7.85546875" style="202" bestFit="1" customWidth="1"/>
    <col min="2057" max="2057" width="8.42578125" style="202" customWidth="1"/>
    <col min="2058" max="2058" width="7" style="202" customWidth="1"/>
    <col min="2059" max="2059" width="6.28515625" style="202" customWidth="1"/>
    <col min="2060" max="2060" width="7" style="202" customWidth="1"/>
    <col min="2061" max="2061" width="6.7109375" style="202" customWidth="1"/>
    <col min="2062" max="2062" width="7" style="202" customWidth="1"/>
    <col min="2063" max="2063" width="6.42578125" style="202" customWidth="1"/>
    <col min="2064" max="2304" width="11.42578125" style="202"/>
    <col min="2305" max="2305" width="0.140625" style="202" customWidth="1"/>
    <col min="2306" max="2306" width="2.7109375" style="202" customWidth="1"/>
    <col min="2307" max="2307" width="15.42578125" style="202" customWidth="1"/>
    <col min="2308" max="2308" width="1.28515625" style="202" customWidth="1"/>
    <col min="2309" max="2309" width="29.140625" style="202" customWidth="1"/>
    <col min="2310" max="2310" width="7.85546875" style="202" bestFit="1" customWidth="1"/>
    <col min="2311" max="2311" width="7" style="202" customWidth="1"/>
    <col min="2312" max="2312" width="7.85546875" style="202" bestFit="1" customWidth="1"/>
    <col min="2313" max="2313" width="8.42578125" style="202" customWidth="1"/>
    <col min="2314" max="2314" width="7" style="202" customWidth="1"/>
    <col min="2315" max="2315" width="6.28515625" style="202" customWidth="1"/>
    <col min="2316" max="2316" width="7" style="202" customWidth="1"/>
    <col min="2317" max="2317" width="6.7109375" style="202" customWidth="1"/>
    <col min="2318" max="2318" width="7" style="202" customWidth="1"/>
    <col min="2319" max="2319" width="6.42578125" style="202" customWidth="1"/>
    <col min="2320" max="2560" width="11.42578125" style="202"/>
    <col min="2561" max="2561" width="0.140625" style="202" customWidth="1"/>
    <col min="2562" max="2562" width="2.7109375" style="202" customWidth="1"/>
    <col min="2563" max="2563" width="15.42578125" style="202" customWidth="1"/>
    <col min="2564" max="2564" width="1.28515625" style="202" customWidth="1"/>
    <col min="2565" max="2565" width="29.140625" style="202" customWidth="1"/>
    <col min="2566" max="2566" width="7.85546875" style="202" bestFit="1" customWidth="1"/>
    <col min="2567" max="2567" width="7" style="202" customWidth="1"/>
    <col min="2568" max="2568" width="7.85546875" style="202" bestFit="1" customWidth="1"/>
    <col min="2569" max="2569" width="8.42578125" style="202" customWidth="1"/>
    <col min="2570" max="2570" width="7" style="202" customWidth="1"/>
    <col min="2571" max="2571" width="6.28515625" style="202" customWidth="1"/>
    <col min="2572" max="2572" width="7" style="202" customWidth="1"/>
    <col min="2573" max="2573" width="6.7109375" style="202" customWidth="1"/>
    <col min="2574" max="2574" width="7" style="202" customWidth="1"/>
    <col min="2575" max="2575" width="6.42578125" style="202" customWidth="1"/>
    <col min="2576" max="2816" width="11.42578125" style="202"/>
    <col min="2817" max="2817" width="0.140625" style="202" customWidth="1"/>
    <col min="2818" max="2818" width="2.7109375" style="202" customWidth="1"/>
    <col min="2819" max="2819" width="15.42578125" style="202" customWidth="1"/>
    <col min="2820" max="2820" width="1.28515625" style="202" customWidth="1"/>
    <col min="2821" max="2821" width="29.140625" style="202" customWidth="1"/>
    <col min="2822" max="2822" width="7.85546875" style="202" bestFit="1" customWidth="1"/>
    <col min="2823" max="2823" width="7" style="202" customWidth="1"/>
    <col min="2824" max="2824" width="7.85546875" style="202" bestFit="1" customWidth="1"/>
    <col min="2825" max="2825" width="8.42578125" style="202" customWidth="1"/>
    <col min="2826" max="2826" width="7" style="202" customWidth="1"/>
    <col min="2827" max="2827" width="6.28515625" style="202" customWidth="1"/>
    <col min="2828" max="2828" width="7" style="202" customWidth="1"/>
    <col min="2829" max="2829" width="6.7109375" style="202" customWidth="1"/>
    <col min="2830" max="2830" width="7" style="202" customWidth="1"/>
    <col min="2831" max="2831" width="6.42578125" style="202" customWidth="1"/>
    <col min="2832" max="3072" width="11.42578125" style="202"/>
    <col min="3073" max="3073" width="0.140625" style="202" customWidth="1"/>
    <col min="3074" max="3074" width="2.7109375" style="202" customWidth="1"/>
    <col min="3075" max="3075" width="15.42578125" style="202" customWidth="1"/>
    <col min="3076" max="3076" width="1.28515625" style="202" customWidth="1"/>
    <col min="3077" max="3077" width="29.140625" style="202" customWidth="1"/>
    <col min="3078" max="3078" width="7.85546875" style="202" bestFit="1" customWidth="1"/>
    <col min="3079" max="3079" width="7" style="202" customWidth="1"/>
    <col min="3080" max="3080" width="7.85546875" style="202" bestFit="1" customWidth="1"/>
    <col min="3081" max="3081" width="8.42578125" style="202" customWidth="1"/>
    <col min="3082" max="3082" width="7" style="202" customWidth="1"/>
    <col min="3083" max="3083" width="6.28515625" style="202" customWidth="1"/>
    <col min="3084" max="3084" width="7" style="202" customWidth="1"/>
    <col min="3085" max="3085" width="6.7109375" style="202" customWidth="1"/>
    <col min="3086" max="3086" width="7" style="202" customWidth="1"/>
    <col min="3087" max="3087" width="6.42578125" style="202" customWidth="1"/>
    <col min="3088" max="3328" width="11.42578125" style="202"/>
    <col min="3329" max="3329" width="0.140625" style="202" customWidth="1"/>
    <col min="3330" max="3330" width="2.7109375" style="202" customWidth="1"/>
    <col min="3331" max="3331" width="15.42578125" style="202" customWidth="1"/>
    <col min="3332" max="3332" width="1.28515625" style="202" customWidth="1"/>
    <col min="3333" max="3333" width="29.140625" style="202" customWidth="1"/>
    <col min="3334" max="3334" width="7.85546875" style="202" bestFit="1" customWidth="1"/>
    <col min="3335" max="3335" width="7" style="202" customWidth="1"/>
    <col min="3336" max="3336" width="7.85546875" style="202" bestFit="1" customWidth="1"/>
    <col min="3337" max="3337" width="8.42578125" style="202" customWidth="1"/>
    <col min="3338" max="3338" width="7" style="202" customWidth="1"/>
    <col min="3339" max="3339" width="6.28515625" style="202" customWidth="1"/>
    <col min="3340" max="3340" width="7" style="202" customWidth="1"/>
    <col min="3341" max="3341" width="6.7109375" style="202" customWidth="1"/>
    <col min="3342" max="3342" width="7" style="202" customWidth="1"/>
    <col min="3343" max="3343" width="6.42578125" style="202" customWidth="1"/>
    <col min="3344" max="3584" width="11.42578125" style="202"/>
    <col min="3585" max="3585" width="0.140625" style="202" customWidth="1"/>
    <col min="3586" max="3586" width="2.7109375" style="202" customWidth="1"/>
    <col min="3587" max="3587" width="15.42578125" style="202" customWidth="1"/>
    <col min="3588" max="3588" width="1.28515625" style="202" customWidth="1"/>
    <col min="3589" max="3589" width="29.140625" style="202" customWidth="1"/>
    <col min="3590" max="3590" width="7.85546875" style="202" bestFit="1" customWidth="1"/>
    <col min="3591" max="3591" width="7" style="202" customWidth="1"/>
    <col min="3592" max="3592" width="7.85546875" style="202" bestFit="1" customWidth="1"/>
    <col min="3593" max="3593" width="8.42578125" style="202" customWidth="1"/>
    <col min="3594" max="3594" width="7" style="202" customWidth="1"/>
    <col min="3595" max="3595" width="6.28515625" style="202" customWidth="1"/>
    <col min="3596" max="3596" width="7" style="202" customWidth="1"/>
    <col min="3597" max="3597" width="6.7109375" style="202" customWidth="1"/>
    <col min="3598" max="3598" width="7" style="202" customWidth="1"/>
    <col min="3599" max="3599" width="6.42578125" style="202" customWidth="1"/>
    <col min="3600" max="3840" width="11.42578125" style="202"/>
    <col min="3841" max="3841" width="0.140625" style="202" customWidth="1"/>
    <col min="3842" max="3842" width="2.7109375" style="202" customWidth="1"/>
    <col min="3843" max="3843" width="15.42578125" style="202" customWidth="1"/>
    <col min="3844" max="3844" width="1.28515625" style="202" customWidth="1"/>
    <col min="3845" max="3845" width="29.140625" style="202" customWidth="1"/>
    <col min="3846" max="3846" width="7.85546875" style="202" bestFit="1" customWidth="1"/>
    <col min="3847" max="3847" width="7" style="202" customWidth="1"/>
    <col min="3848" max="3848" width="7.85546875" style="202" bestFit="1" customWidth="1"/>
    <col min="3849" max="3849" width="8.42578125" style="202" customWidth="1"/>
    <col min="3850" max="3850" width="7" style="202" customWidth="1"/>
    <col min="3851" max="3851" width="6.28515625" style="202" customWidth="1"/>
    <col min="3852" max="3852" width="7" style="202" customWidth="1"/>
    <col min="3853" max="3853" width="6.7109375" style="202" customWidth="1"/>
    <col min="3854" max="3854" width="7" style="202" customWidth="1"/>
    <col min="3855" max="3855" width="6.42578125" style="202" customWidth="1"/>
    <col min="3856" max="4096" width="11.42578125" style="202"/>
    <col min="4097" max="4097" width="0.140625" style="202" customWidth="1"/>
    <col min="4098" max="4098" width="2.7109375" style="202" customWidth="1"/>
    <col min="4099" max="4099" width="15.42578125" style="202" customWidth="1"/>
    <col min="4100" max="4100" width="1.28515625" style="202" customWidth="1"/>
    <col min="4101" max="4101" width="29.140625" style="202" customWidth="1"/>
    <col min="4102" max="4102" width="7.85546875" style="202" bestFit="1" customWidth="1"/>
    <col min="4103" max="4103" width="7" style="202" customWidth="1"/>
    <col min="4104" max="4104" width="7.85546875" style="202" bestFit="1" customWidth="1"/>
    <col min="4105" max="4105" width="8.42578125" style="202" customWidth="1"/>
    <col min="4106" max="4106" width="7" style="202" customWidth="1"/>
    <col min="4107" max="4107" width="6.28515625" style="202" customWidth="1"/>
    <col min="4108" max="4108" width="7" style="202" customWidth="1"/>
    <col min="4109" max="4109" width="6.7109375" style="202" customWidth="1"/>
    <col min="4110" max="4110" width="7" style="202" customWidth="1"/>
    <col min="4111" max="4111" width="6.42578125" style="202" customWidth="1"/>
    <col min="4112" max="4352" width="11.42578125" style="202"/>
    <col min="4353" max="4353" width="0.140625" style="202" customWidth="1"/>
    <col min="4354" max="4354" width="2.7109375" style="202" customWidth="1"/>
    <col min="4355" max="4355" width="15.42578125" style="202" customWidth="1"/>
    <col min="4356" max="4356" width="1.28515625" style="202" customWidth="1"/>
    <col min="4357" max="4357" width="29.140625" style="202" customWidth="1"/>
    <col min="4358" max="4358" width="7.85546875" style="202" bestFit="1" customWidth="1"/>
    <col min="4359" max="4359" width="7" style="202" customWidth="1"/>
    <col min="4360" max="4360" width="7.85546875" style="202" bestFit="1" customWidth="1"/>
    <col min="4361" max="4361" width="8.42578125" style="202" customWidth="1"/>
    <col min="4362" max="4362" width="7" style="202" customWidth="1"/>
    <col min="4363" max="4363" width="6.28515625" style="202" customWidth="1"/>
    <col min="4364" max="4364" width="7" style="202" customWidth="1"/>
    <col min="4365" max="4365" width="6.7109375" style="202" customWidth="1"/>
    <col min="4366" max="4366" width="7" style="202" customWidth="1"/>
    <col min="4367" max="4367" width="6.42578125" style="202" customWidth="1"/>
    <col min="4368" max="4608" width="11.42578125" style="202"/>
    <col min="4609" max="4609" width="0.140625" style="202" customWidth="1"/>
    <col min="4610" max="4610" width="2.7109375" style="202" customWidth="1"/>
    <col min="4611" max="4611" width="15.42578125" style="202" customWidth="1"/>
    <col min="4612" max="4612" width="1.28515625" style="202" customWidth="1"/>
    <col min="4613" max="4613" width="29.140625" style="202" customWidth="1"/>
    <col min="4614" max="4614" width="7.85546875" style="202" bestFit="1" customWidth="1"/>
    <col min="4615" max="4615" width="7" style="202" customWidth="1"/>
    <col min="4616" max="4616" width="7.85546875" style="202" bestFit="1" customWidth="1"/>
    <col min="4617" max="4617" width="8.42578125" style="202" customWidth="1"/>
    <col min="4618" max="4618" width="7" style="202" customWidth="1"/>
    <col min="4619" max="4619" width="6.28515625" style="202" customWidth="1"/>
    <col min="4620" max="4620" width="7" style="202" customWidth="1"/>
    <col min="4621" max="4621" width="6.7109375" style="202" customWidth="1"/>
    <col min="4622" max="4622" width="7" style="202" customWidth="1"/>
    <col min="4623" max="4623" width="6.42578125" style="202" customWidth="1"/>
    <col min="4624" max="4864" width="11.42578125" style="202"/>
    <col min="4865" max="4865" width="0.140625" style="202" customWidth="1"/>
    <col min="4866" max="4866" width="2.7109375" style="202" customWidth="1"/>
    <col min="4867" max="4867" width="15.42578125" style="202" customWidth="1"/>
    <col min="4868" max="4868" width="1.28515625" style="202" customWidth="1"/>
    <col min="4869" max="4869" width="29.140625" style="202" customWidth="1"/>
    <col min="4870" max="4870" width="7.85546875" style="202" bestFit="1" customWidth="1"/>
    <col min="4871" max="4871" width="7" style="202" customWidth="1"/>
    <col min="4872" max="4872" width="7.85546875" style="202" bestFit="1" customWidth="1"/>
    <col min="4873" max="4873" width="8.42578125" style="202" customWidth="1"/>
    <col min="4874" max="4874" width="7" style="202" customWidth="1"/>
    <col min="4875" max="4875" width="6.28515625" style="202" customWidth="1"/>
    <col min="4876" max="4876" width="7" style="202" customWidth="1"/>
    <col min="4877" max="4877" width="6.7109375" style="202" customWidth="1"/>
    <col min="4878" max="4878" width="7" style="202" customWidth="1"/>
    <col min="4879" max="4879" width="6.42578125" style="202" customWidth="1"/>
    <col min="4880" max="5120" width="11.42578125" style="202"/>
    <col min="5121" max="5121" width="0.140625" style="202" customWidth="1"/>
    <col min="5122" max="5122" width="2.7109375" style="202" customWidth="1"/>
    <col min="5123" max="5123" width="15.42578125" style="202" customWidth="1"/>
    <col min="5124" max="5124" width="1.28515625" style="202" customWidth="1"/>
    <col min="5125" max="5125" width="29.140625" style="202" customWidth="1"/>
    <col min="5126" max="5126" width="7.85546875" style="202" bestFit="1" customWidth="1"/>
    <col min="5127" max="5127" width="7" style="202" customWidth="1"/>
    <col min="5128" max="5128" width="7.85546875" style="202" bestFit="1" customWidth="1"/>
    <col min="5129" max="5129" width="8.42578125" style="202" customWidth="1"/>
    <col min="5130" max="5130" width="7" style="202" customWidth="1"/>
    <col min="5131" max="5131" width="6.28515625" style="202" customWidth="1"/>
    <col min="5132" max="5132" width="7" style="202" customWidth="1"/>
    <col min="5133" max="5133" width="6.7109375" style="202" customWidth="1"/>
    <col min="5134" max="5134" width="7" style="202" customWidth="1"/>
    <col min="5135" max="5135" width="6.42578125" style="202" customWidth="1"/>
    <col min="5136" max="5376" width="11.42578125" style="202"/>
    <col min="5377" max="5377" width="0.140625" style="202" customWidth="1"/>
    <col min="5378" max="5378" width="2.7109375" style="202" customWidth="1"/>
    <col min="5379" max="5379" width="15.42578125" style="202" customWidth="1"/>
    <col min="5380" max="5380" width="1.28515625" style="202" customWidth="1"/>
    <col min="5381" max="5381" width="29.140625" style="202" customWidth="1"/>
    <col min="5382" max="5382" width="7.85546875" style="202" bestFit="1" customWidth="1"/>
    <col min="5383" max="5383" width="7" style="202" customWidth="1"/>
    <col min="5384" max="5384" width="7.85546875" style="202" bestFit="1" customWidth="1"/>
    <col min="5385" max="5385" width="8.42578125" style="202" customWidth="1"/>
    <col min="5386" max="5386" width="7" style="202" customWidth="1"/>
    <col min="5387" max="5387" width="6.28515625" style="202" customWidth="1"/>
    <col min="5388" max="5388" width="7" style="202" customWidth="1"/>
    <col min="5389" max="5389" width="6.7109375" style="202" customWidth="1"/>
    <col min="5390" max="5390" width="7" style="202" customWidth="1"/>
    <col min="5391" max="5391" width="6.42578125" style="202" customWidth="1"/>
    <col min="5392" max="5632" width="11.42578125" style="202"/>
    <col min="5633" max="5633" width="0.140625" style="202" customWidth="1"/>
    <col min="5634" max="5634" width="2.7109375" style="202" customWidth="1"/>
    <col min="5635" max="5635" width="15.42578125" style="202" customWidth="1"/>
    <col min="5636" max="5636" width="1.28515625" style="202" customWidth="1"/>
    <col min="5637" max="5637" width="29.140625" style="202" customWidth="1"/>
    <col min="5638" max="5638" width="7.85546875" style="202" bestFit="1" customWidth="1"/>
    <col min="5639" max="5639" width="7" style="202" customWidth="1"/>
    <col min="5640" max="5640" width="7.85546875" style="202" bestFit="1" customWidth="1"/>
    <col min="5641" max="5641" width="8.42578125" style="202" customWidth="1"/>
    <col min="5642" max="5642" width="7" style="202" customWidth="1"/>
    <col min="5643" max="5643" width="6.28515625" style="202" customWidth="1"/>
    <col min="5644" max="5644" width="7" style="202" customWidth="1"/>
    <col min="5645" max="5645" width="6.7109375" style="202" customWidth="1"/>
    <col min="5646" max="5646" width="7" style="202" customWidth="1"/>
    <col min="5647" max="5647" width="6.42578125" style="202" customWidth="1"/>
    <col min="5648" max="5888" width="11.42578125" style="202"/>
    <col min="5889" max="5889" width="0.140625" style="202" customWidth="1"/>
    <col min="5890" max="5890" width="2.7109375" style="202" customWidth="1"/>
    <col min="5891" max="5891" width="15.42578125" style="202" customWidth="1"/>
    <col min="5892" max="5892" width="1.28515625" style="202" customWidth="1"/>
    <col min="5893" max="5893" width="29.140625" style="202" customWidth="1"/>
    <col min="5894" max="5894" width="7.85546875" style="202" bestFit="1" customWidth="1"/>
    <col min="5895" max="5895" width="7" style="202" customWidth="1"/>
    <col min="5896" max="5896" width="7.85546875" style="202" bestFit="1" customWidth="1"/>
    <col min="5897" max="5897" width="8.42578125" style="202" customWidth="1"/>
    <col min="5898" max="5898" width="7" style="202" customWidth="1"/>
    <col min="5899" max="5899" width="6.28515625" style="202" customWidth="1"/>
    <col min="5900" max="5900" width="7" style="202" customWidth="1"/>
    <col min="5901" max="5901" width="6.7109375" style="202" customWidth="1"/>
    <col min="5902" max="5902" width="7" style="202" customWidth="1"/>
    <col min="5903" max="5903" width="6.42578125" style="202" customWidth="1"/>
    <col min="5904" max="6144" width="11.42578125" style="202"/>
    <col min="6145" max="6145" width="0.140625" style="202" customWidth="1"/>
    <col min="6146" max="6146" width="2.7109375" style="202" customWidth="1"/>
    <col min="6147" max="6147" width="15.42578125" style="202" customWidth="1"/>
    <col min="6148" max="6148" width="1.28515625" style="202" customWidth="1"/>
    <col min="6149" max="6149" width="29.140625" style="202" customWidth="1"/>
    <col min="6150" max="6150" width="7.85546875" style="202" bestFit="1" customWidth="1"/>
    <col min="6151" max="6151" width="7" style="202" customWidth="1"/>
    <col min="6152" max="6152" width="7.85546875" style="202" bestFit="1" customWidth="1"/>
    <col min="6153" max="6153" width="8.42578125" style="202" customWidth="1"/>
    <col min="6154" max="6154" width="7" style="202" customWidth="1"/>
    <col min="6155" max="6155" width="6.28515625" style="202" customWidth="1"/>
    <col min="6156" max="6156" width="7" style="202" customWidth="1"/>
    <col min="6157" max="6157" width="6.7109375" style="202" customWidth="1"/>
    <col min="6158" max="6158" width="7" style="202" customWidth="1"/>
    <col min="6159" max="6159" width="6.42578125" style="202" customWidth="1"/>
    <col min="6160" max="6400" width="11.42578125" style="202"/>
    <col min="6401" max="6401" width="0.140625" style="202" customWidth="1"/>
    <col min="6402" max="6402" width="2.7109375" style="202" customWidth="1"/>
    <col min="6403" max="6403" width="15.42578125" style="202" customWidth="1"/>
    <col min="6404" max="6404" width="1.28515625" style="202" customWidth="1"/>
    <col min="6405" max="6405" width="29.140625" style="202" customWidth="1"/>
    <col min="6406" max="6406" width="7.85546875" style="202" bestFit="1" customWidth="1"/>
    <col min="6407" max="6407" width="7" style="202" customWidth="1"/>
    <col min="6408" max="6408" width="7.85546875" style="202" bestFit="1" customWidth="1"/>
    <col min="6409" max="6409" width="8.42578125" style="202" customWidth="1"/>
    <col min="6410" max="6410" width="7" style="202" customWidth="1"/>
    <col min="6411" max="6411" width="6.28515625" style="202" customWidth="1"/>
    <col min="6412" max="6412" width="7" style="202" customWidth="1"/>
    <col min="6413" max="6413" width="6.7109375" style="202" customWidth="1"/>
    <col min="6414" max="6414" width="7" style="202" customWidth="1"/>
    <col min="6415" max="6415" width="6.42578125" style="202" customWidth="1"/>
    <col min="6416" max="6656" width="11.42578125" style="202"/>
    <col min="6657" max="6657" width="0.140625" style="202" customWidth="1"/>
    <col min="6658" max="6658" width="2.7109375" style="202" customWidth="1"/>
    <col min="6659" max="6659" width="15.42578125" style="202" customWidth="1"/>
    <col min="6660" max="6660" width="1.28515625" style="202" customWidth="1"/>
    <col min="6661" max="6661" width="29.140625" style="202" customWidth="1"/>
    <col min="6662" max="6662" width="7.85546875" style="202" bestFit="1" customWidth="1"/>
    <col min="6663" max="6663" width="7" style="202" customWidth="1"/>
    <col min="6664" max="6664" width="7.85546875" style="202" bestFit="1" customWidth="1"/>
    <col min="6665" max="6665" width="8.42578125" style="202" customWidth="1"/>
    <col min="6666" max="6666" width="7" style="202" customWidth="1"/>
    <col min="6667" max="6667" width="6.28515625" style="202" customWidth="1"/>
    <col min="6668" max="6668" width="7" style="202" customWidth="1"/>
    <col min="6669" max="6669" width="6.7109375" style="202" customWidth="1"/>
    <col min="6670" max="6670" width="7" style="202" customWidth="1"/>
    <col min="6671" max="6671" width="6.42578125" style="202" customWidth="1"/>
    <col min="6672" max="6912" width="11.42578125" style="202"/>
    <col min="6913" max="6913" width="0.140625" style="202" customWidth="1"/>
    <col min="6914" max="6914" width="2.7109375" style="202" customWidth="1"/>
    <col min="6915" max="6915" width="15.42578125" style="202" customWidth="1"/>
    <col min="6916" max="6916" width="1.28515625" style="202" customWidth="1"/>
    <col min="6917" max="6917" width="29.140625" style="202" customWidth="1"/>
    <col min="6918" max="6918" width="7.85546875" style="202" bestFit="1" customWidth="1"/>
    <col min="6919" max="6919" width="7" style="202" customWidth="1"/>
    <col min="6920" max="6920" width="7.85546875" style="202" bestFit="1" customWidth="1"/>
    <col min="6921" max="6921" width="8.42578125" style="202" customWidth="1"/>
    <col min="6922" max="6922" width="7" style="202" customWidth="1"/>
    <col min="6923" max="6923" width="6.28515625" style="202" customWidth="1"/>
    <col min="6924" max="6924" width="7" style="202" customWidth="1"/>
    <col min="6925" max="6925" width="6.7109375" style="202" customWidth="1"/>
    <col min="6926" max="6926" width="7" style="202" customWidth="1"/>
    <col min="6927" max="6927" width="6.42578125" style="202" customWidth="1"/>
    <col min="6928" max="7168" width="11.42578125" style="202"/>
    <col min="7169" max="7169" width="0.140625" style="202" customWidth="1"/>
    <col min="7170" max="7170" width="2.7109375" style="202" customWidth="1"/>
    <col min="7171" max="7171" width="15.42578125" style="202" customWidth="1"/>
    <col min="7172" max="7172" width="1.28515625" style="202" customWidth="1"/>
    <col min="7173" max="7173" width="29.140625" style="202" customWidth="1"/>
    <col min="7174" max="7174" width="7.85546875" style="202" bestFit="1" customWidth="1"/>
    <col min="7175" max="7175" width="7" style="202" customWidth="1"/>
    <col min="7176" max="7176" width="7.85546875" style="202" bestFit="1" customWidth="1"/>
    <col min="7177" max="7177" width="8.42578125" style="202" customWidth="1"/>
    <col min="7178" max="7178" width="7" style="202" customWidth="1"/>
    <col min="7179" max="7179" width="6.28515625" style="202" customWidth="1"/>
    <col min="7180" max="7180" width="7" style="202" customWidth="1"/>
    <col min="7181" max="7181" width="6.7109375" style="202" customWidth="1"/>
    <col min="7182" max="7182" width="7" style="202" customWidth="1"/>
    <col min="7183" max="7183" width="6.42578125" style="202" customWidth="1"/>
    <col min="7184" max="7424" width="11.42578125" style="202"/>
    <col min="7425" max="7425" width="0.140625" style="202" customWidth="1"/>
    <col min="7426" max="7426" width="2.7109375" style="202" customWidth="1"/>
    <col min="7427" max="7427" width="15.42578125" style="202" customWidth="1"/>
    <col min="7428" max="7428" width="1.28515625" style="202" customWidth="1"/>
    <col min="7429" max="7429" width="29.140625" style="202" customWidth="1"/>
    <col min="7430" max="7430" width="7.85546875" style="202" bestFit="1" customWidth="1"/>
    <col min="7431" max="7431" width="7" style="202" customWidth="1"/>
    <col min="7432" max="7432" width="7.85546875" style="202" bestFit="1" customWidth="1"/>
    <col min="7433" max="7433" width="8.42578125" style="202" customWidth="1"/>
    <col min="7434" max="7434" width="7" style="202" customWidth="1"/>
    <col min="7435" max="7435" width="6.28515625" style="202" customWidth="1"/>
    <col min="7436" max="7436" width="7" style="202" customWidth="1"/>
    <col min="7437" max="7437" width="6.7109375" style="202" customWidth="1"/>
    <col min="7438" max="7438" width="7" style="202" customWidth="1"/>
    <col min="7439" max="7439" width="6.42578125" style="202" customWidth="1"/>
    <col min="7440" max="7680" width="11.42578125" style="202"/>
    <col min="7681" max="7681" width="0.140625" style="202" customWidth="1"/>
    <col min="7682" max="7682" width="2.7109375" style="202" customWidth="1"/>
    <col min="7683" max="7683" width="15.42578125" style="202" customWidth="1"/>
    <col min="7684" max="7684" width="1.28515625" style="202" customWidth="1"/>
    <col min="7685" max="7685" width="29.140625" style="202" customWidth="1"/>
    <col min="7686" max="7686" width="7.85546875" style="202" bestFit="1" customWidth="1"/>
    <col min="7687" max="7687" width="7" style="202" customWidth="1"/>
    <col min="7688" max="7688" width="7.85546875" style="202" bestFit="1" customWidth="1"/>
    <col min="7689" max="7689" width="8.42578125" style="202" customWidth="1"/>
    <col min="7690" max="7690" width="7" style="202" customWidth="1"/>
    <col min="7691" max="7691" width="6.28515625" style="202" customWidth="1"/>
    <col min="7692" max="7692" width="7" style="202" customWidth="1"/>
    <col min="7693" max="7693" width="6.7109375" style="202" customWidth="1"/>
    <col min="7694" max="7694" width="7" style="202" customWidth="1"/>
    <col min="7695" max="7695" width="6.42578125" style="202" customWidth="1"/>
    <col min="7696" max="7936" width="11.42578125" style="202"/>
    <col min="7937" max="7937" width="0.140625" style="202" customWidth="1"/>
    <col min="7938" max="7938" width="2.7109375" style="202" customWidth="1"/>
    <col min="7939" max="7939" width="15.42578125" style="202" customWidth="1"/>
    <col min="7940" max="7940" width="1.28515625" style="202" customWidth="1"/>
    <col min="7941" max="7941" width="29.140625" style="202" customWidth="1"/>
    <col min="7942" max="7942" width="7.85546875" style="202" bestFit="1" customWidth="1"/>
    <col min="7943" max="7943" width="7" style="202" customWidth="1"/>
    <col min="7944" max="7944" width="7.85546875" style="202" bestFit="1" customWidth="1"/>
    <col min="7945" max="7945" width="8.42578125" style="202" customWidth="1"/>
    <col min="7946" max="7946" width="7" style="202" customWidth="1"/>
    <col min="7947" max="7947" width="6.28515625" style="202" customWidth="1"/>
    <col min="7948" max="7948" width="7" style="202" customWidth="1"/>
    <col min="7949" max="7949" width="6.7109375" style="202" customWidth="1"/>
    <col min="7950" max="7950" width="7" style="202" customWidth="1"/>
    <col min="7951" max="7951" width="6.42578125" style="202" customWidth="1"/>
    <col min="7952" max="8192" width="11.42578125" style="202"/>
    <col min="8193" max="8193" width="0.140625" style="202" customWidth="1"/>
    <col min="8194" max="8194" width="2.7109375" style="202" customWidth="1"/>
    <col min="8195" max="8195" width="15.42578125" style="202" customWidth="1"/>
    <col min="8196" max="8196" width="1.28515625" style="202" customWidth="1"/>
    <col min="8197" max="8197" width="29.140625" style="202" customWidth="1"/>
    <col min="8198" max="8198" width="7.85546875" style="202" bestFit="1" customWidth="1"/>
    <col min="8199" max="8199" width="7" style="202" customWidth="1"/>
    <col min="8200" max="8200" width="7.85546875" style="202" bestFit="1" customWidth="1"/>
    <col min="8201" max="8201" width="8.42578125" style="202" customWidth="1"/>
    <col min="8202" max="8202" width="7" style="202" customWidth="1"/>
    <col min="8203" max="8203" width="6.28515625" style="202" customWidth="1"/>
    <col min="8204" max="8204" width="7" style="202" customWidth="1"/>
    <col min="8205" max="8205" width="6.7109375" style="202" customWidth="1"/>
    <col min="8206" max="8206" width="7" style="202" customWidth="1"/>
    <col min="8207" max="8207" width="6.42578125" style="202" customWidth="1"/>
    <col min="8208" max="8448" width="11.42578125" style="202"/>
    <col min="8449" max="8449" width="0.140625" style="202" customWidth="1"/>
    <col min="8450" max="8450" width="2.7109375" style="202" customWidth="1"/>
    <col min="8451" max="8451" width="15.42578125" style="202" customWidth="1"/>
    <col min="8452" max="8452" width="1.28515625" style="202" customWidth="1"/>
    <col min="8453" max="8453" width="29.140625" style="202" customWidth="1"/>
    <col min="8454" max="8454" width="7.85546875" style="202" bestFit="1" customWidth="1"/>
    <col min="8455" max="8455" width="7" style="202" customWidth="1"/>
    <col min="8456" max="8456" width="7.85546875" style="202" bestFit="1" customWidth="1"/>
    <col min="8457" max="8457" width="8.42578125" style="202" customWidth="1"/>
    <col min="8458" max="8458" width="7" style="202" customWidth="1"/>
    <col min="8459" max="8459" width="6.28515625" style="202" customWidth="1"/>
    <col min="8460" max="8460" width="7" style="202" customWidth="1"/>
    <col min="8461" max="8461" width="6.7109375" style="202" customWidth="1"/>
    <col min="8462" max="8462" width="7" style="202" customWidth="1"/>
    <col min="8463" max="8463" width="6.42578125" style="202" customWidth="1"/>
    <col min="8464" max="8704" width="11.42578125" style="202"/>
    <col min="8705" max="8705" width="0.140625" style="202" customWidth="1"/>
    <col min="8706" max="8706" width="2.7109375" style="202" customWidth="1"/>
    <col min="8707" max="8707" width="15.42578125" style="202" customWidth="1"/>
    <col min="8708" max="8708" width="1.28515625" style="202" customWidth="1"/>
    <col min="8709" max="8709" width="29.140625" style="202" customWidth="1"/>
    <col min="8710" max="8710" width="7.85546875" style="202" bestFit="1" customWidth="1"/>
    <col min="8711" max="8711" width="7" style="202" customWidth="1"/>
    <col min="8712" max="8712" width="7.85546875" style="202" bestFit="1" customWidth="1"/>
    <col min="8713" max="8713" width="8.42578125" style="202" customWidth="1"/>
    <col min="8714" max="8714" width="7" style="202" customWidth="1"/>
    <col min="8715" max="8715" width="6.28515625" style="202" customWidth="1"/>
    <col min="8716" max="8716" width="7" style="202" customWidth="1"/>
    <col min="8717" max="8717" width="6.7109375" style="202" customWidth="1"/>
    <col min="8718" max="8718" width="7" style="202" customWidth="1"/>
    <col min="8719" max="8719" width="6.42578125" style="202" customWidth="1"/>
    <col min="8720" max="8960" width="11.42578125" style="202"/>
    <col min="8961" max="8961" width="0.140625" style="202" customWidth="1"/>
    <col min="8962" max="8962" width="2.7109375" style="202" customWidth="1"/>
    <col min="8963" max="8963" width="15.42578125" style="202" customWidth="1"/>
    <col min="8964" max="8964" width="1.28515625" style="202" customWidth="1"/>
    <col min="8965" max="8965" width="29.140625" style="202" customWidth="1"/>
    <col min="8966" max="8966" width="7.85546875" style="202" bestFit="1" customWidth="1"/>
    <col min="8967" max="8967" width="7" style="202" customWidth="1"/>
    <col min="8968" max="8968" width="7.85546875" style="202" bestFit="1" customWidth="1"/>
    <col min="8969" max="8969" width="8.42578125" style="202" customWidth="1"/>
    <col min="8970" max="8970" width="7" style="202" customWidth="1"/>
    <col min="8971" max="8971" width="6.28515625" style="202" customWidth="1"/>
    <col min="8972" max="8972" width="7" style="202" customWidth="1"/>
    <col min="8973" max="8973" width="6.7109375" style="202" customWidth="1"/>
    <col min="8974" max="8974" width="7" style="202" customWidth="1"/>
    <col min="8975" max="8975" width="6.42578125" style="202" customWidth="1"/>
    <col min="8976" max="9216" width="11.42578125" style="202"/>
    <col min="9217" max="9217" width="0.140625" style="202" customWidth="1"/>
    <col min="9218" max="9218" width="2.7109375" style="202" customWidth="1"/>
    <col min="9219" max="9219" width="15.42578125" style="202" customWidth="1"/>
    <col min="9220" max="9220" width="1.28515625" style="202" customWidth="1"/>
    <col min="9221" max="9221" width="29.140625" style="202" customWidth="1"/>
    <col min="9222" max="9222" width="7.85546875" style="202" bestFit="1" customWidth="1"/>
    <col min="9223" max="9223" width="7" style="202" customWidth="1"/>
    <col min="9224" max="9224" width="7.85546875" style="202" bestFit="1" customWidth="1"/>
    <col min="9225" max="9225" width="8.42578125" style="202" customWidth="1"/>
    <col min="9226" max="9226" width="7" style="202" customWidth="1"/>
    <col min="9227" max="9227" width="6.28515625" style="202" customWidth="1"/>
    <col min="9228" max="9228" width="7" style="202" customWidth="1"/>
    <col min="9229" max="9229" width="6.7109375" style="202" customWidth="1"/>
    <col min="9230" max="9230" width="7" style="202" customWidth="1"/>
    <col min="9231" max="9231" width="6.42578125" style="202" customWidth="1"/>
    <col min="9232" max="9472" width="11.42578125" style="202"/>
    <col min="9473" max="9473" width="0.140625" style="202" customWidth="1"/>
    <col min="9474" max="9474" width="2.7109375" style="202" customWidth="1"/>
    <col min="9475" max="9475" width="15.42578125" style="202" customWidth="1"/>
    <col min="9476" max="9476" width="1.28515625" style="202" customWidth="1"/>
    <col min="9477" max="9477" width="29.140625" style="202" customWidth="1"/>
    <col min="9478" max="9478" width="7.85546875" style="202" bestFit="1" customWidth="1"/>
    <col min="9479" max="9479" width="7" style="202" customWidth="1"/>
    <col min="9480" max="9480" width="7.85546875" style="202" bestFit="1" customWidth="1"/>
    <col min="9481" max="9481" width="8.42578125" style="202" customWidth="1"/>
    <col min="9482" max="9482" width="7" style="202" customWidth="1"/>
    <col min="9483" max="9483" width="6.28515625" style="202" customWidth="1"/>
    <col min="9484" max="9484" width="7" style="202" customWidth="1"/>
    <col min="9485" max="9485" width="6.7109375" style="202" customWidth="1"/>
    <col min="9486" max="9486" width="7" style="202" customWidth="1"/>
    <col min="9487" max="9487" width="6.42578125" style="202" customWidth="1"/>
    <col min="9488" max="9728" width="11.42578125" style="202"/>
    <col min="9729" max="9729" width="0.140625" style="202" customWidth="1"/>
    <col min="9730" max="9730" width="2.7109375" style="202" customWidth="1"/>
    <col min="9731" max="9731" width="15.42578125" style="202" customWidth="1"/>
    <col min="9732" max="9732" width="1.28515625" style="202" customWidth="1"/>
    <col min="9733" max="9733" width="29.140625" style="202" customWidth="1"/>
    <col min="9734" max="9734" width="7.85546875" style="202" bestFit="1" customWidth="1"/>
    <col min="9735" max="9735" width="7" style="202" customWidth="1"/>
    <col min="9736" max="9736" width="7.85546875" style="202" bestFit="1" customWidth="1"/>
    <col min="9737" max="9737" width="8.42578125" style="202" customWidth="1"/>
    <col min="9738" max="9738" width="7" style="202" customWidth="1"/>
    <col min="9739" max="9739" width="6.28515625" style="202" customWidth="1"/>
    <col min="9740" max="9740" width="7" style="202" customWidth="1"/>
    <col min="9741" max="9741" width="6.7109375" style="202" customWidth="1"/>
    <col min="9742" max="9742" width="7" style="202" customWidth="1"/>
    <col min="9743" max="9743" width="6.42578125" style="202" customWidth="1"/>
    <col min="9744" max="9984" width="11.42578125" style="202"/>
    <col min="9985" max="9985" width="0.140625" style="202" customWidth="1"/>
    <col min="9986" max="9986" width="2.7109375" style="202" customWidth="1"/>
    <col min="9987" max="9987" width="15.42578125" style="202" customWidth="1"/>
    <col min="9988" max="9988" width="1.28515625" style="202" customWidth="1"/>
    <col min="9989" max="9989" width="29.140625" style="202" customWidth="1"/>
    <col min="9990" max="9990" width="7.85546875" style="202" bestFit="1" customWidth="1"/>
    <col min="9991" max="9991" width="7" style="202" customWidth="1"/>
    <col min="9992" max="9992" width="7.85546875" style="202" bestFit="1" customWidth="1"/>
    <col min="9993" max="9993" width="8.42578125" style="202" customWidth="1"/>
    <col min="9994" max="9994" width="7" style="202" customWidth="1"/>
    <col min="9995" max="9995" width="6.28515625" style="202" customWidth="1"/>
    <col min="9996" max="9996" width="7" style="202" customWidth="1"/>
    <col min="9997" max="9997" width="6.7109375" style="202" customWidth="1"/>
    <col min="9998" max="9998" width="7" style="202" customWidth="1"/>
    <col min="9999" max="9999" width="6.42578125" style="202" customWidth="1"/>
    <col min="10000" max="10240" width="11.42578125" style="202"/>
    <col min="10241" max="10241" width="0.140625" style="202" customWidth="1"/>
    <col min="10242" max="10242" width="2.7109375" style="202" customWidth="1"/>
    <col min="10243" max="10243" width="15.42578125" style="202" customWidth="1"/>
    <col min="10244" max="10244" width="1.28515625" style="202" customWidth="1"/>
    <col min="10245" max="10245" width="29.140625" style="202" customWidth="1"/>
    <col min="10246" max="10246" width="7.85546875" style="202" bestFit="1" customWidth="1"/>
    <col min="10247" max="10247" width="7" style="202" customWidth="1"/>
    <col min="10248" max="10248" width="7.85546875" style="202" bestFit="1" customWidth="1"/>
    <col min="10249" max="10249" width="8.42578125" style="202" customWidth="1"/>
    <col min="10250" max="10250" width="7" style="202" customWidth="1"/>
    <col min="10251" max="10251" width="6.28515625" style="202" customWidth="1"/>
    <col min="10252" max="10252" width="7" style="202" customWidth="1"/>
    <col min="10253" max="10253" width="6.7109375" style="202" customWidth="1"/>
    <col min="10254" max="10254" width="7" style="202" customWidth="1"/>
    <col min="10255" max="10255" width="6.42578125" style="202" customWidth="1"/>
    <col min="10256" max="10496" width="11.42578125" style="202"/>
    <col min="10497" max="10497" width="0.140625" style="202" customWidth="1"/>
    <col min="10498" max="10498" width="2.7109375" style="202" customWidth="1"/>
    <col min="10499" max="10499" width="15.42578125" style="202" customWidth="1"/>
    <col min="10500" max="10500" width="1.28515625" style="202" customWidth="1"/>
    <col min="10501" max="10501" width="29.140625" style="202" customWidth="1"/>
    <col min="10502" max="10502" width="7.85546875" style="202" bestFit="1" customWidth="1"/>
    <col min="10503" max="10503" width="7" style="202" customWidth="1"/>
    <col min="10504" max="10504" width="7.85546875" style="202" bestFit="1" customWidth="1"/>
    <col min="10505" max="10505" width="8.42578125" style="202" customWidth="1"/>
    <col min="10506" max="10506" width="7" style="202" customWidth="1"/>
    <col min="10507" max="10507" width="6.28515625" style="202" customWidth="1"/>
    <col min="10508" max="10508" width="7" style="202" customWidth="1"/>
    <col min="10509" max="10509" width="6.7109375" style="202" customWidth="1"/>
    <col min="10510" max="10510" width="7" style="202" customWidth="1"/>
    <col min="10511" max="10511" width="6.42578125" style="202" customWidth="1"/>
    <col min="10512" max="10752" width="11.42578125" style="202"/>
    <col min="10753" max="10753" width="0.140625" style="202" customWidth="1"/>
    <col min="10754" max="10754" width="2.7109375" style="202" customWidth="1"/>
    <col min="10755" max="10755" width="15.42578125" style="202" customWidth="1"/>
    <col min="10756" max="10756" width="1.28515625" style="202" customWidth="1"/>
    <col min="10757" max="10757" width="29.140625" style="202" customWidth="1"/>
    <col min="10758" max="10758" width="7.85546875" style="202" bestFit="1" customWidth="1"/>
    <col min="10759" max="10759" width="7" style="202" customWidth="1"/>
    <col min="10760" max="10760" width="7.85546875" style="202" bestFit="1" customWidth="1"/>
    <col min="10761" max="10761" width="8.42578125" style="202" customWidth="1"/>
    <col min="10762" max="10762" width="7" style="202" customWidth="1"/>
    <col min="10763" max="10763" width="6.28515625" style="202" customWidth="1"/>
    <col min="10764" max="10764" width="7" style="202" customWidth="1"/>
    <col min="10765" max="10765" width="6.7109375" style="202" customWidth="1"/>
    <col min="10766" max="10766" width="7" style="202" customWidth="1"/>
    <col min="10767" max="10767" width="6.42578125" style="202" customWidth="1"/>
    <col min="10768" max="11008" width="11.42578125" style="202"/>
    <col min="11009" max="11009" width="0.140625" style="202" customWidth="1"/>
    <col min="11010" max="11010" width="2.7109375" style="202" customWidth="1"/>
    <col min="11011" max="11011" width="15.42578125" style="202" customWidth="1"/>
    <col min="11012" max="11012" width="1.28515625" style="202" customWidth="1"/>
    <col min="11013" max="11013" width="29.140625" style="202" customWidth="1"/>
    <col min="11014" max="11014" width="7.85546875" style="202" bestFit="1" customWidth="1"/>
    <col min="11015" max="11015" width="7" style="202" customWidth="1"/>
    <col min="11016" max="11016" width="7.85546875" style="202" bestFit="1" customWidth="1"/>
    <col min="11017" max="11017" width="8.42578125" style="202" customWidth="1"/>
    <col min="11018" max="11018" width="7" style="202" customWidth="1"/>
    <col min="11019" max="11019" width="6.28515625" style="202" customWidth="1"/>
    <col min="11020" max="11020" width="7" style="202" customWidth="1"/>
    <col min="11021" max="11021" width="6.7109375" style="202" customWidth="1"/>
    <col min="11022" max="11022" width="7" style="202" customWidth="1"/>
    <col min="11023" max="11023" width="6.42578125" style="202" customWidth="1"/>
    <col min="11024" max="11264" width="11.42578125" style="202"/>
    <col min="11265" max="11265" width="0.140625" style="202" customWidth="1"/>
    <col min="11266" max="11266" width="2.7109375" style="202" customWidth="1"/>
    <col min="11267" max="11267" width="15.42578125" style="202" customWidth="1"/>
    <col min="11268" max="11268" width="1.28515625" style="202" customWidth="1"/>
    <col min="11269" max="11269" width="29.140625" style="202" customWidth="1"/>
    <col min="11270" max="11270" width="7.85546875" style="202" bestFit="1" customWidth="1"/>
    <col min="11271" max="11271" width="7" style="202" customWidth="1"/>
    <col min="11272" max="11272" width="7.85546875" style="202" bestFit="1" customWidth="1"/>
    <col min="11273" max="11273" width="8.42578125" style="202" customWidth="1"/>
    <col min="11274" max="11274" width="7" style="202" customWidth="1"/>
    <col min="11275" max="11275" width="6.28515625" style="202" customWidth="1"/>
    <col min="11276" max="11276" width="7" style="202" customWidth="1"/>
    <col min="11277" max="11277" width="6.7109375" style="202" customWidth="1"/>
    <col min="11278" max="11278" width="7" style="202" customWidth="1"/>
    <col min="11279" max="11279" width="6.42578125" style="202" customWidth="1"/>
    <col min="11280" max="11520" width="11.42578125" style="202"/>
    <col min="11521" max="11521" width="0.140625" style="202" customWidth="1"/>
    <col min="11522" max="11522" width="2.7109375" style="202" customWidth="1"/>
    <col min="11523" max="11523" width="15.42578125" style="202" customWidth="1"/>
    <col min="11524" max="11524" width="1.28515625" style="202" customWidth="1"/>
    <col min="11525" max="11525" width="29.140625" style="202" customWidth="1"/>
    <col min="11526" max="11526" width="7.85546875" style="202" bestFit="1" customWidth="1"/>
    <col min="11527" max="11527" width="7" style="202" customWidth="1"/>
    <col min="11528" max="11528" width="7.85546875" style="202" bestFit="1" customWidth="1"/>
    <col min="11529" max="11529" width="8.42578125" style="202" customWidth="1"/>
    <col min="11530" max="11530" width="7" style="202" customWidth="1"/>
    <col min="11531" max="11531" width="6.28515625" style="202" customWidth="1"/>
    <col min="11532" max="11532" width="7" style="202" customWidth="1"/>
    <col min="11533" max="11533" width="6.7109375" style="202" customWidth="1"/>
    <col min="11534" max="11534" width="7" style="202" customWidth="1"/>
    <col min="11535" max="11535" width="6.42578125" style="202" customWidth="1"/>
    <col min="11536" max="11776" width="11.42578125" style="202"/>
    <col min="11777" max="11777" width="0.140625" style="202" customWidth="1"/>
    <col min="11778" max="11778" width="2.7109375" style="202" customWidth="1"/>
    <col min="11779" max="11779" width="15.42578125" style="202" customWidth="1"/>
    <col min="11780" max="11780" width="1.28515625" style="202" customWidth="1"/>
    <col min="11781" max="11781" width="29.140625" style="202" customWidth="1"/>
    <col min="11782" max="11782" width="7.85546875" style="202" bestFit="1" customWidth="1"/>
    <col min="11783" max="11783" width="7" style="202" customWidth="1"/>
    <col min="11784" max="11784" width="7.85546875" style="202" bestFit="1" customWidth="1"/>
    <col min="11785" max="11785" width="8.42578125" style="202" customWidth="1"/>
    <col min="11786" max="11786" width="7" style="202" customWidth="1"/>
    <col min="11787" max="11787" width="6.28515625" style="202" customWidth="1"/>
    <col min="11788" max="11788" width="7" style="202" customWidth="1"/>
    <col min="11789" max="11789" width="6.7109375" style="202" customWidth="1"/>
    <col min="11790" max="11790" width="7" style="202" customWidth="1"/>
    <col min="11791" max="11791" width="6.42578125" style="202" customWidth="1"/>
    <col min="11792" max="12032" width="11.42578125" style="202"/>
    <col min="12033" max="12033" width="0.140625" style="202" customWidth="1"/>
    <col min="12034" max="12034" width="2.7109375" style="202" customWidth="1"/>
    <col min="12035" max="12035" width="15.42578125" style="202" customWidth="1"/>
    <col min="12036" max="12036" width="1.28515625" style="202" customWidth="1"/>
    <col min="12037" max="12037" width="29.140625" style="202" customWidth="1"/>
    <col min="12038" max="12038" width="7.85546875" style="202" bestFit="1" customWidth="1"/>
    <col min="12039" max="12039" width="7" style="202" customWidth="1"/>
    <col min="12040" max="12040" width="7.85546875" style="202" bestFit="1" customWidth="1"/>
    <col min="12041" max="12041" width="8.42578125" style="202" customWidth="1"/>
    <col min="12042" max="12042" width="7" style="202" customWidth="1"/>
    <col min="12043" max="12043" width="6.28515625" style="202" customWidth="1"/>
    <col min="12044" max="12044" width="7" style="202" customWidth="1"/>
    <col min="12045" max="12045" width="6.7109375" style="202" customWidth="1"/>
    <col min="12046" max="12046" width="7" style="202" customWidth="1"/>
    <col min="12047" max="12047" width="6.42578125" style="202" customWidth="1"/>
    <col min="12048" max="12288" width="11.42578125" style="202"/>
    <col min="12289" max="12289" width="0.140625" style="202" customWidth="1"/>
    <col min="12290" max="12290" width="2.7109375" style="202" customWidth="1"/>
    <col min="12291" max="12291" width="15.42578125" style="202" customWidth="1"/>
    <col min="12292" max="12292" width="1.28515625" style="202" customWidth="1"/>
    <col min="12293" max="12293" width="29.140625" style="202" customWidth="1"/>
    <col min="12294" max="12294" width="7.85546875" style="202" bestFit="1" customWidth="1"/>
    <col min="12295" max="12295" width="7" style="202" customWidth="1"/>
    <col min="12296" max="12296" width="7.85546875" style="202" bestFit="1" customWidth="1"/>
    <col min="12297" max="12297" width="8.42578125" style="202" customWidth="1"/>
    <col min="12298" max="12298" width="7" style="202" customWidth="1"/>
    <col min="12299" max="12299" width="6.28515625" style="202" customWidth="1"/>
    <col min="12300" max="12300" width="7" style="202" customWidth="1"/>
    <col min="12301" max="12301" width="6.7109375" style="202" customWidth="1"/>
    <col min="12302" max="12302" width="7" style="202" customWidth="1"/>
    <col min="12303" max="12303" width="6.42578125" style="202" customWidth="1"/>
    <col min="12304" max="12544" width="11.42578125" style="202"/>
    <col min="12545" max="12545" width="0.140625" style="202" customWidth="1"/>
    <col min="12546" max="12546" width="2.7109375" style="202" customWidth="1"/>
    <col min="12547" max="12547" width="15.42578125" style="202" customWidth="1"/>
    <col min="12548" max="12548" width="1.28515625" style="202" customWidth="1"/>
    <col min="12549" max="12549" width="29.140625" style="202" customWidth="1"/>
    <col min="12550" max="12550" width="7.85546875" style="202" bestFit="1" customWidth="1"/>
    <col min="12551" max="12551" width="7" style="202" customWidth="1"/>
    <col min="12552" max="12552" width="7.85546875" style="202" bestFit="1" customWidth="1"/>
    <col min="12553" max="12553" width="8.42578125" style="202" customWidth="1"/>
    <col min="12554" max="12554" width="7" style="202" customWidth="1"/>
    <col min="12555" max="12555" width="6.28515625" style="202" customWidth="1"/>
    <col min="12556" max="12556" width="7" style="202" customWidth="1"/>
    <col min="12557" max="12557" width="6.7109375" style="202" customWidth="1"/>
    <col min="12558" max="12558" width="7" style="202" customWidth="1"/>
    <col min="12559" max="12559" width="6.42578125" style="202" customWidth="1"/>
    <col min="12560" max="12800" width="11.42578125" style="202"/>
    <col min="12801" max="12801" width="0.140625" style="202" customWidth="1"/>
    <col min="12802" max="12802" width="2.7109375" style="202" customWidth="1"/>
    <col min="12803" max="12803" width="15.42578125" style="202" customWidth="1"/>
    <col min="12804" max="12804" width="1.28515625" style="202" customWidth="1"/>
    <col min="12805" max="12805" width="29.140625" style="202" customWidth="1"/>
    <col min="12806" max="12806" width="7.85546875" style="202" bestFit="1" customWidth="1"/>
    <col min="12807" max="12807" width="7" style="202" customWidth="1"/>
    <col min="12808" max="12808" width="7.85546875" style="202" bestFit="1" customWidth="1"/>
    <col min="12809" max="12809" width="8.42578125" style="202" customWidth="1"/>
    <col min="12810" max="12810" width="7" style="202" customWidth="1"/>
    <col min="12811" max="12811" width="6.28515625" style="202" customWidth="1"/>
    <col min="12812" max="12812" width="7" style="202" customWidth="1"/>
    <col min="12813" max="12813" width="6.7109375" style="202" customWidth="1"/>
    <col min="12814" max="12814" width="7" style="202" customWidth="1"/>
    <col min="12815" max="12815" width="6.42578125" style="202" customWidth="1"/>
    <col min="12816" max="13056" width="11.42578125" style="202"/>
    <col min="13057" max="13057" width="0.140625" style="202" customWidth="1"/>
    <col min="13058" max="13058" width="2.7109375" style="202" customWidth="1"/>
    <col min="13059" max="13059" width="15.42578125" style="202" customWidth="1"/>
    <col min="13060" max="13060" width="1.28515625" style="202" customWidth="1"/>
    <col min="13061" max="13061" width="29.140625" style="202" customWidth="1"/>
    <col min="13062" max="13062" width="7.85546875" style="202" bestFit="1" customWidth="1"/>
    <col min="13063" max="13063" width="7" style="202" customWidth="1"/>
    <col min="13064" max="13064" width="7.85546875" style="202" bestFit="1" customWidth="1"/>
    <col min="13065" max="13065" width="8.42578125" style="202" customWidth="1"/>
    <col min="13066" max="13066" width="7" style="202" customWidth="1"/>
    <col min="13067" max="13067" width="6.28515625" style="202" customWidth="1"/>
    <col min="13068" max="13068" width="7" style="202" customWidth="1"/>
    <col min="13069" max="13069" width="6.7109375" style="202" customWidth="1"/>
    <col min="13070" max="13070" width="7" style="202" customWidth="1"/>
    <col min="13071" max="13071" width="6.42578125" style="202" customWidth="1"/>
    <col min="13072" max="13312" width="11.42578125" style="202"/>
    <col min="13313" max="13313" width="0.140625" style="202" customWidth="1"/>
    <col min="13314" max="13314" width="2.7109375" style="202" customWidth="1"/>
    <col min="13315" max="13315" width="15.42578125" style="202" customWidth="1"/>
    <col min="13316" max="13316" width="1.28515625" style="202" customWidth="1"/>
    <col min="13317" max="13317" width="29.140625" style="202" customWidth="1"/>
    <col min="13318" max="13318" width="7.85546875" style="202" bestFit="1" customWidth="1"/>
    <col min="13319" max="13319" width="7" style="202" customWidth="1"/>
    <col min="13320" max="13320" width="7.85546875" style="202" bestFit="1" customWidth="1"/>
    <col min="13321" max="13321" width="8.42578125" style="202" customWidth="1"/>
    <col min="13322" max="13322" width="7" style="202" customWidth="1"/>
    <col min="13323" max="13323" width="6.28515625" style="202" customWidth="1"/>
    <col min="13324" max="13324" width="7" style="202" customWidth="1"/>
    <col min="13325" max="13325" width="6.7109375" style="202" customWidth="1"/>
    <col min="13326" max="13326" width="7" style="202" customWidth="1"/>
    <col min="13327" max="13327" width="6.42578125" style="202" customWidth="1"/>
    <col min="13328" max="13568" width="11.42578125" style="202"/>
    <col min="13569" max="13569" width="0.140625" style="202" customWidth="1"/>
    <col min="13570" max="13570" width="2.7109375" style="202" customWidth="1"/>
    <col min="13571" max="13571" width="15.42578125" style="202" customWidth="1"/>
    <col min="13572" max="13572" width="1.28515625" style="202" customWidth="1"/>
    <col min="13573" max="13573" width="29.140625" style="202" customWidth="1"/>
    <col min="13574" max="13574" width="7.85546875" style="202" bestFit="1" customWidth="1"/>
    <col min="13575" max="13575" width="7" style="202" customWidth="1"/>
    <col min="13576" max="13576" width="7.85546875" style="202" bestFit="1" customWidth="1"/>
    <col min="13577" max="13577" width="8.42578125" style="202" customWidth="1"/>
    <col min="13578" max="13578" width="7" style="202" customWidth="1"/>
    <col min="13579" max="13579" width="6.28515625" style="202" customWidth="1"/>
    <col min="13580" max="13580" width="7" style="202" customWidth="1"/>
    <col min="13581" max="13581" width="6.7109375" style="202" customWidth="1"/>
    <col min="13582" max="13582" width="7" style="202" customWidth="1"/>
    <col min="13583" max="13583" width="6.42578125" style="202" customWidth="1"/>
    <col min="13584" max="13824" width="11.42578125" style="202"/>
    <col min="13825" max="13825" width="0.140625" style="202" customWidth="1"/>
    <col min="13826" max="13826" width="2.7109375" style="202" customWidth="1"/>
    <col min="13827" max="13827" width="15.42578125" style="202" customWidth="1"/>
    <col min="13828" max="13828" width="1.28515625" style="202" customWidth="1"/>
    <col min="13829" max="13829" width="29.140625" style="202" customWidth="1"/>
    <col min="13830" max="13830" width="7.85546875" style="202" bestFit="1" customWidth="1"/>
    <col min="13831" max="13831" width="7" style="202" customWidth="1"/>
    <col min="13832" max="13832" width="7.85546875" style="202" bestFit="1" customWidth="1"/>
    <col min="13833" max="13833" width="8.42578125" style="202" customWidth="1"/>
    <col min="13834" max="13834" width="7" style="202" customWidth="1"/>
    <col min="13835" max="13835" width="6.28515625" style="202" customWidth="1"/>
    <col min="13836" max="13836" width="7" style="202" customWidth="1"/>
    <col min="13837" max="13837" width="6.7109375" style="202" customWidth="1"/>
    <col min="13838" max="13838" width="7" style="202" customWidth="1"/>
    <col min="13839" max="13839" width="6.42578125" style="202" customWidth="1"/>
    <col min="13840" max="14080" width="11.42578125" style="202"/>
    <col min="14081" max="14081" width="0.140625" style="202" customWidth="1"/>
    <col min="14082" max="14082" width="2.7109375" style="202" customWidth="1"/>
    <col min="14083" max="14083" width="15.42578125" style="202" customWidth="1"/>
    <col min="14084" max="14084" width="1.28515625" style="202" customWidth="1"/>
    <col min="14085" max="14085" width="29.140625" style="202" customWidth="1"/>
    <col min="14086" max="14086" width="7.85546875" style="202" bestFit="1" customWidth="1"/>
    <col min="14087" max="14087" width="7" style="202" customWidth="1"/>
    <col min="14088" max="14088" width="7.85546875" style="202" bestFit="1" customWidth="1"/>
    <col min="14089" max="14089" width="8.42578125" style="202" customWidth="1"/>
    <col min="14090" max="14090" width="7" style="202" customWidth="1"/>
    <col min="14091" max="14091" width="6.28515625" style="202" customWidth="1"/>
    <col min="14092" max="14092" width="7" style="202" customWidth="1"/>
    <col min="14093" max="14093" width="6.7109375" style="202" customWidth="1"/>
    <col min="14094" max="14094" width="7" style="202" customWidth="1"/>
    <col min="14095" max="14095" width="6.42578125" style="202" customWidth="1"/>
    <col min="14096" max="14336" width="11.42578125" style="202"/>
    <col min="14337" max="14337" width="0.140625" style="202" customWidth="1"/>
    <col min="14338" max="14338" width="2.7109375" style="202" customWidth="1"/>
    <col min="14339" max="14339" width="15.42578125" style="202" customWidth="1"/>
    <col min="14340" max="14340" width="1.28515625" style="202" customWidth="1"/>
    <col min="14341" max="14341" width="29.140625" style="202" customWidth="1"/>
    <col min="14342" max="14342" width="7.85546875" style="202" bestFit="1" customWidth="1"/>
    <col min="14343" max="14343" width="7" style="202" customWidth="1"/>
    <col min="14344" max="14344" width="7.85546875" style="202" bestFit="1" customWidth="1"/>
    <col min="14345" max="14345" width="8.42578125" style="202" customWidth="1"/>
    <col min="14346" max="14346" width="7" style="202" customWidth="1"/>
    <col min="14347" max="14347" width="6.28515625" style="202" customWidth="1"/>
    <col min="14348" max="14348" width="7" style="202" customWidth="1"/>
    <col min="14349" max="14349" width="6.7109375" style="202" customWidth="1"/>
    <col min="14350" max="14350" width="7" style="202" customWidth="1"/>
    <col min="14351" max="14351" width="6.42578125" style="202" customWidth="1"/>
    <col min="14352" max="14592" width="11.42578125" style="202"/>
    <col min="14593" max="14593" width="0.140625" style="202" customWidth="1"/>
    <col min="14594" max="14594" width="2.7109375" style="202" customWidth="1"/>
    <col min="14595" max="14595" width="15.42578125" style="202" customWidth="1"/>
    <col min="14596" max="14596" width="1.28515625" style="202" customWidth="1"/>
    <col min="14597" max="14597" width="29.140625" style="202" customWidth="1"/>
    <col min="14598" max="14598" width="7.85546875" style="202" bestFit="1" customWidth="1"/>
    <col min="14599" max="14599" width="7" style="202" customWidth="1"/>
    <col min="14600" max="14600" width="7.85546875" style="202" bestFit="1" customWidth="1"/>
    <col min="14601" max="14601" width="8.42578125" style="202" customWidth="1"/>
    <col min="14602" max="14602" width="7" style="202" customWidth="1"/>
    <col min="14603" max="14603" width="6.28515625" style="202" customWidth="1"/>
    <col min="14604" max="14604" width="7" style="202" customWidth="1"/>
    <col min="14605" max="14605" width="6.7109375" style="202" customWidth="1"/>
    <col min="14606" max="14606" width="7" style="202" customWidth="1"/>
    <col min="14607" max="14607" width="6.42578125" style="202" customWidth="1"/>
    <col min="14608" max="14848" width="11.42578125" style="202"/>
    <col min="14849" max="14849" width="0.140625" style="202" customWidth="1"/>
    <col min="14850" max="14850" width="2.7109375" style="202" customWidth="1"/>
    <col min="14851" max="14851" width="15.42578125" style="202" customWidth="1"/>
    <col min="14852" max="14852" width="1.28515625" style="202" customWidth="1"/>
    <col min="14853" max="14853" width="29.140625" style="202" customWidth="1"/>
    <col min="14854" max="14854" width="7.85546875" style="202" bestFit="1" customWidth="1"/>
    <col min="14855" max="14855" width="7" style="202" customWidth="1"/>
    <col min="14856" max="14856" width="7.85546875" style="202" bestFit="1" customWidth="1"/>
    <col min="14857" max="14857" width="8.42578125" style="202" customWidth="1"/>
    <col min="14858" max="14858" width="7" style="202" customWidth="1"/>
    <col min="14859" max="14859" width="6.28515625" style="202" customWidth="1"/>
    <col min="14860" max="14860" width="7" style="202" customWidth="1"/>
    <col min="14861" max="14861" width="6.7109375" style="202" customWidth="1"/>
    <col min="14862" max="14862" width="7" style="202" customWidth="1"/>
    <col min="14863" max="14863" width="6.42578125" style="202" customWidth="1"/>
    <col min="14864" max="15104" width="11.42578125" style="202"/>
    <col min="15105" max="15105" width="0.140625" style="202" customWidth="1"/>
    <col min="15106" max="15106" width="2.7109375" style="202" customWidth="1"/>
    <col min="15107" max="15107" width="15.42578125" style="202" customWidth="1"/>
    <col min="15108" max="15108" width="1.28515625" style="202" customWidth="1"/>
    <col min="15109" max="15109" width="29.140625" style="202" customWidth="1"/>
    <col min="15110" max="15110" width="7.85546875" style="202" bestFit="1" customWidth="1"/>
    <col min="15111" max="15111" width="7" style="202" customWidth="1"/>
    <col min="15112" max="15112" width="7.85546875" style="202" bestFit="1" customWidth="1"/>
    <col min="15113" max="15113" width="8.42578125" style="202" customWidth="1"/>
    <col min="15114" max="15114" width="7" style="202" customWidth="1"/>
    <col min="15115" max="15115" width="6.28515625" style="202" customWidth="1"/>
    <col min="15116" max="15116" width="7" style="202" customWidth="1"/>
    <col min="15117" max="15117" width="6.7109375" style="202" customWidth="1"/>
    <col min="15118" max="15118" width="7" style="202" customWidth="1"/>
    <col min="15119" max="15119" width="6.42578125" style="202" customWidth="1"/>
    <col min="15120" max="15360" width="11.42578125" style="202"/>
    <col min="15361" max="15361" width="0.140625" style="202" customWidth="1"/>
    <col min="15362" max="15362" width="2.7109375" style="202" customWidth="1"/>
    <col min="15363" max="15363" width="15.42578125" style="202" customWidth="1"/>
    <col min="15364" max="15364" width="1.28515625" style="202" customWidth="1"/>
    <col min="15365" max="15365" width="29.140625" style="202" customWidth="1"/>
    <col min="15366" max="15366" width="7.85546875" style="202" bestFit="1" customWidth="1"/>
    <col min="15367" max="15367" width="7" style="202" customWidth="1"/>
    <col min="15368" max="15368" width="7.85546875" style="202" bestFit="1" customWidth="1"/>
    <col min="15369" max="15369" width="8.42578125" style="202" customWidth="1"/>
    <col min="15370" max="15370" width="7" style="202" customWidth="1"/>
    <col min="15371" max="15371" width="6.28515625" style="202" customWidth="1"/>
    <col min="15372" max="15372" width="7" style="202" customWidth="1"/>
    <col min="15373" max="15373" width="6.7109375" style="202" customWidth="1"/>
    <col min="15374" max="15374" width="7" style="202" customWidth="1"/>
    <col min="15375" max="15375" width="6.42578125" style="202" customWidth="1"/>
    <col min="15376" max="15616" width="11.42578125" style="202"/>
    <col min="15617" max="15617" width="0.140625" style="202" customWidth="1"/>
    <col min="15618" max="15618" width="2.7109375" style="202" customWidth="1"/>
    <col min="15619" max="15619" width="15.42578125" style="202" customWidth="1"/>
    <col min="15620" max="15620" width="1.28515625" style="202" customWidth="1"/>
    <col min="15621" max="15621" width="29.140625" style="202" customWidth="1"/>
    <col min="15622" max="15622" width="7.85546875" style="202" bestFit="1" customWidth="1"/>
    <col min="15623" max="15623" width="7" style="202" customWidth="1"/>
    <col min="15624" max="15624" width="7.85546875" style="202" bestFit="1" customWidth="1"/>
    <col min="15625" max="15625" width="8.42578125" style="202" customWidth="1"/>
    <col min="15626" max="15626" width="7" style="202" customWidth="1"/>
    <col min="15627" max="15627" width="6.28515625" style="202" customWidth="1"/>
    <col min="15628" max="15628" width="7" style="202" customWidth="1"/>
    <col min="15629" max="15629" width="6.7109375" style="202" customWidth="1"/>
    <col min="15630" max="15630" width="7" style="202" customWidth="1"/>
    <col min="15631" max="15631" width="6.42578125" style="202" customWidth="1"/>
    <col min="15632" max="15872" width="11.42578125" style="202"/>
    <col min="15873" max="15873" width="0.140625" style="202" customWidth="1"/>
    <col min="15874" max="15874" width="2.7109375" style="202" customWidth="1"/>
    <col min="15875" max="15875" width="15.42578125" style="202" customWidth="1"/>
    <col min="15876" max="15876" width="1.28515625" style="202" customWidth="1"/>
    <col min="15877" max="15877" width="29.140625" style="202" customWidth="1"/>
    <col min="15878" max="15878" width="7.85546875" style="202" bestFit="1" customWidth="1"/>
    <col min="15879" max="15879" width="7" style="202" customWidth="1"/>
    <col min="15880" max="15880" width="7.85546875" style="202" bestFit="1" customWidth="1"/>
    <col min="15881" max="15881" width="8.42578125" style="202" customWidth="1"/>
    <col min="15882" max="15882" width="7" style="202" customWidth="1"/>
    <col min="15883" max="15883" width="6.28515625" style="202" customWidth="1"/>
    <col min="15884" max="15884" width="7" style="202" customWidth="1"/>
    <col min="15885" max="15885" width="6.7109375" style="202" customWidth="1"/>
    <col min="15886" max="15886" width="7" style="202" customWidth="1"/>
    <col min="15887" max="15887" width="6.42578125" style="202" customWidth="1"/>
    <col min="15888" max="16128" width="11.42578125" style="202"/>
    <col min="16129" max="16129" width="0.140625" style="202" customWidth="1"/>
    <col min="16130" max="16130" width="2.7109375" style="202" customWidth="1"/>
    <col min="16131" max="16131" width="15.42578125" style="202" customWidth="1"/>
    <col min="16132" max="16132" width="1.28515625" style="202" customWidth="1"/>
    <col min="16133" max="16133" width="29.140625" style="202" customWidth="1"/>
    <col min="16134" max="16134" width="7.85546875" style="202" bestFit="1" customWidth="1"/>
    <col min="16135" max="16135" width="7" style="202" customWidth="1"/>
    <col min="16136" max="16136" width="7.85546875" style="202" bestFit="1" customWidth="1"/>
    <col min="16137" max="16137" width="8.42578125" style="202" customWidth="1"/>
    <col min="16138" max="16138" width="7" style="202" customWidth="1"/>
    <col min="16139" max="16139" width="6.28515625" style="202" customWidth="1"/>
    <col min="16140" max="16140" width="7" style="202" customWidth="1"/>
    <col min="16141" max="16141" width="6.7109375" style="202" customWidth="1"/>
    <col min="16142" max="16142" width="7" style="202" customWidth="1"/>
    <col min="16143" max="16143" width="6.42578125" style="202" customWidth="1"/>
    <col min="16144" max="16384" width="11.42578125" style="202"/>
  </cols>
  <sheetData>
    <row r="1" spans="3:25" ht="0.75" customHeight="1"/>
    <row r="2" spans="3:25" ht="21" customHeight="1">
      <c r="M2" s="187"/>
      <c r="O2" s="66" t="s">
        <v>36</v>
      </c>
    </row>
    <row r="3" spans="3:25" ht="15" customHeight="1">
      <c r="M3" s="187"/>
      <c r="O3" s="222" t="s">
        <v>545</v>
      </c>
    </row>
    <row r="4" spans="3:25" ht="20.25" customHeight="1">
      <c r="C4" s="6" t="str">
        <f>Indice!C4</f>
        <v>Producción de energía eléctrica eléctrica</v>
      </c>
    </row>
    <row r="5" spans="3:25" ht="12.75" customHeight="1"/>
    <row r="6" spans="3:25" ht="13.5" customHeight="1"/>
    <row r="7" spans="3:25" s="203" customFormat="1" ht="12.75" customHeight="1">
      <c r="C7" s="1030" t="s">
        <v>301</v>
      </c>
      <c r="E7" s="189"/>
      <c r="F7" s="1031" t="s">
        <v>272</v>
      </c>
      <c r="G7" s="1032"/>
      <c r="H7" s="1031" t="s">
        <v>273</v>
      </c>
      <c r="I7" s="1032"/>
      <c r="J7" s="1031" t="s">
        <v>299</v>
      </c>
      <c r="K7" s="1032"/>
      <c r="L7" s="1031" t="s">
        <v>275</v>
      </c>
      <c r="M7" s="1032"/>
      <c r="N7" s="1031" t="s">
        <v>0</v>
      </c>
      <c r="O7" s="1032"/>
    </row>
    <row r="8" spans="3:25" s="203" customFormat="1" ht="12.75" customHeight="1">
      <c r="C8" s="1030"/>
      <c r="E8" s="190"/>
      <c r="F8" s="191" t="s">
        <v>8</v>
      </c>
      <c r="G8" s="192" t="s">
        <v>547</v>
      </c>
      <c r="H8" s="191" t="s">
        <v>8</v>
      </c>
      <c r="I8" s="192" t="s">
        <v>547</v>
      </c>
      <c r="J8" s="191" t="s">
        <v>8</v>
      </c>
      <c r="K8" s="192" t="s">
        <v>547</v>
      </c>
      <c r="L8" s="191" t="s">
        <v>8</v>
      </c>
      <c r="M8" s="192" t="s">
        <v>547</v>
      </c>
      <c r="N8" s="191" t="s">
        <v>8</v>
      </c>
      <c r="O8" s="192" t="s">
        <v>547</v>
      </c>
    </row>
    <row r="9" spans="3:25" s="204" customFormat="1" ht="12.75" customHeight="1">
      <c r="C9" s="1030"/>
      <c r="E9" s="683" t="s">
        <v>265</v>
      </c>
      <c r="F9" s="487" t="str">
        <f>'Data 1'!E74</f>
        <v>-</v>
      </c>
      <c r="G9" s="488" t="str">
        <f>'Data 1'!F74</f>
        <v>-</v>
      </c>
      <c r="H9" s="487">
        <f>'Data 1'!H74</f>
        <v>3.472</v>
      </c>
      <c r="I9" s="488">
        <f>'Data 1'!I74</f>
        <v>-3.1574249693183121</v>
      </c>
      <c r="J9" s="487" t="str">
        <f>'Data 1'!K74</f>
        <v>-</v>
      </c>
      <c r="K9" s="488" t="str">
        <f>'Data 1'!L74</f>
        <v>-</v>
      </c>
      <c r="L9" s="487" t="str">
        <f>'Data 1'!N74</f>
        <v>-</v>
      </c>
      <c r="M9" s="488" t="str">
        <f>'Data 1'!O74</f>
        <v>-</v>
      </c>
      <c r="N9" s="487">
        <f>'Data 1'!Q74</f>
        <v>3.472</v>
      </c>
      <c r="O9" s="488">
        <f>'Data 1'!R74</f>
        <v>-3.1574249693183121</v>
      </c>
      <c r="P9" s="425"/>
      <c r="Q9" s="425"/>
    </row>
    <row r="10" spans="3:25" s="207" customFormat="1" ht="12.75" customHeight="1">
      <c r="C10" s="1030"/>
      <c r="E10" s="683" t="s">
        <v>4</v>
      </c>
      <c r="F10" s="487">
        <f>'Data 1'!E75</f>
        <v>2303.7683019999999</v>
      </c>
      <c r="G10" s="488">
        <f>'Data 1'!F75</f>
        <v>23.508682676120184</v>
      </c>
      <c r="H10" s="487" t="str">
        <f>'Data 1'!H75</f>
        <v>-</v>
      </c>
      <c r="I10" s="488" t="str">
        <f>'Data 1'!I75</f>
        <v>-</v>
      </c>
      <c r="J10" s="487" t="str">
        <f>'Data 1'!K75</f>
        <v>-</v>
      </c>
      <c r="K10" s="488" t="str">
        <f>'Data 1'!L75</f>
        <v>-</v>
      </c>
      <c r="L10" s="487" t="str">
        <f>'Data 1'!N75</f>
        <v>-</v>
      </c>
      <c r="M10" s="488" t="str">
        <f>'Data 1'!O75</f>
        <v>-</v>
      </c>
      <c r="N10" s="487">
        <f>'Data 1'!Q75</f>
        <v>2303.7683019999999</v>
      </c>
      <c r="O10" s="488">
        <f>'Data 1'!R75</f>
        <v>23.508682676120184</v>
      </c>
      <c r="P10" s="425"/>
      <c r="Q10" s="425"/>
      <c r="R10" s="208"/>
      <c r="S10" s="208"/>
      <c r="T10" s="208"/>
      <c r="U10" s="208"/>
      <c r="V10" s="208"/>
      <c r="W10" s="208"/>
      <c r="X10" s="208"/>
      <c r="Y10" s="208"/>
    </row>
    <row r="11" spans="3:25" s="207" customFormat="1" ht="12.75" customHeight="1">
      <c r="C11" s="206"/>
      <c r="E11" s="684" t="s">
        <v>424</v>
      </c>
      <c r="F11" s="489">
        <f>'Data 1'!E76</f>
        <v>963.404585</v>
      </c>
      <c r="G11" s="490">
        <f>'Data 1'!F76</f>
        <v>32.015570928163207</v>
      </c>
      <c r="H11" s="489">
        <f>'Data 1'!H76</f>
        <v>2227.6655260000011</v>
      </c>
      <c r="I11" s="490">
        <f>'Data 1'!I76</f>
        <v>0.90470784616032418</v>
      </c>
      <c r="J11" s="489">
        <f>'Data 1'!K76</f>
        <v>210.6119889999998</v>
      </c>
      <c r="K11" s="490">
        <f>'Data 1'!L76</f>
        <v>2.8802736346168922</v>
      </c>
      <c r="L11" s="489">
        <f>'Data 1'!N76</f>
        <v>198.32631299999991</v>
      </c>
      <c r="M11" s="490">
        <f>'Data 1'!O76</f>
        <v>-2.8898173397100879</v>
      </c>
      <c r="N11" s="489">
        <f>'Data 1'!Q76</f>
        <v>3600.0084130000009</v>
      </c>
      <c r="O11" s="490">
        <f>'Data 1'!R76</f>
        <v>7.5784806505909685</v>
      </c>
      <c r="P11" s="425"/>
      <c r="Q11" s="425"/>
      <c r="S11" s="208"/>
      <c r="T11" s="208"/>
      <c r="U11" s="208"/>
      <c r="V11" s="208"/>
      <c r="W11" s="208"/>
      <c r="X11" s="208"/>
      <c r="Y11" s="208"/>
    </row>
    <row r="12" spans="3:25" s="207" customFormat="1" ht="12.75" customHeight="1">
      <c r="C12" s="206"/>
      <c r="E12" s="685" t="s">
        <v>277</v>
      </c>
      <c r="F12" s="489">
        <f>'Data 1'!E77</f>
        <v>338.28763299999997</v>
      </c>
      <c r="G12" s="490">
        <f>'Data 1'!F77</f>
        <v>-41.888754305675931</v>
      </c>
      <c r="H12" s="489">
        <f>'Data 1'!H77</f>
        <v>279.139544</v>
      </c>
      <c r="I12" s="490">
        <f>'Data 1'!I77</f>
        <v>-15.643290947417643</v>
      </c>
      <c r="J12" s="489">
        <f>'Data 1'!K77</f>
        <v>0.116158</v>
      </c>
      <c r="K12" s="490">
        <f>'Data 1'!L77</f>
        <v>-83.955656294847515</v>
      </c>
      <c r="L12" s="489">
        <f>'Data 1'!N77</f>
        <v>0.241533</v>
      </c>
      <c r="M12" s="490">
        <f>'Data 1'!O77</f>
        <v>-58.913036821817521</v>
      </c>
      <c r="N12" s="489">
        <f>'Data 1'!Q77</f>
        <v>617.78486800000007</v>
      </c>
      <c r="O12" s="490">
        <f>'Data 1'!R77</f>
        <v>-32.43479729609686</v>
      </c>
      <c r="P12" s="425"/>
      <c r="Q12" s="425"/>
      <c r="R12" s="208"/>
      <c r="S12" s="208"/>
      <c r="T12" s="208"/>
      <c r="U12" s="208"/>
      <c r="V12" s="208"/>
      <c r="W12" s="208"/>
      <c r="X12" s="208"/>
      <c r="Y12" s="208"/>
    </row>
    <row r="13" spans="3:25" s="207" customFormat="1" ht="12.75" customHeight="1">
      <c r="C13" s="206"/>
      <c r="E13" s="685" t="s">
        <v>278</v>
      </c>
      <c r="F13" s="489" t="str">
        <f>'Data 1'!E78</f>
        <v>-</v>
      </c>
      <c r="G13" s="490" t="str">
        <f>'Data 1'!F78</f>
        <v>-</v>
      </c>
      <c r="H13" s="489">
        <f>'Data 1'!H78</f>
        <v>2536.6636469999999</v>
      </c>
      <c r="I13" s="490">
        <f>'Data 1'!I78</f>
        <v>13.991292190629512</v>
      </c>
      <c r="J13" s="489" t="str">
        <f>'Data 1'!K78</f>
        <v>-</v>
      </c>
      <c r="K13" s="490" t="str">
        <f>'Data 1'!L78</f>
        <v>-</v>
      </c>
      <c r="L13" s="489" t="str">
        <f>'Data 1'!N78</f>
        <v>-</v>
      </c>
      <c r="M13" s="490" t="str">
        <f>'Data 1'!O78</f>
        <v>-</v>
      </c>
      <c r="N13" s="489">
        <f>'Data 1'!Q78</f>
        <v>2536.6636469999999</v>
      </c>
      <c r="O13" s="490">
        <f>'Data 1'!R78</f>
        <v>13.991292190629512</v>
      </c>
      <c r="P13" s="425"/>
      <c r="Q13" s="425"/>
      <c r="R13" s="208"/>
      <c r="S13" s="208"/>
      <c r="T13" s="208"/>
      <c r="U13" s="208"/>
      <c r="V13" s="208"/>
      <c r="W13" s="208"/>
      <c r="X13" s="208"/>
      <c r="Y13" s="208"/>
    </row>
    <row r="14" spans="3:25" s="207" customFormat="1" ht="12.75" customHeight="1">
      <c r="C14" s="206"/>
      <c r="E14" s="683" t="s">
        <v>492</v>
      </c>
      <c r="F14" s="487">
        <f>'Data 1'!E79</f>
        <v>1301.6922179999999</v>
      </c>
      <c r="G14" s="488">
        <f>'Data 1'!F79</f>
        <v>-0.77838310736697558</v>
      </c>
      <c r="H14" s="487">
        <f>'Data 1'!H79</f>
        <v>5043.4687170000016</v>
      </c>
      <c r="I14" s="488">
        <f>'Data 1'!I79</f>
        <v>5.8682691543684884</v>
      </c>
      <c r="J14" s="487">
        <f>'Data 1'!K79</f>
        <v>210.72814699999981</v>
      </c>
      <c r="K14" s="488">
        <f>'Data 1'!L79</f>
        <v>2.5742588089150198</v>
      </c>
      <c r="L14" s="487">
        <f>'Data 1'!N79</f>
        <v>198.56784599999992</v>
      </c>
      <c r="M14" s="488">
        <f>'Data 1'!O79</f>
        <v>-3.0506138556340545</v>
      </c>
      <c r="N14" s="487">
        <f>'Data 1'!Q79</f>
        <v>6754.4569280000014</v>
      </c>
      <c r="O14" s="488">
        <f>'Data 1'!R79</f>
        <v>4.1379115910075592</v>
      </c>
      <c r="P14" s="425"/>
      <c r="Q14" s="425"/>
      <c r="R14" s="208"/>
      <c r="S14" s="208"/>
      <c r="T14" s="208"/>
      <c r="U14" s="208"/>
      <c r="V14" s="208"/>
      <c r="W14" s="208"/>
      <c r="X14" s="208"/>
      <c r="Y14" s="208"/>
    </row>
    <row r="15" spans="3:25" s="207" customFormat="1" ht="12.75" customHeight="1">
      <c r="C15" s="206"/>
      <c r="E15" s="683" t="s">
        <v>459</v>
      </c>
      <c r="F15" s="487">
        <f>'Data 1'!E80</f>
        <v>542.55260799999996</v>
      </c>
      <c r="G15" s="488">
        <f>'Data 1'!F80</f>
        <v>-32.955238035330026</v>
      </c>
      <c r="H15" s="487">
        <f>'Data 1'!H80</f>
        <v>3031.6995110000007</v>
      </c>
      <c r="I15" s="488">
        <f>'Data 1'!I80</f>
        <v>-5.6439522125523283</v>
      </c>
      <c r="J15" s="487" t="str">
        <f>'Data 1'!K80</f>
        <v>-</v>
      </c>
      <c r="K15" s="488" t="str">
        <f>'Data 1'!L80</f>
        <v>-</v>
      </c>
      <c r="L15" s="487" t="str">
        <f>'Data 1'!N80</f>
        <v>-</v>
      </c>
      <c r="M15" s="488" t="str">
        <f>'Data 1'!O80</f>
        <v>-</v>
      </c>
      <c r="N15" s="487">
        <f>'Data 1'!Q80</f>
        <v>3574.2521190000007</v>
      </c>
      <c r="O15" s="488">
        <f>'Data 1'!R80</f>
        <v>-11.138686486910176</v>
      </c>
      <c r="P15" s="425"/>
      <c r="Q15" s="425"/>
      <c r="R15" s="208"/>
      <c r="S15" s="208"/>
      <c r="T15" s="208"/>
      <c r="U15" s="208"/>
      <c r="V15" s="208"/>
      <c r="W15" s="208"/>
      <c r="X15" s="208"/>
      <c r="Y15" s="208"/>
    </row>
    <row r="16" spans="3:25" s="201" customFormat="1" ht="12.75" customHeight="1">
      <c r="C16" s="209"/>
      <c r="E16" s="683" t="s">
        <v>500</v>
      </c>
      <c r="F16" s="487">
        <f>'Data 1'!E81</f>
        <v>10.091754999999999</v>
      </c>
      <c r="G16" s="488">
        <f>'Data 1'!F81</f>
        <v>-4.6315130948212708</v>
      </c>
      <c r="H16" s="487" t="str">
        <f>'Data 1'!H81</f>
        <v>-</v>
      </c>
      <c r="I16" s="488" t="str">
        <f>'Data 1'!I81</f>
        <v>-</v>
      </c>
      <c r="J16" s="487" t="str">
        <f>'Data 1'!K81</f>
        <v>-</v>
      </c>
      <c r="K16" s="488" t="str">
        <f>'Data 1'!L81</f>
        <v>-</v>
      </c>
      <c r="L16" s="487" t="str">
        <f>'Data 1'!N81</f>
        <v>-</v>
      </c>
      <c r="M16" s="488" t="str">
        <f>'Data 1'!O81</f>
        <v>-</v>
      </c>
      <c r="N16" s="487">
        <f>'Data 1'!Q81</f>
        <v>10.091754999999999</v>
      </c>
      <c r="O16" s="488">
        <f>'Data 1'!R81</f>
        <v>-4.6315130948212708</v>
      </c>
      <c r="P16" s="425"/>
      <c r="Q16" s="425"/>
    </row>
    <row r="17" spans="3:18" s="201" customFormat="1" ht="12.75" customHeight="1">
      <c r="C17" s="210"/>
      <c r="E17" s="683" t="s">
        <v>266</v>
      </c>
      <c r="F17" s="487" t="str">
        <f>'Data 1'!E82</f>
        <v>-</v>
      </c>
      <c r="G17" s="488" t="str">
        <f>'Data 1'!F82</f>
        <v>-</v>
      </c>
      <c r="H17" s="487">
        <f>'Data 1'!H82</f>
        <v>18.102639</v>
      </c>
      <c r="I17" s="488">
        <f>'Data 1'!I82</f>
        <v>111.55193847984806</v>
      </c>
      <c r="J17" s="487" t="str">
        <f>'Data 1'!K82</f>
        <v>-</v>
      </c>
      <c r="K17" s="488" t="str">
        <f>'Data 1'!L82</f>
        <v>-</v>
      </c>
      <c r="L17" s="487" t="str">
        <f>'Data 1'!N82</f>
        <v>-</v>
      </c>
      <c r="M17" s="488" t="str">
        <f>'Data 1'!O82</f>
        <v>-</v>
      </c>
      <c r="N17" s="487">
        <f>'Data 1'!Q82</f>
        <v>18.102639</v>
      </c>
      <c r="O17" s="488">
        <f>'Data 1'!R82</f>
        <v>111.55193847984806</v>
      </c>
      <c r="P17" s="425"/>
      <c r="Q17" s="425"/>
    </row>
    <row r="18" spans="3:18" s="201" customFormat="1" ht="12.75" customHeight="1">
      <c r="C18" s="210"/>
      <c r="E18" s="683" t="s">
        <v>267</v>
      </c>
      <c r="F18" s="487">
        <f>'Data 1'!E83</f>
        <v>5.4146400000000003</v>
      </c>
      <c r="G18" s="488">
        <f>'Data 1'!F83</f>
        <v>1.8359908369725897</v>
      </c>
      <c r="H18" s="487">
        <f>'Data 1'!H83</f>
        <v>394.04399999999998</v>
      </c>
      <c r="I18" s="488">
        <f>'Data 1'!I83</f>
        <v>-0.65977034720314798</v>
      </c>
      <c r="J18" s="487" t="str">
        <f>'Data 1'!K83</f>
        <v>-</v>
      </c>
      <c r="K18" s="488" t="str">
        <f>'Data 1'!L83</f>
        <v>-</v>
      </c>
      <c r="L18" s="487" t="str">
        <f>'Data 1'!N83</f>
        <v>-</v>
      </c>
      <c r="M18" s="488" t="str">
        <f>'Data 1'!O83</f>
        <v>-</v>
      </c>
      <c r="N18" s="487">
        <f>'Data 1'!Q83</f>
        <v>399.45864</v>
      </c>
      <c r="O18" s="488">
        <f>'Data 1'!R83</f>
        <v>-0.62675856607423697</v>
      </c>
      <c r="P18" s="425"/>
      <c r="Q18" s="425"/>
    </row>
    <row r="19" spans="3:18" s="201" customFormat="1" ht="12.75" customHeight="1">
      <c r="C19" s="212"/>
      <c r="E19" s="683" t="s">
        <v>268</v>
      </c>
      <c r="F19" s="487">
        <f>'Data 1'!E84</f>
        <v>120.456</v>
      </c>
      <c r="G19" s="488">
        <f>'Data 1'!F84</f>
        <v>-1.7852105108153937</v>
      </c>
      <c r="H19" s="487">
        <f>'Data 1'!H84</f>
        <v>277.404</v>
      </c>
      <c r="I19" s="488">
        <f>'Data 1'!I84</f>
        <v>0.6713159377767397</v>
      </c>
      <c r="J19" s="487" t="str">
        <f>'Data 1'!K84</f>
        <v>-</v>
      </c>
      <c r="K19" s="488" t="str">
        <f>'Data 1'!L84</f>
        <v>-</v>
      </c>
      <c r="L19" s="487">
        <f>'Data 1'!N84</f>
        <v>8.1000000000000003E-2</v>
      </c>
      <c r="M19" s="488">
        <f>'Data 1'!O84</f>
        <v>3.8461538461538547</v>
      </c>
      <c r="N19" s="487">
        <f>'Data 1'!Q84</f>
        <v>397.94100000000003</v>
      </c>
      <c r="O19" s="488">
        <f>'Data 1'!R84</f>
        <v>-8.4524202552460626E-2</v>
      </c>
      <c r="P19" s="425"/>
      <c r="Q19" s="425"/>
      <c r="R19" s="205"/>
    </row>
    <row r="20" spans="3:18" s="201" customFormat="1" ht="12.75" customHeight="1">
      <c r="C20" s="212"/>
      <c r="E20" s="477" t="s">
        <v>295</v>
      </c>
      <c r="F20" s="487">
        <f>'Data 1'!E85</f>
        <v>1.31023</v>
      </c>
      <c r="G20" s="488">
        <f>'Data 1'!F85</f>
        <v>-33.576842158627166</v>
      </c>
      <c r="H20" s="487">
        <f>'Data 1'!H85</f>
        <v>9.3360000000000003</v>
      </c>
      <c r="I20" s="488">
        <f>'Data 1'!I85</f>
        <v>15.92884134735737</v>
      </c>
      <c r="J20" s="487" t="str">
        <f>'Data 1'!K85</f>
        <v>-</v>
      </c>
      <c r="K20" s="488" t="str">
        <f>'Data 1'!L85</f>
        <v>-</v>
      </c>
      <c r="L20" s="487" t="str">
        <f>'Data 1'!N85</f>
        <v>-</v>
      </c>
      <c r="M20" s="488" t="str">
        <f>'Data 1'!O85</f>
        <v>-</v>
      </c>
      <c r="N20" s="487">
        <f>'Data 1'!Q85</f>
        <v>10.646230000000001</v>
      </c>
      <c r="O20" s="488">
        <f>'Data 1'!R85</f>
        <v>6.1886942104972364</v>
      </c>
      <c r="P20" s="425"/>
      <c r="Q20" s="425"/>
    </row>
    <row r="21" spans="3:18" s="201" customFormat="1" ht="12.75" customHeight="1">
      <c r="C21" s="212"/>
      <c r="E21" s="477" t="s">
        <v>280</v>
      </c>
      <c r="F21" s="487">
        <f>'Data 1'!E86</f>
        <v>34.699120000000001</v>
      </c>
      <c r="G21" s="488">
        <f>'Data 1'!F86</f>
        <v>10.08841561302718</v>
      </c>
      <c r="H21" s="487">
        <f>'Data 1'!H86</f>
        <v>0</v>
      </c>
      <c r="I21" s="488" t="str">
        <f>'Data 1'!I86</f>
        <v>-</v>
      </c>
      <c r="J21" s="487" t="str">
        <f>'Data 1'!K86</f>
        <v>-</v>
      </c>
      <c r="K21" s="488" t="str">
        <f>'Data 1'!L86</f>
        <v>-</v>
      </c>
      <c r="L21" s="487" t="str">
        <f>'Data 1'!N86</f>
        <v>-</v>
      </c>
      <c r="M21" s="488" t="str">
        <f>'Data 1'!O86</f>
        <v>-</v>
      </c>
      <c r="N21" s="487">
        <f>'Data 1'!Q86</f>
        <v>34.699120000000001</v>
      </c>
      <c r="O21" s="488">
        <f>'Data 1'!R86</f>
        <v>10.08841561302718</v>
      </c>
      <c r="P21" s="425"/>
      <c r="Q21" s="425"/>
    </row>
    <row r="22" spans="3:18" s="201" customFormat="1" ht="12.75" customHeight="1">
      <c r="C22" s="212"/>
      <c r="E22" s="477" t="s">
        <v>281</v>
      </c>
      <c r="F22" s="487">
        <f>'Data 1'!E87</f>
        <v>261.61099999999999</v>
      </c>
      <c r="G22" s="488">
        <f>'Data 1'!F87</f>
        <v>-13.430025546334178</v>
      </c>
      <c r="H22" s="487" t="str">
        <f>'Data 1'!H87</f>
        <v>-</v>
      </c>
      <c r="I22" s="488" t="str">
        <f>'Data 1'!I87</f>
        <v>-</v>
      </c>
      <c r="J22" s="487" t="str">
        <f>'Data 1'!K87</f>
        <v>-</v>
      </c>
      <c r="K22" s="488" t="str">
        <f>'Data 1'!L87</f>
        <v>-</v>
      </c>
      <c r="L22" s="487">
        <f>'Data 1'!N87</f>
        <v>9.6999999999999993</v>
      </c>
      <c r="M22" s="488">
        <f>'Data 1'!O87</f>
        <v>12.908858107321608</v>
      </c>
      <c r="N22" s="487">
        <f>'Data 1'!Q87</f>
        <v>271.31099999999998</v>
      </c>
      <c r="O22" s="488">
        <f>'Data 1'!R87</f>
        <v>-12.701946992634838</v>
      </c>
      <c r="P22" s="425"/>
      <c r="Q22" s="425"/>
    </row>
    <row r="23" spans="3:18" s="201" customFormat="1" ht="12.75" customHeight="1">
      <c r="C23" s="212"/>
      <c r="E23" s="686" t="s">
        <v>290</v>
      </c>
      <c r="F23" s="539">
        <f>SUM(F9:F10,F14:F22)</f>
        <v>4581.5958730000002</v>
      </c>
      <c r="G23" s="525">
        <f>'Data 1'!F88</f>
        <v>2.7115397213342218</v>
      </c>
      <c r="H23" s="539">
        <f>SUM(H9:H10,H14:H22)</f>
        <v>8777.5268670000023</v>
      </c>
      <c r="I23" s="525">
        <f>'Data 1'!I88</f>
        <v>1.2476629942351103</v>
      </c>
      <c r="J23" s="539">
        <f>SUM(J9:J10,J14:J22)</f>
        <v>210.72814699999981</v>
      </c>
      <c r="K23" s="525">
        <f>'Data 1'!L88</f>
        <v>2.5742588089150198</v>
      </c>
      <c r="L23" s="539">
        <f>SUM(L9:L10,L14:L22)</f>
        <v>208.3488459999999</v>
      </c>
      <c r="M23" s="525">
        <f>'Data 1'!O88</f>
        <v>-2.4058576558200429</v>
      </c>
      <c r="N23" s="539">
        <f>SUM(N9:N10,N14:N22)</f>
        <v>13778.199733000003</v>
      </c>
      <c r="O23" s="525">
        <f>'Data 1'!R88</f>
        <v>1.6921553425395919</v>
      </c>
      <c r="P23" s="425"/>
      <c r="Q23" s="425"/>
    </row>
    <row r="24" spans="3:18" s="201" customFormat="1" ht="12.75" customHeight="1">
      <c r="C24" s="213"/>
      <c r="E24" s="683" t="s">
        <v>470</v>
      </c>
      <c r="F24" s="540">
        <f>'Data 1'!E89</f>
        <v>1250.5825009999999</v>
      </c>
      <c r="G24" s="687">
        <f>'Data 1'!F89</f>
        <v>-6.3789357647218159</v>
      </c>
      <c r="H24" s="540" t="str">
        <f>'Data 1'!H89</f>
        <v>-</v>
      </c>
      <c r="I24" s="687" t="str">
        <f>'Data 1'!I89</f>
        <v>-</v>
      </c>
      <c r="J24" s="540" t="str">
        <f>'Data 1'!K89</f>
        <v>-</v>
      </c>
      <c r="K24" s="687" t="str">
        <f>'Data 1'!L89</f>
        <v>-</v>
      </c>
      <c r="L24" s="540" t="str">
        <f>'Data 1'!N89</f>
        <v>-</v>
      </c>
      <c r="M24" s="687" t="str">
        <f>'Data 1'!O89</f>
        <v>-</v>
      </c>
      <c r="N24" s="540">
        <f>'Data 1'!Q89</f>
        <v>1250.5825009999999</v>
      </c>
      <c r="O24" s="687">
        <f>'Data 1'!R89</f>
        <v>-6.3789357647218159</v>
      </c>
      <c r="P24" s="425"/>
      <c r="Q24" s="425"/>
    </row>
    <row r="25" spans="3:18" s="201" customFormat="1" ht="16.149999999999999" customHeight="1">
      <c r="C25" s="212"/>
      <c r="E25" s="455" t="s">
        <v>35</v>
      </c>
      <c r="F25" s="541">
        <f>SUM(F23:F24)</f>
        <v>5832.1783740000001</v>
      </c>
      <c r="G25" s="542">
        <f>'Data 1'!F90</f>
        <v>0.61663458006244731</v>
      </c>
      <c r="H25" s="541">
        <f>SUM(H23:H24)</f>
        <v>8777.5268670000023</v>
      </c>
      <c r="I25" s="542">
        <f>'Data 1'!I90</f>
        <v>1.2476629942351103</v>
      </c>
      <c r="J25" s="541">
        <f>SUM(J23:J24)</f>
        <v>210.72814699999981</v>
      </c>
      <c r="K25" s="542">
        <f>'Data 1'!L90</f>
        <v>2.5742588089150198</v>
      </c>
      <c r="L25" s="541">
        <f>SUM(L23:L24)</f>
        <v>208.3488459999999</v>
      </c>
      <c r="M25" s="542">
        <f>'Data 1'!O90</f>
        <v>-2.4058576558200429</v>
      </c>
      <c r="N25" s="541">
        <f>SUM(N23:N24)</f>
        <v>15028.782234000002</v>
      </c>
      <c r="O25" s="542">
        <f>'Data 1'!R90</f>
        <v>0.96783567335840814</v>
      </c>
      <c r="P25" s="425"/>
      <c r="Q25" s="425"/>
    </row>
    <row r="26" spans="3:18" s="201" customFormat="1" ht="12.75" customHeight="1">
      <c r="C26" s="214"/>
      <c r="D26" s="214"/>
      <c r="E26" s="1007" t="s">
        <v>302</v>
      </c>
      <c r="F26" s="1007"/>
      <c r="G26" s="1007"/>
      <c r="H26" s="1007"/>
      <c r="I26" s="1007"/>
      <c r="J26" s="1007"/>
      <c r="K26" s="1007"/>
      <c r="L26" s="1007"/>
      <c r="M26" s="1007"/>
      <c r="N26" s="1007"/>
      <c r="O26" s="1007"/>
      <c r="Q26" s="208"/>
    </row>
    <row r="27" spans="3:18" s="201" customFormat="1" ht="12.75" customHeight="1">
      <c r="C27" s="214"/>
      <c r="D27" s="214"/>
      <c r="E27" s="1033" t="s">
        <v>501</v>
      </c>
      <c r="F27" s="1033"/>
      <c r="G27" s="1033"/>
      <c r="H27" s="1033"/>
      <c r="I27" s="1033"/>
      <c r="J27" s="1033"/>
      <c r="K27" s="1033"/>
      <c r="L27" s="1033"/>
      <c r="M27" s="1033"/>
      <c r="N27" s="1033"/>
      <c r="O27" s="1033"/>
    </row>
    <row r="28" spans="3:18" s="201" customFormat="1" ht="12.75" customHeight="1">
      <c r="E28" s="1033" t="s">
        <v>303</v>
      </c>
      <c r="F28" s="1033"/>
      <c r="G28" s="1033"/>
      <c r="H28" s="1033"/>
      <c r="I28" s="1033"/>
      <c r="J28" s="1033"/>
      <c r="K28" s="1033"/>
      <c r="L28" s="1033"/>
      <c r="M28" s="1033"/>
      <c r="N28" s="1033"/>
      <c r="O28" s="1033"/>
    </row>
    <row r="29" spans="3:18" s="207" customFormat="1" ht="12.75" customHeight="1">
      <c r="E29" s="1033" t="s">
        <v>495</v>
      </c>
      <c r="F29" s="1033"/>
      <c r="G29" s="1033"/>
      <c r="H29" s="1033"/>
      <c r="I29" s="1033"/>
      <c r="J29" s="1033"/>
      <c r="K29" s="1033"/>
      <c r="L29" s="1033"/>
      <c r="M29" s="1033"/>
      <c r="N29" s="1033"/>
      <c r="O29" s="1033"/>
    </row>
    <row r="30" spans="3:18" ht="12.75" customHeight="1">
      <c r="C30" s="202"/>
      <c r="D30" s="202"/>
      <c r="E30" s="1033" t="s">
        <v>638</v>
      </c>
      <c r="F30" s="1033"/>
      <c r="G30" s="1033"/>
      <c r="H30" s="1033"/>
      <c r="I30" s="1033"/>
      <c r="J30" s="1033"/>
      <c r="K30" s="1033"/>
      <c r="L30" s="1033"/>
      <c r="M30" s="1033"/>
      <c r="N30" s="1033"/>
      <c r="O30" s="1033"/>
    </row>
    <row r="31" spans="3:18" ht="12.75" customHeight="1">
      <c r="C31" s="202"/>
      <c r="D31" s="202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</row>
    <row r="32" spans="3:18" ht="12.75" customHeight="1">
      <c r="C32" s="202"/>
      <c r="D32" s="202"/>
      <c r="E32" s="416"/>
      <c r="G32"/>
      <c r="I32"/>
      <c r="K32"/>
      <c r="L32"/>
      <c r="M32"/>
      <c r="N32"/>
      <c r="O32"/>
    </row>
    <row r="33" spans="3:15" ht="12.75" customHeight="1">
      <c r="C33" s="202"/>
      <c r="D33" s="202"/>
      <c r="E33"/>
      <c r="G33" s="71"/>
      <c r="I33" s="71"/>
      <c r="K33"/>
      <c r="L33"/>
      <c r="M33"/>
      <c r="N33"/>
      <c r="O33" s="71"/>
    </row>
    <row r="34" spans="3:15" ht="12.75" customHeight="1">
      <c r="C34" s="202"/>
      <c r="D34" s="202"/>
      <c r="E34"/>
      <c r="G34" s="71"/>
      <c r="I34"/>
      <c r="K34"/>
      <c r="L34"/>
      <c r="M34" s="71"/>
      <c r="N34"/>
      <c r="O34" s="71"/>
    </row>
    <row r="35" spans="3:15" ht="16.5" customHeight="1">
      <c r="C35" s="202"/>
      <c r="D35" s="202"/>
      <c r="E35"/>
      <c r="G35"/>
      <c r="I35" s="71"/>
      <c r="K35"/>
      <c r="L35"/>
      <c r="M35" s="71"/>
      <c r="N35"/>
      <c r="O35" s="71"/>
    </row>
    <row r="36" spans="3:15" ht="16.5" customHeight="1">
      <c r="C36" s="202"/>
      <c r="D36" s="202"/>
      <c r="E36"/>
      <c r="G36" s="215"/>
      <c r="H36" s="217"/>
      <c r="I36" s="215"/>
      <c r="J36" s="218"/>
      <c r="K36" s="215"/>
      <c r="L36" s="216"/>
      <c r="M36" s="215"/>
      <c r="N36" s="216"/>
      <c r="O36" s="215"/>
    </row>
    <row r="37" spans="3:15" ht="12.75" customHeight="1">
      <c r="C37" s="202"/>
      <c r="D37" s="202"/>
      <c r="E37"/>
    </row>
    <row r="38" spans="3:15" ht="12.75">
      <c r="E38"/>
      <c r="O38" s="219"/>
    </row>
    <row r="39" spans="3:15">
      <c r="E39" s="178"/>
      <c r="F39" s="178"/>
      <c r="G39" s="178"/>
      <c r="H39" s="178"/>
      <c r="I39" s="178"/>
      <c r="J39" s="178"/>
      <c r="K39" s="178"/>
    </row>
    <row r="40" spans="3:15">
      <c r="C40" s="178"/>
      <c r="D40" s="178"/>
      <c r="E40" s="178"/>
      <c r="F40" s="178"/>
      <c r="G40" s="178"/>
      <c r="H40" s="178"/>
      <c r="I40" s="178"/>
      <c r="J40" s="178"/>
      <c r="K40" s="178"/>
    </row>
    <row r="41" spans="3:15">
      <c r="C41" s="178"/>
      <c r="D41" s="178"/>
      <c r="E41" s="178"/>
      <c r="F41" s="178"/>
      <c r="G41" s="178"/>
      <c r="H41" s="178"/>
      <c r="I41" s="178"/>
      <c r="J41" s="178"/>
      <c r="K41" s="178"/>
    </row>
    <row r="42" spans="3:15">
      <c r="C42" s="178"/>
      <c r="D42" s="178"/>
      <c r="E42" s="178"/>
      <c r="F42" s="178"/>
      <c r="G42" s="178"/>
      <c r="H42" s="178"/>
      <c r="I42" s="178"/>
      <c r="J42" s="178"/>
      <c r="K42" s="178"/>
    </row>
    <row r="43" spans="3:15">
      <c r="C43" s="178"/>
      <c r="D43" s="178"/>
      <c r="E43" s="178"/>
      <c r="F43" s="178"/>
      <c r="G43" s="178"/>
      <c r="H43" s="178"/>
      <c r="I43" s="178"/>
      <c r="J43" s="178"/>
      <c r="K43" s="178"/>
    </row>
    <row r="44" spans="3:15">
      <c r="C44" s="178"/>
      <c r="D44" s="178"/>
      <c r="E44" s="178"/>
      <c r="F44" s="178"/>
      <c r="G44" s="178"/>
      <c r="H44" s="178"/>
      <c r="I44" s="178"/>
      <c r="J44" s="178"/>
      <c r="K44" s="178"/>
    </row>
    <row r="45" spans="3:15">
      <c r="C45" s="178"/>
      <c r="D45" s="178"/>
      <c r="E45" s="178"/>
      <c r="F45" s="178"/>
      <c r="G45" s="178"/>
      <c r="H45" s="178"/>
      <c r="I45" s="178"/>
      <c r="J45" s="178"/>
      <c r="K45" s="178"/>
    </row>
    <row r="46" spans="3:15">
      <c r="C46" s="178"/>
      <c r="D46" s="178"/>
      <c r="E46" s="178"/>
      <c r="F46" s="178"/>
      <c r="G46" s="178"/>
      <c r="H46" s="178"/>
      <c r="I46" s="178"/>
      <c r="J46" s="178"/>
      <c r="K46" s="178"/>
    </row>
    <row r="47" spans="3:15">
      <c r="C47" s="178"/>
      <c r="D47" s="178"/>
      <c r="E47" s="178"/>
      <c r="F47" s="178"/>
      <c r="G47" s="178"/>
      <c r="H47" s="178"/>
      <c r="I47" s="178"/>
      <c r="J47" s="178"/>
      <c r="K47" s="178"/>
    </row>
    <row r="48" spans="3:15">
      <c r="C48" s="178"/>
      <c r="D48" s="178"/>
      <c r="E48" s="178"/>
      <c r="F48" s="178"/>
      <c r="G48" s="178"/>
      <c r="H48" s="178"/>
      <c r="I48" s="178"/>
      <c r="J48" s="178"/>
      <c r="K48" s="178"/>
    </row>
    <row r="49" spans="3:11">
      <c r="C49" s="178"/>
      <c r="D49" s="178"/>
      <c r="E49" s="178"/>
      <c r="F49" s="178"/>
      <c r="G49" s="178"/>
      <c r="H49" s="178"/>
      <c r="I49" s="178"/>
      <c r="J49" s="178"/>
      <c r="K49" s="178"/>
    </row>
    <row r="50" spans="3:11">
      <c r="C50" s="178"/>
      <c r="D50" s="178"/>
      <c r="E50" s="178"/>
      <c r="F50" s="178"/>
      <c r="G50" s="178"/>
      <c r="H50" s="178"/>
      <c r="I50" s="178"/>
      <c r="J50" s="178"/>
      <c r="K50" s="178"/>
    </row>
    <row r="51" spans="3:11">
      <c r="C51" s="178"/>
      <c r="D51" s="178"/>
      <c r="E51" s="178"/>
      <c r="F51" s="178"/>
      <c r="G51" s="178"/>
      <c r="H51" s="178"/>
      <c r="I51" s="178"/>
      <c r="J51" s="178"/>
      <c r="K51" s="178"/>
    </row>
    <row r="52" spans="3:11">
      <c r="C52" s="178"/>
      <c r="D52" s="178"/>
      <c r="E52" s="178"/>
      <c r="F52" s="178"/>
      <c r="G52" s="178"/>
      <c r="H52" s="178"/>
      <c r="I52" s="178"/>
      <c r="J52" s="178"/>
      <c r="K52" s="178"/>
    </row>
    <row r="53" spans="3:11">
      <c r="C53" s="178"/>
      <c r="D53" s="178"/>
      <c r="E53" s="178"/>
      <c r="F53" s="178"/>
      <c r="G53" s="178"/>
      <c r="H53" s="178"/>
      <c r="I53" s="178"/>
      <c r="J53" s="178"/>
      <c r="K53" s="178"/>
    </row>
    <row r="54" spans="3:11">
      <c r="C54" s="178"/>
      <c r="D54" s="178"/>
      <c r="E54" s="178"/>
      <c r="F54" s="178"/>
      <c r="G54" s="178"/>
      <c r="H54" s="178"/>
      <c r="I54" s="178"/>
      <c r="J54" s="178"/>
      <c r="K54" s="178"/>
    </row>
    <row r="55" spans="3:11">
      <c r="C55" s="178"/>
      <c r="D55" s="178"/>
    </row>
  </sheetData>
  <mergeCells count="11">
    <mergeCell ref="N7:O7"/>
    <mergeCell ref="E30:O30"/>
    <mergeCell ref="E26:O26"/>
    <mergeCell ref="E27:O27"/>
    <mergeCell ref="E28:O28"/>
    <mergeCell ref="E29:O29"/>
    <mergeCell ref="C7:C10"/>
    <mergeCell ref="F7:G7"/>
    <mergeCell ref="H7:I7"/>
    <mergeCell ref="J7:K7"/>
    <mergeCell ref="L7:M7"/>
  </mergeCells>
  <hyperlinks>
    <hyperlink ref="C4" location="Indice!A1" display="Indice!A1"/>
  </hyperlinks>
  <printOptions horizontalCentered="1" verticalCentered="1"/>
  <pageMargins left="0.39370078740157483" right="0.75" top="0.39370078740157483" bottom="0.39370078740157483" header="0" footer="0"/>
  <pageSetup paperSize="9" scale="99" orientation="landscape" r:id="rId1"/>
  <headerFooter alignWithMargins="0"/>
  <ignoredErrors>
    <ignoredError sqref="G23 G25 K23 K25 M23 M25" formula="1"/>
  </ignoredErrors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autoPageBreaks="0"/>
  </sheetPr>
  <dimension ref="C1:W33"/>
  <sheetViews>
    <sheetView showGridLines="0" showRowColHeaders="0" zoomScaleNormal="100" workbookViewId="0">
      <selection activeCell="B2" sqref="B2"/>
    </sheetView>
  </sheetViews>
  <sheetFormatPr baseColWidth="10" defaultRowHeight="11.25"/>
  <cols>
    <col min="1" max="1" width="0.140625" style="178" customWidth="1"/>
    <col min="2" max="2" width="2.7109375" style="178" customWidth="1"/>
    <col min="3" max="3" width="23.7109375" style="178" customWidth="1"/>
    <col min="4" max="4" width="1.28515625" style="178" customWidth="1"/>
    <col min="5" max="5" width="28.5703125" style="178" customWidth="1"/>
    <col min="6" max="15" width="7.7109375" style="178" customWidth="1"/>
    <col min="16" max="20" width="11.42578125" style="178"/>
    <col min="21" max="21" width="12.28515625" style="178" bestFit="1" customWidth="1"/>
    <col min="22" max="256" width="11.42578125" style="178"/>
    <col min="257" max="257" width="0.140625" style="178" customWidth="1"/>
    <col min="258" max="258" width="2.7109375" style="178" customWidth="1"/>
    <col min="259" max="259" width="15.42578125" style="178" customWidth="1"/>
    <col min="260" max="260" width="1.28515625" style="178" customWidth="1"/>
    <col min="261" max="261" width="28.5703125" style="178" customWidth="1"/>
    <col min="262" max="270" width="7" style="178" customWidth="1"/>
    <col min="271" max="271" width="6.140625" style="178" customWidth="1"/>
    <col min="272" max="512" width="11.42578125" style="178"/>
    <col min="513" max="513" width="0.140625" style="178" customWidth="1"/>
    <col min="514" max="514" width="2.7109375" style="178" customWidth="1"/>
    <col min="515" max="515" width="15.42578125" style="178" customWidth="1"/>
    <col min="516" max="516" width="1.28515625" style="178" customWidth="1"/>
    <col min="517" max="517" width="28.5703125" style="178" customWidth="1"/>
    <col min="518" max="526" width="7" style="178" customWidth="1"/>
    <col min="527" max="527" width="6.140625" style="178" customWidth="1"/>
    <col min="528" max="768" width="11.42578125" style="178"/>
    <col min="769" max="769" width="0.140625" style="178" customWidth="1"/>
    <col min="770" max="770" width="2.7109375" style="178" customWidth="1"/>
    <col min="771" max="771" width="15.42578125" style="178" customWidth="1"/>
    <col min="772" max="772" width="1.28515625" style="178" customWidth="1"/>
    <col min="773" max="773" width="28.5703125" style="178" customWidth="1"/>
    <col min="774" max="782" width="7" style="178" customWidth="1"/>
    <col min="783" max="783" width="6.140625" style="178" customWidth="1"/>
    <col min="784" max="1024" width="11.42578125" style="178"/>
    <col min="1025" max="1025" width="0.140625" style="178" customWidth="1"/>
    <col min="1026" max="1026" width="2.7109375" style="178" customWidth="1"/>
    <col min="1027" max="1027" width="15.42578125" style="178" customWidth="1"/>
    <col min="1028" max="1028" width="1.28515625" style="178" customWidth="1"/>
    <col min="1029" max="1029" width="28.5703125" style="178" customWidth="1"/>
    <col min="1030" max="1038" width="7" style="178" customWidth="1"/>
    <col min="1039" max="1039" width="6.140625" style="178" customWidth="1"/>
    <col min="1040" max="1280" width="11.42578125" style="178"/>
    <col min="1281" max="1281" width="0.140625" style="178" customWidth="1"/>
    <col min="1282" max="1282" width="2.7109375" style="178" customWidth="1"/>
    <col min="1283" max="1283" width="15.42578125" style="178" customWidth="1"/>
    <col min="1284" max="1284" width="1.28515625" style="178" customWidth="1"/>
    <col min="1285" max="1285" width="28.5703125" style="178" customWidth="1"/>
    <col min="1286" max="1294" width="7" style="178" customWidth="1"/>
    <col min="1295" max="1295" width="6.140625" style="178" customWidth="1"/>
    <col min="1296" max="1536" width="11.42578125" style="178"/>
    <col min="1537" max="1537" width="0.140625" style="178" customWidth="1"/>
    <col min="1538" max="1538" width="2.7109375" style="178" customWidth="1"/>
    <col min="1539" max="1539" width="15.42578125" style="178" customWidth="1"/>
    <col min="1540" max="1540" width="1.28515625" style="178" customWidth="1"/>
    <col min="1541" max="1541" width="28.5703125" style="178" customWidth="1"/>
    <col min="1542" max="1550" width="7" style="178" customWidth="1"/>
    <col min="1551" max="1551" width="6.140625" style="178" customWidth="1"/>
    <col min="1552" max="1792" width="11.42578125" style="178"/>
    <col min="1793" max="1793" width="0.140625" style="178" customWidth="1"/>
    <col min="1794" max="1794" width="2.7109375" style="178" customWidth="1"/>
    <col min="1795" max="1795" width="15.42578125" style="178" customWidth="1"/>
    <col min="1796" max="1796" width="1.28515625" style="178" customWidth="1"/>
    <col min="1797" max="1797" width="28.5703125" style="178" customWidth="1"/>
    <col min="1798" max="1806" width="7" style="178" customWidth="1"/>
    <col min="1807" max="1807" width="6.140625" style="178" customWidth="1"/>
    <col min="1808" max="2048" width="11.42578125" style="178"/>
    <col min="2049" max="2049" width="0.140625" style="178" customWidth="1"/>
    <col min="2050" max="2050" width="2.7109375" style="178" customWidth="1"/>
    <col min="2051" max="2051" width="15.42578125" style="178" customWidth="1"/>
    <col min="2052" max="2052" width="1.28515625" style="178" customWidth="1"/>
    <col min="2053" max="2053" width="28.5703125" style="178" customWidth="1"/>
    <col min="2054" max="2062" width="7" style="178" customWidth="1"/>
    <col min="2063" max="2063" width="6.140625" style="178" customWidth="1"/>
    <col min="2064" max="2304" width="11.42578125" style="178"/>
    <col min="2305" max="2305" width="0.140625" style="178" customWidth="1"/>
    <col min="2306" max="2306" width="2.7109375" style="178" customWidth="1"/>
    <col min="2307" max="2307" width="15.42578125" style="178" customWidth="1"/>
    <col min="2308" max="2308" width="1.28515625" style="178" customWidth="1"/>
    <col min="2309" max="2309" width="28.5703125" style="178" customWidth="1"/>
    <col min="2310" max="2318" width="7" style="178" customWidth="1"/>
    <col min="2319" max="2319" width="6.140625" style="178" customWidth="1"/>
    <col min="2320" max="2560" width="11.42578125" style="178"/>
    <col min="2561" max="2561" width="0.140625" style="178" customWidth="1"/>
    <col min="2562" max="2562" width="2.7109375" style="178" customWidth="1"/>
    <col min="2563" max="2563" width="15.42578125" style="178" customWidth="1"/>
    <col min="2564" max="2564" width="1.28515625" style="178" customWidth="1"/>
    <col min="2565" max="2565" width="28.5703125" style="178" customWidth="1"/>
    <col min="2566" max="2574" width="7" style="178" customWidth="1"/>
    <col min="2575" max="2575" width="6.140625" style="178" customWidth="1"/>
    <col min="2576" max="2816" width="11.42578125" style="178"/>
    <col min="2817" max="2817" width="0.140625" style="178" customWidth="1"/>
    <col min="2818" max="2818" width="2.7109375" style="178" customWidth="1"/>
    <col min="2819" max="2819" width="15.42578125" style="178" customWidth="1"/>
    <col min="2820" max="2820" width="1.28515625" style="178" customWidth="1"/>
    <col min="2821" max="2821" width="28.5703125" style="178" customWidth="1"/>
    <col min="2822" max="2830" width="7" style="178" customWidth="1"/>
    <col min="2831" max="2831" width="6.140625" style="178" customWidth="1"/>
    <col min="2832" max="3072" width="11.42578125" style="178"/>
    <col min="3073" max="3073" width="0.140625" style="178" customWidth="1"/>
    <col min="3074" max="3074" width="2.7109375" style="178" customWidth="1"/>
    <col min="3075" max="3075" width="15.42578125" style="178" customWidth="1"/>
    <col min="3076" max="3076" width="1.28515625" style="178" customWidth="1"/>
    <col min="3077" max="3077" width="28.5703125" style="178" customWidth="1"/>
    <col min="3078" max="3086" width="7" style="178" customWidth="1"/>
    <col min="3087" max="3087" width="6.140625" style="178" customWidth="1"/>
    <col min="3088" max="3328" width="11.42578125" style="178"/>
    <col min="3329" max="3329" width="0.140625" style="178" customWidth="1"/>
    <col min="3330" max="3330" width="2.7109375" style="178" customWidth="1"/>
    <col min="3331" max="3331" width="15.42578125" style="178" customWidth="1"/>
    <col min="3332" max="3332" width="1.28515625" style="178" customWidth="1"/>
    <col min="3333" max="3333" width="28.5703125" style="178" customWidth="1"/>
    <col min="3334" max="3342" width="7" style="178" customWidth="1"/>
    <col min="3343" max="3343" width="6.140625" style="178" customWidth="1"/>
    <col min="3344" max="3584" width="11.42578125" style="178"/>
    <col min="3585" max="3585" width="0.140625" style="178" customWidth="1"/>
    <col min="3586" max="3586" width="2.7109375" style="178" customWidth="1"/>
    <col min="3587" max="3587" width="15.42578125" style="178" customWidth="1"/>
    <col min="3588" max="3588" width="1.28515625" style="178" customWidth="1"/>
    <col min="3589" max="3589" width="28.5703125" style="178" customWidth="1"/>
    <col min="3590" max="3598" width="7" style="178" customWidth="1"/>
    <col min="3599" max="3599" width="6.140625" style="178" customWidth="1"/>
    <col min="3600" max="3840" width="11.42578125" style="178"/>
    <col min="3841" max="3841" width="0.140625" style="178" customWidth="1"/>
    <col min="3842" max="3842" width="2.7109375" style="178" customWidth="1"/>
    <col min="3843" max="3843" width="15.42578125" style="178" customWidth="1"/>
    <col min="3844" max="3844" width="1.28515625" style="178" customWidth="1"/>
    <col min="3845" max="3845" width="28.5703125" style="178" customWidth="1"/>
    <col min="3846" max="3854" width="7" style="178" customWidth="1"/>
    <col min="3855" max="3855" width="6.140625" style="178" customWidth="1"/>
    <col min="3856" max="4096" width="11.42578125" style="178"/>
    <col min="4097" max="4097" width="0.140625" style="178" customWidth="1"/>
    <col min="4098" max="4098" width="2.7109375" style="178" customWidth="1"/>
    <col min="4099" max="4099" width="15.42578125" style="178" customWidth="1"/>
    <col min="4100" max="4100" width="1.28515625" style="178" customWidth="1"/>
    <col min="4101" max="4101" width="28.5703125" style="178" customWidth="1"/>
    <col min="4102" max="4110" width="7" style="178" customWidth="1"/>
    <col min="4111" max="4111" width="6.140625" style="178" customWidth="1"/>
    <col min="4112" max="4352" width="11.42578125" style="178"/>
    <col min="4353" max="4353" width="0.140625" style="178" customWidth="1"/>
    <col min="4354" max="4354" width="2.7109375" style="178" customWidth="1"/>
    <col min="4355" max="4355" width="15.42578125" style="178" customWidth="1"/>
    <col min="4356" max="4356" width="1.28515625" style="178" customWidth="1"/>
    <col min="4357" max="4357" width="28.5703125" style="178" customWidth="1"/>
    <col min="4358" max="4366" width="7" style="178" customWidth="1"/>
    <col min="4367" max="4367" width="6.140625" style="178" customWidth="1"/>
    <col min="4368" max="4608" width="11.42578125" style="178"/>
    <col min="4609" max="4609" width="0.140625" style="178" customWidth="1"/>
    <col min="4610" max="4610" width="2.7109375" style="178" customWidth="1"/>
    <col min="4611" max="4611" width="15.42578125" style="178" customWidth="1"/>
    <col min="4612" max="4612" width="1.28515625" style="178" customWidth="1"/>
    <col min="4613" max="4613" width="28.5703125" style="178" customWidth="1"/>
    <col min="4614" max="4622" width="7" style="178" customWidth="1"/>
    <col min="4623" max="4623" width="6.140625" style="178" customWidth="1"/>
    <col min="4624" max="4864" width="11.42578125" style="178"/>
    <col min="4865" max="4865" width="0.140625" style="178" customWidth="1"/>
    <col min="4866" max="4866" width="2.7109375" style="178" customWidth="1"/>
    <col min="4867" max="4867" width="15.42578125" style="178" customWidth="1"/>
    <col min="4868" max="4868" width="1.28515625" style="178" customWidth="1"/>
    <col min="4869" max="4869" width="28.5703125" style="178" customWidth="1"/>
    <col min="4870" max="4878" width="7" style="178" customWidth="1"/>
    <col min="4879" max="4879" width="6.140625" style="178" customWidth="1"/>
    <col min="4880" max="5120" width="11.42578125" style="178"/>
    <col min="5121" max="5121" width="0.140625" style="178" customWidth="1"/>
    <col min="5122" max="5122" width="2.7109375" style="178" customWidth="1"/>
    <col min="5123" max="5123" width="15.42578125" style="178" customWidth="1"/>
    <col min="5124" max="5124" width="1.28515625" style="178" customWidth="1"/>
    <col min="5125" max="5125" width="28.5703125" style="178" customWidth="1"/>
    <col min="5126" max="5134" width="7" style="178" customWidth="1"/>
    <col min="5135" max="5135" width="6.140625" style="178" customWidth="1"/>
    <col min="5136" max="5376" width="11.42578125" style="178"/>
    <col min="5377" max="5377" width="0.140625" style="178" customWidth="1"/>
    <col min="5378" max="5378" width="2.7109375" style="178" customWidth="1"/>
    <col min="5379" max="5379" width="15.42578125" style="178" customWidth="1"/>
    <col min="5380" max="5380" width="1.28515625" style="178" customWidth="1"/>
    <col min="5381" max="5381" width="28.5703125" style="178" customWidth="1"/>
    <col min="5382" max="5390" width="7" style="178" customWidth="1"/>
    <col min="5391" max="5391" width="6.140625" style="178" customWidth="1"/>
    <col min="5392" max="5632" width="11.42578125" style="178"/>
    <col min="5633" max="5633" width="0.140625" style="178" customWidth="1"/>
    <col min="5634" max="5634" width="2.7109375" style="178" customWidth="1"/>
    <col min="5635" max="5635" width="15.42578125" style="178" customWidth="1"/>
    <col min="5636" max="5636" width="1.28515625" style="178" customWidth="1"/>
    <col min="5637" max="5637" width="28.5703125" style="178" customWidth="1"/>
    <col min="5638" max="5646" width="7" style="178" customWidth="1"/>
    <col min="5647" max="5647" width="6.140625" style="178" customWidth="1"/>
    <col min="5648" max="5888" width="11.42578125" style="178"/>
    <col min="5889" max="5889" width="0.140625" style="178" customWidth="1"/>
    <col min="5890" max="5890" width="2.7109375" style="178" customWidth="1"/>
    <col min="5891" max="5891" width="15.42578125" style="178" customWidth="1"/>
    <col min="5892" max="5892" width="1.28515625" style="178" customWidth="1"/>
    <col min="5893" max="5893" width="28.5703125" style="178" customWidth="1"/>
    <col min="5894" max="5902" width="7" style="178" customWidth="1"/>
    <col min="5903" max="5903" width="6.140625" style="178" customWidth="1"/>
    <col min="5904" max="6144" width="11.42578125" style="178"/>
    <col min="6145" max="6145" width="0.140625" style="178" customWidth="1"/>
    <col min="6146" max="6146" width="2.7109375" style="178" customWidth="1"/>
    <col min="6147" max="6147" width="15.42578125" style="178" customWidth="1"/>
    <col min="6148" max="6148" width="1.28515625" style="178" customWidth="1"/>
    <col min="6149" max="6149" width="28.5703125" style="178" customWidth="1"/>
    <col min="6150" max="6158" width="7" style="178" customWidth="1"/>
    <col min="6159" max="6159" width="6.140625" style="178" customWidth="1"/>
    <col min="6160" max="6400" width="11.42578125" style="178"/>
    <col min="6401" max="6401" width="0.140625" style="178" customWidth="1"/>
    <col min="6402" max="6402" width="2.7109375" style="178" customWidth="1"/>
    <col min="6403" max="6403" width="15.42578125" style="178" customWidth="1"/>
    <col min="6404" max="6404" width="1.28515625" style="178" customWidth="1"/>
    <col min="6405" max="6405" width="28.5703125" style="178" customWidth="1"/>
    <col min="6406" max="6414" width="7" style="178" customWidth="1"/>
    <col min="6415" max="6415" width="6.140625" style="178" customWidth="1"/>
    <col min="6416" max="6656" width="11.42578125" style="178"/>
    <col min="6657" max="6657" width="0.140625" style="178" customWidth="1"/>
    <col min="6658" max="6658" width="2.7109375" style="178" customWidth="1"/>
    <col min="6659" max="6659" width="15.42578125" style="178" customWidth="1"/>
    <col min="6660" max="6660" width="1.28515625" style="178" customWidth="1"/>
    <col min="6661" max="6661" width="28.5703125" style="178" customWidth="1"/>
    <col min="6662" max="6670" width="7" style="178" customWidth="1"/>
    <col min="6671" max="6671" width="6.140625" style="178" customWidth="1"/>
    <col min="6672" max="6912" width="11.42578125" style="178"/>
    <col min="6913" max="6913" width="0.140625" style="178" customWidth="1"/>
    <col min="6914" max="6914" width="2.7109375" style="178" customWidth="1"/>
    <col min="6915" max="6915" width="15.42578125" style="178" customWidth="1"/>
    <col min="6916" max="6916" width="1.28515625" style="178" customWidth="1"/>
    <col min="6917" max="6917" width="28.5703125" style="178" customWidth="1"/>
    <col min="6918" max="6926" width="7" style="178" customWidth="1"/>
    <col min="6927" max="6927" width="6.140625" style="178" customWidth="1"/>
    <col min="6928" max="7168" width="11.42578125" style="178"/>
    <col min="7169" max="7169" width="0.140625" style="178" customWidth="1"/>
    <col min="7170" max="7170" width="2.7109375" style="178" customWidth="1"/>
    <col min="7171" max="7171" width="15.42578125" style="178" customWidth="1"/>
    <col min="7172" max="7172" width="1.28515625" style="178" customWidth="1"/>
    <col min="7173" max="7173" width="28.5703125" style="178" customWidth="1"/>
    <col min="7174" max="7182" width="7" style="178" customWidth="1"/>
    <col min="7183" max="7183" width="6.140625" style="178" customWidth="1"/>
    <col min="7184" max="7424" width="11.42578125" style="178"/>
    <col min="7425" max="7425" width="0.140625" style="178" customWidth="1"/>
    <col min="7426" max="7426" width="2.7109375" style="178" customWidth="1"/>
    <col min="7427" max="7427" width="15.42578125" style="178" customWidth="1"/>
    <col min="7428" max="7428" width="1.28515625" style="178" customWidth="1"/>
    <col min="7429" max="7429" width="28.5703125" style="178" customWidth="1"/>
    <col min="7430" max="7438" width="7" style="178" customWidth="1"/>
    <col min="7439" max="7439" width="6.140625" style="178" customWidth="1"/>
    <col min="7440" max="7680" width="11.42578125" style="178"/>
    <col min="7681" max="7681" width="0.140625" style="178" customWidth="1"/>
    <col min="7682" max="7682" width="2.7109375" style="178" customWidth="1"/>
    <col min="7683" max="7683" width="15.42578125" style="178" customWidth="1"/>
    <col min="7684" max="7684" width="1.28515625" style="178" customWidth="1"/>
    <col min="7685" max="7685" width="28.5703125" style="178" customWidth="1"/>
    <col min="7686" max="7694" width="7" style="178" customWidth="1"/>
    <col min="7695" max="7695" width="6.140625" style="178" customWidth="1"/>
    <col min="7696" max="7936" width="11.42578125" style="178"/>
    <col min="7937" max="7937" width="0.140625" style="178" customWidth="1"/>
    <col min="7938" max="7938" width="2.7109375" style="178" customWidth="1"/>
    <col min="7939" max="7939" width="15.42578125" style="178" customWidth="1"/>
    <col min="7940" max="7940" width="1.28515625" style="178" customWidth="1"/>
    <col min="7941" max="7941" width="28.5703125" style="178" customWidth="1"/>
    <col min="7942" max="7950" width="7" style="178" customWidth="1"/>
    <col min="7951" max="7951" width="6.140625" style="178" customWidth="1"/>
    <col min="7952" max="8192" width="11.42578125" style="178"/>
    <col min="8193" max="8193" width="0.140625" style="178" customWidth="1"/>
    <col min="8194" max="8194" width="2.7109375" style="178" customWidth="1"/>
    <col min="8195" max="8195" width="15.42578125" style="178" customWidth="1"/>
    <col min="8196" max="8196" width="1.28515625" style="178" customWidth="1"/>
    <col min="8197" max="8197" width="28.5703125" style="178" customWidth="1"/>
    <col min="8198" max="8206" width="7" style="178" customWidth="1"/>
    <col min="8207" max="8207" width="6.140625" style="178" customWidth="1"/>
    <col min="8208" max="8448" width="11.42578125" style="178"/>
    <col min="8449" max="8449" width="0.140625" style="178" customWidth="1"/>
    <col min="8450" max="8450" width="2.7109375" style="178" customWidth="1"/>
    <col min="8451" max="8451" width="15.42578125" style="178" customWidth="1"/>
    <col min="8452" max="8452" width="1.28515625" style="178" customWidth="1"/>
    <col min="8453" max="8453" width="28.5703125" style="178" customWidth="1"/>
    <col min="8454" max="8462" width="7" style="178" customWidth="1"/>
    <col min="8463" max="8463" width="6.140625" style="178" customWidth="1"/>
    <col min="8464" max="8704" width="11.42578125" style="178"/>
    <col min="8705" max="8705" width="0.140625" style="178" customWidth="1"/>
    <col min="8706" max="8706" width="2.7109375" style="178" customWidth="1"/>
    <col min="8707" max="8707" width="15.42578125" style="178" customWidth="1"/>
    <col min="8708" max="8708" width="1.28515625" style="178" customWidth="1"/>
    <col min="8709" max="8709" width="28.5703125" style="178" customWidth="1"/>
    <col min="8710" max="8718" width="7" style="178" customWidth="1"/>
    <col min="8719" max="8719" width="6.140625" style="178" customWidth="1"/>
    <col min="8720" max="8960" width="11.42578125" style="178"/>
    <col min="8961" max="8961" width="0.140625" style="178" customWidth="1"/>
    <col min="8962" max="8962" width="2.7109375" style="178" customWidth="1"/>
    <col min="8963" max="8963" width="15.42578125" style="178" customWidth="1"/>
    <col min="8964" max="8964" width="1.28515625" style="178" customWidth="1"/>
    <col min="8965" max="8965" width="28.5703125" style="178" customWidth="1"/>
    <col min="8966" max="8974" width="7" style="178" customWidth="1"/>
    <col min="8975" max="8975" width="6.140625" style="178" customWidth="1"/>
    <col min="8976" max="9216" width="11.42578125" style="178"/>
    <col min="9217" max="9217" width="0.140625" style="178" customWidth="1"/>
    <col min="9218" max="9218" width="2.7109375" style="178" customWidth="1"/>
    <col min="9219" max="9219" width="15.42578125" style="178" customWidth="1"/>
    <col min="9220" max="9220" width="1.28515625" style="178" customWidth="1"/>
    <col min="9221" max="9221" width="28.5703125" style="178" customWidth="1"/>
    <col min="9222" max="9230" width="7" style="178" customWidth="1"/>
    <col min="9231" max="9231" width="6.140625" style="178" customWidth="1"/>
    <col min="9232" max="9472" width="11.42578125" style="178"/>
    <col min="9473" max="9473" width="0.140625" style="178" customWidth="1"/>
    <col min="9474" max="9474" width="2.7109375" style="178" customWidth="1"/>
    <col min="9475" max="9475" width="15.42578125" style="178" customWidth="1"/>
    <col min="9476" max="9476" width="1.28515625" style="178" customWidth="1"/>
    <col min="9477" max="9477" width="28.5703125" style="178" customWidth="1"/>
    <col min="9478" max="9486" width="7" style="178" customWidth="1"/>
    <col min="9487" max="9487" width="6.140625" style="178" customWidth="1"/>
    <col min="9488" max="9728" width="11.42578125" style="178"/>
    <col min="9729" max="9729" width="0.140625" style="178" customWidth="1"/>
    <col min="9730" max="9730" width="2.7109375" style="178" customWidth="1"/>
    <col min="9731" max="9731" width="15.42578125" style="178" customWidth="1"/>
    <col min="9732" max="9732" width="1.28515625" style="178" customWidth="1"/>
    <col min="9733" max="9733" width="28.5703125" style="178" customWidth="1"/>
    <col min="9734" max="9742" width="7" style="178" customWidth="1"/>
    <col min="9743" max="9743" width="6.140625" style="178" customWidth="1"/>
    <col min="9744" max="9984" width="11.42578125" style="178"/>
    <col min="9985" max="9985" width="0.140625" style="178" customWidth="1"/>
    <col min="9986" max="9986" width="2.7109375" style="178" customWidth="1"/>
    <col min="9987" max="9987" width="15.42578125" style="178" customWidth="1"/>
    <col min="9988" max="9988" width="1.28515625" style="178" customWidth="1"/>
    <col min="9989" max="9989" width="28.5703125" style="178" customWidth="1"/>
    <col min="9990" max="9998" width="7" style="178" customWidth="1"/>
    <col min="9999" max="9999" width="6.140625" style="178" customWidth="1"/>
    <col min="10000" max="10240" width="11.42578125" style="178"/>
    <col min="10241" max="10241" width="0.140625" style="178" customWidth="1"/>
    <col min="10242" max="10242" width="2.7109375" style="178" customWidth="1"/>
    <col min="10243" max="10243" width="15.42578125" style="178" customWidth="1"/>
    <col min="10244" max="10244" width="1.28515625" style="178" customWidth="1"/>
    <col min="10245" max="10245" width="28.5703125" style="178" customWidth="1"/>
    <col min="10246" max="10254" width="7" style="178" customWidth="1"/>
    <col min="10255" max="10255" width="6.140625" style="178" customWidth="1"/>
    <col min="10256" max="10496" width="11.42578125" style="178"/>
    <col min="10497" max="10497" width="0.140625" style="178" customWidth="1"/>
    <col min="10498" max="10498" width="2.7109375" style="178" customWidth="1"/>
    <col min="10499" max="10499" width="15.42578125" style="178" customWidth="1"/>
    <col min="10500" max="10500" width="1.28515625" style="178" customWidth="1"/>
    <col min="10501" max="10501" width="28.5703125" style="178" customWidth="1"/>
    <col min="10502" max="10510" width="7" style="178" customWidth="1"/>
    <col min="10511" max="10511" width="6.140625" style="178" customWidth="1"/>
    <col min="10512" max="10752" width="11.42578125" style="178"/>
    <col min="10753" max="10753" width="0.140625" style="178" customWidth="1"/>
    <col min="10754" max="10754" width="2.7109375" style="178" customWidth="1"/>
    <col min="10755" max="10755" width="15.42578125" style="178" customWidth="1"/>
    <col min="10756" max="10756" width="1.28515625" style="178" customWidth="1"/>
    <col min="10757" max="10757" width="28.5703125" style="178" customWidth="1"/>
    <col min="10758" max="10766" width="7" style="178" customWidth="1"/>
    <col min="10767" max="10767" width="6.140625" style="178" customWidth="1"/>
    <col min="10768" max="11008" width="11.42578125" style="178"/>
    <col min="11009" max="11009" width="0.140625" style="178" customWidth="1"/>
    <col min="11010" max="11010" width="2.7109375" style="178" customWidth="1"/>
    <col min="11011" max="11011" width="15.42578125" style="178" customWidth="1"/>
    <col min="11012" max="11012" width="1.28515625" style="178" customWidth="1"/>
    <col min="11013" max="11013" width="28.5703125" style="178" customWidth="1"/>
    <col min="11014" max="11022" width="7" style="178" customWidth="1"/>
    <col min="11023" max="11023" width="6.140625" style="178" customWidth="1"/>
    <col min="11024" max="11264" width="11.42578125" style="178"/>
    <col min="11265" max="11265" width="0.140625" style="178" customWidth="1"/>
    <col min="11266" max="11266" width="2.7109375" style="178" customWidth="1"/>
    <col min="11267" max="11267" width="15.42578125" style="178" customWidth="1"/>
    <col min="11268" max="11268" width="1.28515625" style="178" customWidth="1"/>
    <col min="11269" max="11269" width="28.5703125" style="178" customWidth="1"/>
    <col min="11270" max="11278" width="7" style="178" customWidth="1"/>
    <col min="11279" max="11279" width="6.140625" style="178" customWidth="1"/>
    <col min="11280" max="11520" width="11.42578125" style="178"/>
    <col min="11521" max="11521" width="0.140625" style="178" customWidth="1"/>
    <col min="11522" max="11522" width="2.7109375" style="178" customWidth="1"/>
    <col min="11523" max="11523" width="15.42578125" style="178" customWidth="1"/>
    <col min="11524" max="11524" width="1.28515625" style="178" customWidth="1"/>
    <col min="11525" max="11525" width="28.5703125" style="178" customWidth="1"/>
    <col min="11526" max="11534" width="7" style="178" customWidth="1"/>
    <col min="11535" max="11535" width="6.140625" style="178" customWidth="1"/>
    <col min="11536" max="11776" width="11.42578125" style="178"/>
    <col min="11777" max="11777" width="0.140625" style="178" customWidth="1"/>
    <col min="11778" max="11778" width="2.7109375" style="178" customWidth="1"/>
    <col min="11779" max="11779" width="15.42578125" style="178" customWidth="1"/>
    <col min="11780" max="11780" width="1.28515625" style="178" customWidth="1"/>
    <col min="11781" max="11781" width="28.5703125" style="178" customWidth="1"/>
    <col min="11782" max="11790" width="7" style="178" customWidth="1"/>
    <col min="11791" max="11791" width="6.140625" style="178" customWidth="1"/>
    <col min="11792" max="12032" width="11.42578125" style="178"/>
    <col min="12033" max="12033" width="0.140625" style="178" customWidth="1"/>
    <col min="12034" max="12034" width="2.7109375" style="178" customWidth="1"/>
    <col min="12035" max="12035" width="15.42578125" style="178" customWidth="1"/>
    <col min="12036" max="12036" width="1.28515625" style="178" customWidth="1"/>
    <col min="12037" max="12037" width="28.5703125" style="178" customWidth="1"/>
    <col min="12038" max="12046" width="7" style="178" customWidth="1"/>
    <col min="12047" max="12047" width="6.140625" style="178" customWidth="1"/>
    <col min="12048" max="12288" width="11.42578125" style="178"/>
    <col min="12289" max="12289" width="0.140625" style="178" customWidth="1"/>
    <col min="12290" max="12290" width="2.7109375" style="178" customWidth="1"/>
    <col min="12291" max="12291" width="15.42578125" style="178" customWidth="1"/>
    <col min="12292" max="12292" width="1.28515625" style="178" customWidth="1"/>
    <col min="12293" max="12293" width="28.5703125" style="178" customWidth="1"/>
    <col min="12294" max="12302" width="7" style="178" customWidth="1"/>
    <col min="12303" max="12303" width="6.140625" style="178" customWidth="1"/>
    <col min="12304" max="12544" width="11.42578125" style="178"/>
    <col min="12545" max="12545" width="0.140625" style="178" customWidth="1"/>
    <col min="12546" max="12546" width="2.7109375" style="178" customWidth="1"/>
    <col min="12547" max="12547" width="15.42578125" style="178" customWidth="1"/>
    <col min="12548" max="12548" width="1.28515625" style="178" customWidth="1"/>
    <col min="12549" max="12549" width="28.5703125" style="178" customWidth="1"/>
    <col min="12550" max="12558" width="7" style="178" customWidth="1"/>
    <col min="12559" max="12559" width="6.140625" style="178" customWidth="1"/>
    <col min="12560" max="12800" width="11.42578125" style="178"/>
    <col min="12801" max="12801" width="0.140625" style="178" customWidth="1"/>
    <col min="12802" max="12802" width="2.7109375" style="178" customWidth="1"/>
    <col min="12803" max="12803" width="15.42578125" style="178" customWidth="1"/>
    <col min="12804" max="12804" width="1.28515625" style="178" customWidth="1"/>
    <col min="12805" max="12805" width="28.5703125" style="178" customWidth="1"/>
    <col min="12806" max="12814" width="7" style="178" customWidth="1"/>
    <col min="12815" max="12815" width="6.140625" style="178" customWidth="1"/>
    <col min="12816" max="13056" width="11.42578125" style="178"/>
    <col min="13057" max="13057" width="0.140625" style="178" customWidth="1"/>
    <col min="13058" max="13058" width="2.7109375" style="178" customWidth="1"/>
    <col min="13059" max="13059" width="15.42578125" style="178" customWidth="1"/>
    <col min="13060" max="13060" width="1.28515625" style="178" customWidth="1"/>
    <col min="13061" max="13061" width="28.5703125" style="178" customWidth="1"/>
    <col min="13062" max="13070" width="7" style="178" customWidth="1"/>
    <col min="13071" max="13071" width="6.140625" style="178" customWidth="1"/>
    <col min="13072" max="13312" width="11.42578125" style="178"/>
    <col min="13313" max="13313" width="0.140625" style="178" customWidth="1"/>
    <col min="13314" max="13314" width="2.7109375" style="178" customWidth="1"/>
    <col min="13315" max="13315" width="15.42578125" style="178" customWidth="1"/>
    <col min="13316" max="13316" width="1.28515625" style="178" customWidth="1"/>
    <col min="13317" max="13317" width="28.5703125" style="178" customWidth="1"/>
    <col min="13318" max="13326" width="7" style="178" customWidth="1"/>
    <col min="13327" max="13327" width="6.140625" style="178" customWidth="1"/>
    <col min="13328" max="13568" width="11.42578125" style="178"/>
    <col min="13569" max="13569" width="0.140625" style="178" customWidth="1"/>
    <col min="13570" max="13570" width="2.7109375" style="178" customWidth="1"/>
    <col min="13571" max="13571" width="15.42578125" style="178" customWidth="1"/>
    <col min="13572" max="13572" width="1.28515625" style="178" customWidth="1"/>
    <col min="13573" max="13573" width="28.5703125" style="178" customWidth="1"/>
    <col min="13574" max="13582" width="7" style="178" customWidth="1"/>
    <col min="13583" max="13583" width="6.140625" style="178" customWidth="1"/>
    <col min="13584" max="13824" width="11.42578125" style="178"/>
    <col min="13825" max="13825" width="0.140625" style="178" customWidth="1"/>
    <col min="13826" max="13826" width="2.7109375" style="178" customWidth="1"/>
    <col min="13827" max="13827" width="15.42578125" style="178" customWidth="1"/>
    <col min="13828" max="13828" width="1.28515625" style="178" customWidth="1"/>
    <col min="13829" max="13829" width="28.5703125" style="178" customWidth="1"/>
    <col min="13830" max="13838" width="7" style="178" customWidth="1"/>
    <col min="13839" max="13839" width="6.140625" style="178" customWidth="1"/>
    <col min="13840" max="14080" width="11.42578125" style="178"/>
    <col min="14081" max="14081" width="0.140625" style="178" customWidth="1"/>
    <col min="14082" max="14082" width="2.7109375" style="178" customWidth="1"/>
    <col min="14083" max="14083" width="15.42578125" style="178" customWidth="1"/>
    <col min="14084" max="14084" width="1.28515625" style="178" customWidth="1"/>
    <col min="14085" max="14085" width="28.5703125" style="178" customWidth="1"/>
    <col min="14086" max="14094" width="7" style="178" customWidth="1"/>
    <col min="14095" max="14095" width="6.140625" style="178" customWidth="1"/>
    <col min="14096" max="14336" width="11.42578125" style="178"/>
    <col min="14337" max="14337" width="0.140625" style="178" customWidth="1"/>
    <col min="14338" max="14338" width="2.7109375" style="178" customWidth="1"/>
    <col min="14339" max="14339" width="15.42578125" style="178" customWidth="1"/>
    <col min="14340" max="14340" width="1.28515625" style="178" customWidth="1"/>
    <col min="14341" max="14341" width="28.5703125" style="178" customWidth="1"/>
    <col min="14342" max="14350" width="7" style="178" customWidth="1"/>
    <col min="14351" max="14351" width="6.140625" style="178" customWidth="1"/>
    <col min="14352" max="14592" width="11.42578125" style="178"/>
    <col min="14593" max="14593" width="0.140625" style="178" customWidth="1"/>
    <col min="14594" max="14594" width="2.7109375" style="178" customWidth="1"/>
    <col min="14595" max="14595" width="15.42578125" style="178" customWidth="1"/>
    <col min="14596" max="14596" width="1.28515625" style="178" customWidth="1"/>
    <col min="14597" max="14597" width="28.5703125" style="178" customWidth="1"/>
    <col min="14598" max="14606" width="7" style="178" customWidth="1"/>
    <col min="14607" max="14607" width="6.140625" style="178" customWidth="1"/>
    <col min="14608" max="14848" width="11.42578125" style="178"/>
    <col min="14849" max="14849" width="0.140625" style="178" customWidth="1"/>
    <col min="14850" max="14850" width="2.7109375" style="178" customWidth="1"/>
    <col min="14851" max="14851" width="15.42578125" style="178" customWidth="1"/>
    <col min="14852" max="14852" width="1.28515625" style="178" customWidth="1"/>
    <col min="14853" max="14853" width="28.5703125" style="178" customWidth="1"/>
    <col min="14854" max="14862" width="7" style="178" customWidth="1"/>
    <col min="14863" max="14863" width="6.140625" style="178" customWidth="1"/>
    <col min="14864" max="15104" width="11.42578125" style="178"/>
    <col min="15105" max="15105" width="0.140625" style="178" customWidth="1"/>
    <col min="15106" max="15106" width="2.7109375" style="178" customWidth="1"/>
    <col min="15107" max="15107" width="15.42578125" style="178" customWidth="1"/>
    <col min="15108" max="15108" width="1.28515625" style="178" customWidth="1"/>
    <col min="15109" max="15109" width="28.5703125" style="178" customWidth="1"/>
    <col min="15110" max="15118" width="7" style="178" customWidth="1"/>
    <col min="15119" max="15119" width="6.140625" style="178" customWidth="1"/>
    <col min="15120" max="15360" width="11.42578125" style="178"/>
    <col min="15361" max="15361" width="0.140625" style="178" customWidth="1"/>
    <col min="15362" max="15362" width="2.7109375" style="178" customWidth="1"/>
    <col min="15363" max="15363" width="15.42578125" style="178" customWidth="1"/>
    <col min="15364" max="15364" width="1.28515625" style="178" customWidth="1"/>
    <col min="15365" max="15365" width="28.5703125" style="178" customWidth="1"/>
    <col min="15366" max="15374" width="7" style="178" customWidth="1"/>
    <col min="15375" max="15375" width="6.140625" style="178" customWidth="1"/>
    <col min="15376" max="15616" width="11.42578125" style="178"/>
    <col min="15617" max="15617" width="0.140625" style="178" customWidth="1"/>
    <col min="15618" max="15618" width="2.7109375" style="178" customWidth="1"/>
    <col min="15619" max="15619" width="15.42578125" style="178" customWidth="1"/>
    <col min="15620" max="15620" width="1.28515625" style="178" customWidth="1"/>
    <col min="15621" max="15621" width="28.5703125" style="178" customWidth="1"/>
    <col min="15622" max="15630" width="7" style="178" customWidth="1"/>
    <col min="15631" max="15631" width="6.140625" style="178" customWidth="1"/>
    <col min="15632" max="15872" width="11.42578125" style="178"/>
    <col min="15873" max="15873" width="0.140625" style="178" customWidth="1"/>
    <col min="15874" max="15874" width="2.7109375" style="178" customWidth="1"/>
    <col min="15875" max="15875" width="15.42578125" style="178" customWidth="1"/>
    <col min="15876" max="15876" width="1.28515625" style="178" customWidth="1"/>
    <col min="15877" max="15877" width="28.5703125" style="178" customWidth="1"/>
    <col min="15878" max="15886" width="7" style="178" customWidth="1"/>
    <col min="15887" max="15887" width="6.140625" style="178" customWidth="1"/>
    <col min="15888" max="16128" width="11.42578125" style="178"/>
    <col min="16129" max="16129" width="0.140625" style="178" customWidth="1"/>
    <col min="16130" max="16130" width="2.7109375" style="178" customWidth="1"/>
    <col min="16131" max="16131" width="15.42578125" style="178" customWidth="1"/>
    <col min="16132" max="16132" width="1.28515625" style="178" customWidth="1"/>
    <col min="16133" max="16133" width="28.5703125" style="178" customWidth="1"/>
    <col min="16134" max="16142" width="7" style="178" customWidth="1"/>
    <col min="16143" max="16143" width="6.140625" style="178" customWidth="1"/>
    <col min="16144" max="16384" width="11.42578125" style="178"/>
  </cols>
  <sheetData>
    <row r="1" spans="3:23" ht="0.75" customHeight="1"/>
    <row r="2" spans="3:23" ht="21" customHeight="1">
      <c r="O2" s="66" t="s">
        <v>36</v>
      </c>
    </row>
    <row r="3" spans="3:23" ht="15" customHeight="1">
      <c r="O3" s="222" t="s">
        <v>545</v>
      </c>
    </row>
    <row r="4" spans="3:23" ht="20.25" customHeight="1">
      <c r="C4" s="6" t="str">
        <f>Indice!C4</f>
        <v>Producción de energía eléctrica eléctrica</v>
      </c>
    </row>
    <row r="5" spans="3:23" ht="12.75" customHeight="1"/>
    <row r="6" spans="3:23" ht="13.5" customHeight="1"/>
    <row r="7" spans="3:23" ht="12.75" customHeight="1">
      <c r="C7" s="984" t="s">
        <v>639</v>
      </c>
      <c r="E7" s="189"/>
      <c r="F7" s="1031" t="s">
        <v>272</v>
      </c>
      <c r="G7" s="1032"/>
      <c r="H7" s="1031" t="s">
        <v>273</v>
      </c>
      <c r="I7" s="1032"/>
      <c r="J7" s="1031" t="s">
        <v>274</v>
      </c>
      <c r="K7" s="1032"/>
      <c r="L7" s="1031" t="s">
        <v>275</v>
      </c>
      <c r="M7" s="1032"/>
      <c r="N7" s="1031" t="s">
        <v>0</v>
      </c>
      <c r="O7" s="1032"/>
      <c r="Q7"/>
      <c r="R7"/>
      <c r="S7"/>
      <c r="T7"/>
      <c r="U7"/>
      <c r="V7"/>
      <c r="W7"/>
    </row>
    <row r="8" spans="3:23" ht="12.75">
      <c r="C8" s="984"/>
      <c r="E8" s="190"/>
      <c r="F8" s="191" t="s">
        <v>10</v>
      </c>
      <c r="G8" s="192" t="s">
        <v>547</v>
      </c>
      <c r="H8" s="191" t="s">
        <v>10</v>
      </c>
      <c r="I8" s="192" t="s">
        <v>547</v>
      </c>
      <c r="J8" s="191" t="s">
        <v>10</v>
      </c>
      <c r="K8" s="192" t="s">
        <v>547</v>
      </c>
      <c r="L8" s="191" t="s">
        <v>10</v>
      </c>
      <c r="M8" s="192" t="s">
        <v>547</v>
      </c>
      <c r="N8" s="191" t="s">
        <v>10</v>
      </c>
      <c r="O8" s="192" t="s">
        <v>547</v>
      </c>
      <c r="Q8"/>
      <c r="R8"/>
      <c r="S8"/>
      <c r="T8"/>
      <c r="U8"/>
      <c r="V8"/>
      <c r="W8"/>
    </row>
    <row r="9" spans="3:23" ht="12.75" customHeight="1">
      <c r="C9" s="984"/>
      <c r="E9" s="449" t="s">
        <v>265</v>
      </c>
      <c r="F9" s="487" t="str">
        <f>'Data 1'!E33</f>
        <v>-</v>
      </c>
      <c r="G9" s="488" t="str">
        <f>'Data 1'!F33</f>
        <v>-</v>
      </c>
      <c r="H9" s="487">
        <f>'Data 1'!H33</f>
        <v>1.2630000000000001</v>
      </c>
      <c r="I9" s="488">
        <f>'Data 1'!I33</f>
        <v>0</v>
      </c>
      <c r="J9" s="487" t="str">
        <f>'Data 1'!K33</f>
        <v>-</v>
      </c>
      <c r="K9" s="488" t="str">
        <f>'Data 1'!L33</f>
        <v>-</v>
      </c>
      <c r="L9" s="487" t="str">
        <f>'Data 1'!N33</f>
        <v>-</v>
      </c>
      <c r="M9" s="488" t="str">
        <f>'Data 1'!O33</f>
        <v>-</v>
      </c>
      <c r="N9" s="487">
        <f>'Data 1'!Q33</f>
        <v>1.2630000000000001</v>
      </c>
      <c r="O9" s="488">
        <f>'Data 1'!R33</f>
        <v>0</v>
      </c>
      <c r="Q9"/>
      <c r="R9"/>
      <c r="S9"/>
      <c r="T9"/>
      <c r="U9"/>
      <c r="V9"/>
      <c r="W9"/>
    </row>
    <row r="10" spans="3:23" ht="12.75" customHeight="1">
      <c r="C10" s="305"/>
      <c r="E10" s="449" t="s">
        <v>4</v>
      </c>
      <c r="F10" s="487">
        <f>'Data 1'!E34</f>
        <v>468.4</v>
      </c>
      <c r="G10" s="488">
        <f>'Data 1'!F34</f>
        <v>0</v>
      </c>
      <c r="H10" s="487" t="str">
        <f>'Data 1'!H34</f>
        <v>-</v>
      </c>
      <c r="I10" s="488" t="str">
        <f>'Data 1'!I34</f>
        <v>-</v>
      </c>
      <c r="J10" s="487" t="str">
        <f>'Data 1'!K34</f>
        <v>-</v>
      </c>
      <c r="K10" s="488" t="str">
        <f>'Data 1'!L34</f>
        <v>-</v>
      </c>
      <c r="L10" s="487" t="str">
        <f>'Data 1'!N34</f>
        <v>-</v>
      </c>
      <c r="M10" s="488" t="str">
        <f>'Data 1'!O34</f>
        <v>-</v>
      </c>
      <c r="N10" s="487">
        <f>'Data 1'!Q34</f>
        <v>468.4</v>
      </c>
      <c r="O10" s="488">
        <f>'Data 1'!R34</f>
        <v>0</v>
      </c>
      <c r="T10" s="427"/>
      <c r="U10" s="297"/>
    </row>
    <row r="11" spans="3:23" ht="12.75" customHeight="1">
      <c r="C11" s="305"/>
      <c r="D11"/>
      <c r="E11" s="451" t="s">
        <v>276</v>
      </c>
      <c r="F11" s="489">
        <f>'Data 1'!E35</f>
        <v>182</v>
      </c>
      <c r="G11" s="490">
        <f>'Data 1'!F35</f>
        <v>0</v>
      </c>
      <c r="H11" s="489">
        <f>'Data 1'!H35</f>
        <v>495.92000000000013</v>
      </c>
      <c r="I11" s="490">
        <f>'Data 1'!I35</f>
        <v>0</v>
      </c>
      <c r="J11" s="489">
        <f>'Data 1'!K35</f>
        <v>77.52</v>
      </c>
      <c r="K11" s="490">
        <f>'Data 1'!L35</f>
        <v>0</v>
      </c>
      <c r="L11" s="489">
        <f>'Data 1'!N35</f>
        <v>64.64</v>
      </c>
      <c r="M11" s="490">
        <f>'Data 1'!O35</f>
        <v>0</v>
      </c>
      <c r="N11" s="489">
        <f>'Data 1'!Q35</f>
        <v>820.08</v>
      </c>
      <c r="O11" s="490">
        <f>'Data 1'!R35</f>
        <v>0</v>
      </c>
      <c r="Q11" s="181"/>
      <c r="R11" s="181"/>
      <c r="S11" s="181"/>
      <c r="T11" s="428"/>
      <c r="U11" s="426"/>
      <c r="V11" s="181"/>
      <c r="W11" s="181"/>
    </row>
    <row r="12" spans="3:23" ht="12.75" customHeight="1">
      <c r="C12"/>
      <c r="D12"/>
      <c r="E12" s="451" t="s">
        <v>277</v>
      </c>
      <c r="F12" s="489">
        <f>'Data 1'!E36</f>
        <v>605.4</v>
      </c>
      <c r="G12" s="490">
        <f>'Data 1'!F36</f>
        <v>0</v>
      </c>
      <c r="H12" s="489">
        <f>'Data 1'!H36</f>
        <v>557.1400000000001</v>
      </c>
      <c r="I12" s="490">
        <f>'Data 1'!I36</f>
        <v>0</v>
      </c>
      <c r="J12" s="489">
        <f>'Data 1'!K36</f>
        <v>13.3</v>
      </c>
      <c r="K12" s="490">
        <f>'Data 1'!L36</f>
        <v>0</v>
      </c>
      <c r="L12" s="489">
        <f>'Data 1'!N36</f>
        <v>11.5</v>
      </c>
      <c r="M12" s="490">
        <f>'Data 1'!O36</f>
        <v>0</v>
      </c>
      <c r="N12" s="489">
        <f>'Data 1'!Q36</f>
        <v>1187.3399999999999</v>
      </c>
      <c r="O12" s="490">
        <f>'Data 1'!R36</f>
        <v>0</v>
      </c>
      <c r="T12" s="427"/>
      <c r="U12" s="297"/>
    </row>
    <row r="13" spans="3:23" ht="12.75" customHeight="1">
      <c r="C13" s="305"/>
      <c r="D13"/>
      <c r="E13" s="451" t="s">
        <v>278</v>
      </c>
      <c r="F13" s="489" t="str">
        <f>'Data 1'!E37</f>
        <v>-</v>
      </c>
      <c r="G13" s="490" t="str">
        <f>'Data 1'!F37</f>
        <v>-</v>
      </c>
      <c r="H13" s="489">
        <f>'Data 1'!H37</f>
        <v>482.64</v>
      </c>
      <c r="I13" s="490">
        <f>'Data 1'!I37</f>
        <v>0</v>
      </c>
      <c r="J13" s="489" t="str">
        <f>'Data 1'!K37</f>
        <v>-</v>
      </c>
      <c r="K13" s="490" t="str">
        <f>'Data 1'!L37</f>
        <v>-</v>
      </c>
      <c r="L13" s="489" t="str">
        <f>'Data 1'!N37</f>
        <v>-</v>
      </c>
      <c r="M13" s="490" t="str">
        <f>'Data 1'!O37</f>
        <v>-</v>
      </c>
      <c r="N13" s="489">
        <f>'Data 1'!Q37</f>
        <v>482.64</v>
      </c>
      <c r="O13" s="490">
        <f>'Data 1'!R37</f>
        <v>0</v>
      </c>
      <c r="T13" s="427"/>
      <c r="U13" s="297"/>
    </row>
    <row r="14" spans="3:23" ht="12.75" customHeight="1">
      <c r="C14" s="305"/>
      <c r="D14"/>
      <c r="E14" s="449" t="s">
        <v>279</v>
      </c>
      <c r="F14" s="487">
        <f>'Data 1'!E38</f>
        <v>787.4</v>
      </c>
      <c r="G14" s="488">
        <f>'Data 1'!F38</f>
        <v>0</v>
      </c>
      <c r="H14" s="487">
        <f>'Data 1'!H38</f>
        <v>1535.7000000000003</v>
      </c>
      <c r="I14" s="488">
        <f>'Data 1'!I38</f>
        <v>0</v>
      </c>
      <c r="J14" s="487">
        <f>'Data 1'!K38</f>
        <v>90.82</v>
      </c>
      <c r="K14" s="488">
        <f>'Data 1'!L38</f>
        <v>0</v>
      </c>
      <c r="L14" s="487">
        <f>'Data 1'!N38</f>
        <v>76.14</v>
      </c>
      <c r="M14" s="488">
        <f>'Data 1'!O38</f>
        <v>0</v>
      </c>
      <c r="N14" s="487">
        <f>'Data 1'!Q38</f>
        <v>2490.0600000000004</v>
      </c>
      <c r="O14" s="488">
        <f>'Data 1'!R38</f>
        <v>0</v>
      </c>
      <c r="T14" s="427"/>
      <c r="U14" s="297"/>
    </row>
    <row r="15" spans="3:23" ht="12.75" customHeight="1">
      <c r="C15" s="305"/>
      <c r="D15"/>
      <c r="E15" s="449" t="s">
        <v>67</v>
      </c>
      <c r="F15" s="487">
        <f>'Data 1'!E39</f>
        <v>857.95</v>
      </c>
      <c r="G15" s="488">
        <f>'Data 1'!F39</f>
        <v>0</v>
      </c>
      <c r="H15" s="487">
        <f>'Data 1'!H39</f>
        <v>864.2</v>
      </c>
      <c r="I15" s="488">
        <f>'Data 1'!I39</f>
        <v>0</v>
      </c>
      <c r="J15" s="487" t="str">
        <f>'Data 1'!K39</f>
        <v>-</v>
      </c>
      <c r="K15" s="488" t="str">
        <f>'Data 1'!L39</f>
        <v>-</v>
      </c>
      <c r="L15" s="487" t="str">
        <f>'Data 1'!N39</f>
        <v>-</v>
      </c>
      <c r="M15" s="488" t="str">
        <f>'Data 1'!O39</f>
        <v>-</v>
      </c>
      <c r="N15" s="487">
        <f>'Data 1'!Q39</f>
        <v>1722.15</v>
      </c>
      <c r="O15" s="488">
        <f>'Data 1'!R39</f>
        <v>0</v>
      </c>
      <c r="T15" s="427"/>
      <c r="U15" s="297"/>
    </row>
    <row r="16" spans="3:23" ht="12.75" customHeight="1">
      <c r="C16" s="305"/>
      <c r="D16"/>
      <c r="E16" s="449" t="s">
        <v>451</v>
      </c>
      <c r="F16" s="487" t="str">
        <f>'Data 1'!E40</f>
        <v>-</v>
      </c>
      <c r="G16" s="488" t="str">
        <f>'Data 1'!F40</f>
        <v>-</v>
      </c>
      <c r="H16" s="487" t="str">
        <f>'Data 1'!H40</f>
        <v>-</v>
      </c>
      <c r="I16" s="488" t="str">
        <f>'Data 1'!I40</f>
        <v>-</v>
      </c>
      <c r="J16" s="487" t="str">
        <f>'Data 1'!K40</f>
        <v>-</v>
      </c>
      <c r="K16" s="488" t="str">
        <f>'Data 1'!L40</f>
        <v>-</v>
      </c>
      <c r="L16" s="487" t="str">
        <f>'Data 1'!N40</f>
        <v>-</v>
      </c>
      <c r="M16" s="488" t="str">
        <f>'Data 1'!O40</f>
        <v>-</v>
      </c>
      <c r="N16" s="487" t="str">
        <f>'Data 1'!Q40</f>
        <v>-</v>
      </c>
      <c r="O16" s="487" t="str">
        <f>'Data 1'!R40</f>
        <v>-</v>
      </c>
      <c r="T16" s="427"/>
      <c r="U16" s="297"/>
    </row>
    <row r="17" spans="3:21" ht="12.75" customHeight="1">
      <c r="C17" s="305"/>
      <c r="D17"/>
      <c r="E17" s="449" t="s">
        <v>266</v>
      </c>
      <c r="F17" s="487" t="str">
        <f>'Data 1'!E41</f>
        <v>-</v>
      </c>
      <c r="G17" s="488" t="str">
        <f>'Data 1'!F41</f>
        <v>-</v>
      </c>
      <c r="H17" s="487">
        <f>'Data 1'!H41</f>
        <v>11.39</v>
      </c>
      <c r="I17" s="488">
        <f>'Data 1'!I41</f>
        <v>0</v>
      </c>
      <c r="J17" s="487" t="str">
        <f>'Data 1'!K41</f>
        <v>-</v>
      </c>
      <c r="K17" s="488" t="str">
        <f>'Data 1'!L41</f>
        <v>-</v>
      </c>
      <c r="L17" s="487" t="str">
        <f>'Data 1'!N41</f>
        <v>-</v>
      </c>
      <c r="M17" s="488" t="str">
        <f>'Data 1'!O41</f>
        <v>-</v>
      </c>
      <c r="N17" s="487">
        <f>'Data 1'!Q41</f>
        <v>11.39</v>
      </c>
      <c r="O17" s="488">
        <f>'Data 1'!R41</f>
        <v>0</v>
      </c>
      <c r="T17" s="427"/>
      <c r="U17" s="297"/>
    </row>
    <row r="18" spans="3:21" ht="12.75" customHeight="1">
      <c r="C18"/>
      <c r="D18"/>
      <c r="E18" s="453" t="s">
        <v>267</v>
      </c>
      <c r="F18" s="487">
        <f>'Data 1'!E42</f>
        <v>3.6762999999999999</v>
      </c>
      <c r="G18" s="488">
        <f>'Data 1'!F42</f>
        <v>0</v>
      </c>
      <c r="H18" s="487">
        <f>'Data 1'!G42</f>
        <v>152.59</v>
      </c>
      <c r="I18" s="488">
        <f>'Data 1'!I42</f>
        <v>0</v>
      </c>
      <c r="J18" s="487" t="str">
        <f>'Data 1'!K42</f>
        <v>-</v>
      </c>
      <c r="K18" s="488" t="str">
        <f>'Data 1'!L42</f>
        <v>-</v>
      </c>
      <c r="L18" s="487" t="str">
        <f>'Data 1'!N42</f>
        <v>-</v>
      </c>
      <c r="M18" s="488" t="str">
        <f>'Data 1'!O42</f>
        <v>-</v>
      </c>
      <c r="N18" s="487">
        <f>'Data 1'!Q42</f>
        <v>156.2663</v>
      </c>
      <c r="O18" s="488">
        <f>'Data 1'!R42</f>
        <v>0</v>
      </c>
      <c r="T18" s="427"/>
      <c r="U18" s="297"/>
    </row>
    <row r="19" spans="3:21" ht="12.75" customHeight="1">
      <c r="C19"/>
      <c r="D19"/>
      <c r="E19" s="453" t="s">
        <v>268</v>
      </c>
      <c r="F19" s="487">
        <f>'Data 1'!E43</f>
        <v>77.769779999999898</v>
      </c>
      <c r="G19" s="488">
        <f>'Data 1'!F43</f>
        <v>0</v>
      </c>
      <c r="H19" s="487">
        <f>'Data 1'!G43</f>
        <v>165.768129999998</v>
      </c>
      <c r="I19" s="488">
        <f>'Data 1'!I43</f>
        <v>0.42227658597586704</v>
      </c>
      <c r="J19" s="487" t="str">
        <f>'Data 1'!K43</f>
        <v>-</v>
      </c>
      <c r="K19" s="488" t="str">
        <f>'Data 1'!L43</f>
        <v>-</v>
      </c>
      <c r="L19" s="488">
        <f>'Data 1'!N43</f>
        <v>5.79E-2</v>
      </c>
      <c r="M19" s="488">
        <f>'Data 1'!O43</f>
        <v>0</v>
      </c>
      <c r="N19" s="487">
        <f>'Data 1'!Q43</f>
        <v>244.29580999999789</v>
      </c>
      <c r="O19" s="488">
        <f>'Data 1'!R43</f>
        <v>0.28736126454720345</v>
      </c>
      <c r="T19" s="427"/>
      <c r="U19" s="297"/>
    </row>
    <row r="20" spans="3:21" ht="12.75" customHeight="1">
      <c r="C20"/>
      <c r="D20"/>
      <c r="E20" s="453" t="s">
        <v>640</v>
      </c>
      <c r="F20" s="487">
        <f>'Data 1'!E44</f>
        <v>2.13</v>
      </c>
      <c r="G20" s="488">
        <f>'Data 1'!F44</f>
        <v>0</v>
      </c>
      <c r="H20" s="487">
        <f>'Data 1'!G44</f>
        <v>3.3679999999999999</v>
      </c>
      <c r="I20" s="488">
        <f>'Data 1'!I44</f>
        <v>0</v>
      </c>
      <c r="J20" s="487" t="str">
        <f>'Data 1'!K44</f>
        <v>-</v>
      </c>
      <c r="K20" s="488" t="str">
        <f>'Data 1'!L44</f>
        <v>-</v>
      </c>
      <c r="L20" s="487" t="str">
        <f>'Data 1'!N44</f>
        <v>-</v>
      </c>
      <c r="M20" s="488" t="str">
        <f>'Data 1'!O44</f>
        <v>-</v>
      </c>
      <c r="N20" s="487">
        <f>'Data 1'!Q44</f>
        <v>5.4979999999999993</v>
      </c>
      <c r="O20" s="488">
        <f>'Data 1'!R44</f>
        <v>0</v>
      </c>
      <c r="T20" s="427"/>
      <c r="U20" s="297"/>
    </row>
    <row r="21" spans="3:21" ht="12.75" customHeight="1">
      <c r="C21"/>
      <c r="D21"/>
      <c r="E21" s="453" t="s">
        <v>280</v>
      </c>
      <c r="F21" s="487">
        <f>'Data 1'!E45</f>
        <v>10.824999999999999</v>
      </c>
      <c r="G21" s="488">
        <f>'Data 1'!F45</f>
        <v>0</v>
      </c>
      <c r="H21" s="487">
        <f>'Data 1'!G45</f>
        <v>33.268000000000001</v>
      </c>
      <c r="I21" s="488">
        <f>'Data 1'!I45</f>
        <v>0</v>
      </c>
      <c r="J21" s="487" t="str">
        <f>'Data 1'!K45</f>
        <v>-</v>
      </c>
      <c r="K21" s="488" t="str">
        <f>'Data 1'!L45</f>
        <v>-</v>
      </c>
      <c r="L21" s="487" t="str">
        <f>'Data 1'!N45</f>
        <v>-</v>
      </c>
      <c r="M21" s="488" t="str">
        <f>'Data 1'!O45</f>
        <v>-</v>
      </c>
      <c r="N21" s="487">
        <f>'Data 1'!Q45</f>
        <v>44.093000000000004</v>
      </c>
      <c r="O21" s="488">
        <f>'Data 1'!R45</f>
        <v>0</v>
      </c>
      <c r="T21" s="427"/>
      <c r="U21" s="297"/>
    </row>
    <row r="22" spans="3:21" ht="12.75" customHeight="1">
      <c r="C22"/>
      <c r="D22"/>
      <c r="E22" s="453" t="s">
        <v>281</v>
      </c>
      <c r="F22" s="487">
        <f>'Data 1'!E46</f>
        <v>74.8</v>
      </c>
      <c r="G22" s="488">
        <f>'Data 1'!F46</f>
        <v>0</v>
      </c>
      <c r="H22" s="487">
        <f>'Data 1'!G46</f>
        <v>0</v>
      </c>
      <c r="I22" s="488" t="str">
        <f>'Data 1'!I46</f>
        <v>-</v>
      </c>
      <c r="J22" s="487" t="str">
        <f>'Data 1'!K46</f>
        <v>-</v>
      </c>
      <c r="K22" s="488" t="str">
        <f>'Data 1'!L46</f>
        <v>-</v>
      </c>
      <c r="L22" s="487">
        <f>'Data 1'!N46</f>
        <v>2.1680000000000001</v>
      </c>
      <c r="M22" s="488">
        <f>'Data 1'!O46</f>
        <v>0</v>
      </c>
      <c r="N22" s="487">
        <f>'Data 1'!Q46</f>
        <v>76.968000000000004</v>
      </c>
      <c r="O22" s="488">
        <f>'Data 1'!R46</f>
        <v>0</v>
      </c>
      <c r="T22" s="427"/>
      <c r="U22" s="297"/>
    </row>
    <row r="23" spans="3:21" ht="16.149999999999999" customHeight="1">
      <c r="C23"/>
      <c r="D23"/>
      <c r="E23" s="481" t="s">
        <v>0</v>
      </c>
      <c r="F23" s="482">
        <f>SUM(F9:F10,F14:F22)</f>
        <v>2282.9510800000003</v>
      </c>
      <c r="G23" s="483">
        <f>'Data 1'!F47</f>
        <v>0</v>
      </c>
      <c r="H23" s="482">
        <f>SUM(H9:H10,H14:H22)</f>
        <v>2767.5471299999986</v>
      </c>
      <c r="I23" s="483">
        <f>'Data 1'!I47</f>
        <v>2.5293155531547207E-2</v>
      </c>
      <c r="J23" s="482">
        <f>SUM(J9:J10,J14:J22)</f>
        <v>90.82</v>
      </c>
      <c r="K23" s="483">
        <f>'Data 1'!L47</f>
        <v>0</v>
      </c>
      <c r="L23" s="482">
        <f>SUM(L9:L10,L14:L22)</f>
        <v>78.365900000000011</v>
      </c>
      <c r="M23" s="483">
        <f>'Data 1'!O47</f>
        <v>0</v>
      </c>
      <c r="N23" s="482">
        <f>SUM(N9:N10,N14:N22)</f>
        <v>5220.3841099999981</v>
      </c>
      <c r="O23" s="483">
        <f>'Data 1'!R47</f>
        <v>1.3410773243127672E-2</v>
      </c>
      <c r="P23" s="179"/>
    </row>
    <row r="24" spans="3:21" ht="12.75" customHeight="1">
      <c r="E24" s="1033" t="s">
        <v>452</v>
      </c>
      <c r="F24" s="1033"/>
      <c r="G24" s="1033"/>
      <c r="H24" s="1033"/>
      <c r="I24" s="1033"/>
      <c r="J24" s="1033"/>
      <c r="K24" s="1033"/>
      <c r="L24" s="1033"/>
      <c r="M24" s="1033"/>
      <c r="N24" s="1033"/>
      <c r="O24" s="1033"/>
    </row>
    <row r="25" spans="3:21" ht="12.75" customHeight="1">
      <c r="E25" s="1034" t="s">
        <v>502</v>
      </c>
      <c r="F25" s="1034"/>
      <c r="G25" s="1034"/>
      <c r="H25" s="1034"/>
      <c r="I25" s="1034"/>
      <c r="J25" s="1034"/>
      <c r="K25" s="1034"/>
      <c r="L25" s="1034"/>
      <c r="M25" s="1034"/>
      <c r="N25" s="1034"/>
      <c r="O25" s="1034"/>
    </row>
    <row r="26" spans="3:21" ht="24" customHeight="1">
      <c r="E26" s="1001" t="s">
        <v>503</v>
      </c>
      <c r="F26" s="1001"/>
      <c r="G26" s="1001"/>
      <c r="H26" s="1001"/>
      <c r="I26" s="1001"/>
      <c r="J26" s="1001"/>
      <c r="K26" s="1001"/>
      <c r="L26" s="1001"/>
      <c r="M26" s="1001"/>
      <c r="N26" s="1001"/>
      <c r="O26" s="1001"/>
    </row>
    <row r="27" spans="3:21" ht="12.75">
      <c r="E27"/>
      <c r="F27"/>
      <c r="G27"/>
      <c r="H27"/>
      <c r="I27"/>
      <c r="J27"/>
      <c r="K27"/>
      <c r="L27"/>
      <c r="M27"/>
      <c r="N27"/>
    </row>
    <row r="28" spans="3:21" ht="12.75">
      <c r="E28"/>
      <c r="F28"/>
      <c r="G28"/>
      <c r="H28"/>
      <c r="I28"/>
      <c r="J28"/>
      <c r="K28"/>
      <c r="L28"/>
      <c r="M28"/>
      <c r="N28"/>
    </row>
    <row r="29" spans="3:21" ht="12.75">
      <c r="L29"/>
      <c r="M29"/>
      <c r="N29"/>
    </row>
    <row r="30" spans="3:21" ht="12.75">
      <c r="L30"/>
      <c r="M30"/>
      <c r="N30"/>
    </row>
    <row r="31" spans="3:21" ht="12.75">
      <c r="L31"/>
      <c r="M31"/>
      <c r="N31"/>
    </row>
    <row r="32" spans="3:21">
      <c r="C32" s="180"/>
      <c r="D32" s="181"/>
      <c r="O32" s="181"/>
    </row>
    <row r="33" spans="12:14">
      <c r="L33" s="181"/>
      <c r="M33" s="181"/>
      <c r="N33" s="181"/>
    </row>
  </sheetData>
  <mergeCells count="9">
    <mergeCell ref="C7:C9"/>
    <mergeCell ref="E24:O24"/>
    <mergeCell ref="E26:O26"/>
    <mergeCell ref="F7:G7"/>
    <mergeCell ref="H7:I7"/>
    <mergeCell ref="J7:K7"/>
    <mergeCell ref="L7:M7"/>
    <mergeCell ref="N7:O7"/>
    <mergeCell ref="E25:O25"/>
  </mergeCells>
  <hyperlinks>
    <hyperlink ref="C4" location="Indice!A1" display="Indice!A1"/>
  </hyperlinks>
  <printOptions horizontalCentered="1" verticalCentered="1"/>
  <pageMargins left="0.39370078740157483" right="0.75" top="0.39370078740157483" bottom="1" header="0" footer="0"/>
  <pageSetup paperSize="9" orientation="landscape" r:id="rId1"/>
  <headerFooter alignWithMargins="0"/>
  <ignoredErrors>
    <ignoredError sqref="G23 I23 K23 M23" formula="1"/>
  </ignoredErrors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pageSetUpPr autoPageBreaks="0" fitToPage="1"/>
  </sheetPr>
  <dimension ref="C1:S69"/>
  <sheetViews>
    <sheetView showGridLines="0" showRowColHeaders="0" showOutlineSymbols="0" zoomScaleNormal="100" workbookViewId="0">
      <selection activeCell="B2" sqref="B2"/>
    </sheetView>
  </sheetViews>
  <sheetFormatPr baseColWidth="10" defaultRowHeight="11.25"/>
  <cols>
    <col min="1" max="1" width="0.140625" style="202" customWidth="1"/>
    <col min="2" max="2" width="2.7109375" style="202" customWidth="1"/>
    <col min="3" max="3" width="23.7109375" style="201" customWidth="1"/>
    <col min="4" max="4" width="1.28515625" style="201" customWidth="1"/>
    <col min="5" max="5" width="22.5703125" style="201" customWidth="1"/>
    <col min="6" max="7" width="6.7109375" style="201" customWidth="1"/>
    <col min="8" max="14" width="6.7109375" style="202" customWidth="1"/>
    <col min="15" max="15" width="7.5703125" style="202" customWidth="1"/>
    <col min="16" max="255" width="11.42578125" style="202"/>
    <col min="256" max="256" width="0.140625" style="202" customWidth="1"/>
    <col min="257" max="257" width="2.7109375" style="202" customWidth="1"/>
    <col min="258" max="258" width="15.42578125" style="202" customWidth="1"/>
    <col min="259" max="259" width="1.28515625" style="202" customWidth="1"/>
    <col min="260" max="260" width="1.7109375" style="202" customWidth="1"/>
    <col min="261" max="261" width="22.5703125" style="202" customWidth="1"/>
    <col min="262" max="270" width="6.7109375" style="202" customWidth="1"/>
    <col min="271" max="271" width="7.5703125" style="202" customWidth="1"/>
    <col min="272" max="272" width="6.85546875" style="202" customWidth="1"/>
    <col min="273" max="273" width="6.28515625" style="202" customWidth="1"/>
    <col min="274" max="274" width="5.7109375" style="202" customWidth="1"/>
    <col min="275" max="275" width="16.5703125" style="202" bestFit="1" customWidth="1"/>
    <col min="276" max="276" width="5.7109375" style="202" customWidth="1"/>
    <col min="277" max="277" width="5" style="202" bestFit="1" customWidth="1"/>
    <col min="278" max="278" width="4.85546875" style="202" bestFit="1" customWidth="1"/>
    <col min="279" max="279" width="5.7109375" style="202" customWidth="1"/>
    <col min="280" max="280" width="6.5703125" style="202" bestFit="1" customWidth="1"/>
    <col min="281" max="511" width="11.42578125" style="202"/>
    <col min="512" max="512" width="0.140625" style="202" customWidth="1"/>
    <col min="513" max="513" width="2.7109375" style="202" customWidth="1"/>
    <col min="514" max="514" width="15.42578125" style="202" customWidth="1"/>
    <col min="515" max="515" width="1.28515625" style="202" customWidth="1"/>
    <col min="516" max="516" width="1.7109375" style="202" customWidth="1"/>
    <col min="517" max="517" width="22.5703125" style="202" customWidth="1"/>
    <col min="518" max="526" width="6.7109375" style="202" customWidth="1"/>
    <col min="527" max="527" width="7.5703125" style="202" customWidth="1"/>
    <col min="528" max="528" width="6.85546875" style="202" customWidth="1"/>
    <col min="529" max="529" width="6.28515625" style="202" customWidth="1"/>
    <col min="530" max="530" width="5.7109375" style="202" customWidth="1"/>
    <col min="531" max="531" width="16.5703125" style="202" bestFit="1" customWidth="1"/>
    <col min="532" max="532" width="5.7109375" style="202" customWidth="1"/>
    <col min="533" max="533" width="5" style="202" bestFit="1" customWidth="1"/>
    <col min="534" max="534" width="4.85546875" style="202" bestFit="1" customWidth="1"/>
    <col min="535" max="535" width="5.7109375" style="202" customWidth="1"/>
    <col min="536" max="536" width="6.5703125" style="202" bestFit="1" customWidth="1"/>
    <col min="537" max="767" width="11.42578125" style="202"/>
    <col min="768" max="768" width="0.140625" style="202" customWidth="1"/>
    <col min="769" max="769" width="2.7109375" style="202" customWidth="1"/>
    <col min="770" max="770" width="15.42578125" style="202" customWidth="1"/>
    <col min="771" max="771" width="1.28515625" style="202" customWidth="1"/>
    <col min="772" max="772" width="1.7109375" style="202" customWidth="1"/>
    <col min="773" max="773" width="22.5703125" style="202" customWidth="1"/>
    <col min="774" max="782" width="6.7109375" style="202" customWidth="1"/>
    <col min="783" max="783" width="7.5703125" style="202" customWidth="1"/>
    <col min="784" max="784" width="6.85546875" style="202" customWidth="1"/>
    <col min="785" max="785" width="6.28515625" style="202" customWidth="1"/>
    <col min="786" max="786" width="5.7109375" style="202" customWidth="1"/>
    <col min="787" max="787" width="16.5703125" style="202" bestFit="1" customWidth="1"/>
    <col min="788" max="788" width="5.7109375" style="202" customWidth="1"/>
    <col min="789" max="789" width="5" style="202" bestFit="1" customWidth="1"/>
    <col min="790" max="790" width="4.85546875" style="202" bestFit="1" customWidth="1"/>
    <col min="791" max="791" width="5.7109375" style="202" customWidth="1"/>
    <col min="792" max="792" width="6.5703125" style="202" bestFit="1" customWidth="1"/>
    <col min="793" max="1023" width="11.42578125" style="202"/>
    <col min="1024" max="1024" width="0.140625" style="202" customWidth="1"/>
    <col min="1025" max="1025" width="2.7109375" style="202" customWidth="1"/>
    <col min="1026" max="1026" width="15.42578125" style="202" customWidth="1"/>
    <col min="1027" max="1027" width="1.28515625" style="202" customWidth="1"/>
    <col min="1028" max="1028" width="1.7109375" style="202" customWidth="1"/>
    <col min="1029" max="1029" width="22.5703125" style="202" customWidth="1"/>
    <col min="1030" max="1038" width="6.7109375" style="202" customWidth="1"/>
    <col min="1039" max="1039" width="7.5703125" style="202" customWidth="1"/>
    <col min="1040" max="1040" width="6.85546875" style="202" customWidth="1"/>
    <col min="1041" max="1041" width="6.28515625" style="202" customWidth="1"/>
    <col min="1042" max="1042" width="5.7109375" style="202" customWidth="1"/>
    <col min="1043" max="1043" width="16.5703125" style="202" bestFit="1" customWidth="1"/>
    <col min="1044" max="1044" width="5.7109375" style="202" customWidth="1"/>
    <col min="1045" max="1045" width="5" style="202" bestFit="1" customWidth="1"/>
    <col min="1046" max="1046" width="4.85546875" style="202" bestFit="1" customWidth="1"/>
    <col min="1047" max="1047" width="5.7109375" style="202" customWidth="1"/>
    <col min="1048" max="1048" width="6.5703125" style="202" bestFit="1" customWidth="1"/>
    <col min="1049" max="1279" width="11.42578125" style="202"/>
    <col min="1280" max="1280" width="0.140625" style="202" customWidth="1"/>
    <col min="1281" max="1281" width="2.7109375" style="202" customWidth="1"/>
    <col min="1282" max="1282" width="15.42578125" style="202" customWidth="1"/>
    <col min="1283" max="1283" width="1.28515625" style="202" customWidth="1"/>
    <col min="1284" max="1284" width="1.7109375" style="202" customWidth="1"/>
    <col min="1285" max="1285" width="22.5703125" style="202" customWidth="1"/>
    <col min="1286" max="1294" width="6.7109375" style="202" customWidth="1"/>
    <col min="1295" max="1295" width="7.5703125" style="202" customWidth="1"/>
    <col min="1296" max="1296" width="6.85546875" style="202" customWidth="1"/>
    <col min="1297" max="1297" width="6.28515625" style="202" customWidth="1"/>
    <col min="1298" max="1298" width="5.7109375" style="202" customWidth="1"/>
    <col min="1299" max="1299" width="16.5703125" style="202" bestFit="1" customWidth="1"/>
    <col min="1300" max="1300" width="5.7109375" style="202" customWidth="1"/>
    <col min="1301" max="1301" width="5" style="202" bestFit="1" customWidth="1"/>
    <col min="1302" max="1302" width="4.85546875" style="202" bestFit="1" customWidth="1"/>
    <col min="1303" max="1303" width="5.7109375" style="202" customWidth="1"/>
    <col min="1304" max="1304" width="6.5703125" style="202" bestFit="1" customWidth="1"/>
    <col min="1305" max="1535" width="11.42578125" style="202"/>
    <col min="1536" max="1536" width="0.140625" style="202" customWidth="1"/>
    <col min="1537" max="1537" width="2.7109375" style="202" customWidth="1"/>
    <col min="1538" max="1538" width="15.42578125" style="202" customWidth="1"/>
    <col min="1539" max="1539" width="1.28515625" style="202" customWidth="1"/>
    <col min="1540" max="1540" width="1.7109375" style="202" customWidth="1"/>
    <col min="1541" max="1541" width="22.5703125" style="202" customWidth="1"/>
    <col min="1542" max="1550" width="6.7109375" style="202" customWidth="1"/>
    <col min="1551" max="1551" width="7.5703125" style="202" customWidth="1"/>
    <col min="1552" max="1552" width="6.85546875" style="202" customWidth="1"/>
    <col min="1553" max="1553" width="6.28515625" style="202" customWidth="1"/>
    <col min="1554" max="1554" width="5.7109375" style="202" customWidth="1"/>
    <col min="1555" max="1555" width="16.5703125" style="202" bestFit="1" customWidth="1"/>
    <col min="1556" max="1556" width="5.7109375" style="202" customWidth="1"/>
    <col min="1557" max="1557" width="5" style="202" bestFit="1" customWidth="1"/>
    <col min="1558" max="1558" width="4.85546875" style="202" bestFit="1" customWidth="1"/>
    <col min="1559" max="1559" width="5.7109375" style="202" customWidth="1"/>
    <col min="1560" max="1560" width="6.5703125" style="202" bestFit="1" customWidth="1"/>
    <col min="1561" max="1791" width="11.42578125" style="202"/>
    <col min="1792" max="1792" width="0.140625" style="202" customWidth="1"/>
    <col min="1793" max="1793" width="2.7109375" style="202" customWidth="1"/>
    <col min="1794" max="1794" width="15.42578125" style="202" customWidth="1"/>
    <col min="1795" max="1795" width="1.28515625" style="202" customWidth="1"/>
    <col min="1796" max="1796" width="1.7109375" style="202" customWidth="1"/>
    <col min="1797" max="1797" width="22.5703125" style="202" customWidth="1"/>
    <col min="1798" max="1806" width="6.7109375" style="202" customWidth="1"/>
    <col min="1807" max="1807" width="7.5703125" style="202" customWidth="1"/>
    <col min="1808" max="1808" width="6.85546875" style="202" customWidth="1"/>
    <col min="1809" max="1809" width="6.28515625" style="202" customWidth="1"/>
    <col min="1810" max="1810" width="5.7109375" style="202" customWidth="1"/>
    <col min="1811" max="1811" width="16.5703125" style="202" bestFit="1" customWidth="1"/>
    <col min="1812" max="1812" width="5.7109375" style="202" customWidth="1"/>
    <col min="1813" max="1813" width="5" style="202" bestFit="1" customWidth="1"/>
    <col min="1814" max="1814" width="4.85546875" style="202" bestFit="1" customWidth="1"/>
    <col min="1815" max="1815" width="5.7109375" style="202" customWidth="1"/>
    <col min="1816" max="1816" width="6.5703125" style="202" bestFit="1" customWidth="1"/>
    <col min="1817" max="2047" width="11.42578125" style="202"/>
    <col min="2048" max="2048" width="0.140625" style="202" customWidth="1"/>
    <col min="2049" max="2049" width="2.7109375" style="202" customWidth="1"/>
    <col min="2050" max="2050" width="15.42578125" style="202" customWidth="1"/>
    <col min="2051" max="2051" width="1.28515625" style="202" customWidth="1"/>
    <col min="2052" max="2052" width="1.7109375" style="202" customWidth="1"/>
    <col min="2053" max="2053" width="22.5703125" style="202" customWidth="1"/>
    <col min="2054" max="2062" width="6.7109375" style="202" customWidth="1"/>
    <col min="2063" max="2063" width="7.5703125" style="202" customWidth="1"/>
    <col min="2064" max="2064" width="6.85546875" style="202" customWidth="1"/>
    <col min="2065" max="2065" width="6.28515625" style="202" customWidth="1"/>
    <col min="2066" max="2066" width="5.7109375" style="202" customWidth="1"/>
    <col min="2067" max="2067" width="16.5703125" style="202" bestFit="1" customWidth="1"/>
    <col min="2068" max="2068" width="5.7109375" style="202" customWidth="1"/>
    <col min="2069" max="2069" width="5" style="202" bestFit="1" customWidth="1"/>
    <col min="2070" max="2070" width="4.85546875" style="202" bestFit="1" customWidth="1"/>
    <col min="2071" max="2071" width="5.7109375" style="202" customWidth="1"/>
    <col min="2072" max="2072" width="6.5703125" style="202" bestFit="1" customWidth="1"/>
    <col min="2073" max="2303" width="11.42578125" style="202"/>
    <col min="2304" max="2304" width="0.140625" style="202" customWidth="1"/>
    <col min="2305" max="2305" width="2.7109375" style="202" customWidth="1"/>
    <col min="2306" max="2306" width="15.42578125" style="202" customWidth="1"/>
    <col min="2307" max="2307" width="1.28515625" style="202" customWidth="1"/>
    <col min="2308" max="2308" width="1.7109375" style="202" customWidth="1"/>
    <col min="2309" max="2309" width="22.5703125" style="202" customWidth="1"/>
    <col min="2310" max="2318" width="6.7109375" style="202" customWidth="1"/>
    <col min="2319" max="2319" width="7.5703125" style="202" customWidth="1"/>
    <col min="2320" max="2320" width="6.85546875" style="202" customWidth="1"/>
    <col min="2321" max="2321" width="6.28515625" style="202" customWidth="1"/>
    <col min="2322" max="2322" width="5.7109375" style="202" customWidth="1"/>
    <col min="2323" max="2323" width="16.5703125" style="202" bestFit="1" customWidth="1"/>
    <col min="2324" max="2324" width="5.7109375" style="202" customWidth="1"/>
    <col min="2325" max="2325" width="5" style="202" bestFit="1" customWidth="1"/>
    <col min="2326" max="2326" width="4.85546875" style="202" bestFit="1" customWidth="1"/>
    <col min="2327" max="2327" width="5.7109375" style="202" customWidth="1"/>
    <col min="2328" max="2328" width="6.5703125" style="202" bestFit="1" customWidth="1"/>
    <col min="2329" max="2559" width="11.42578125" style="202"/>
    <col min="2560" max="2560" width="0.140625" style="202" customWidth="1"/>
    <col min="2561" max="2561" width="2.7109375" style="202" customWidth="1"/>
    <col min="2562" max="2562" width="15.42578125" style="202" customWidth="1"/>
    <col min="2563" max="2563" width="1.28515625" style="202" customWidth="1"/>
    <col min="2564" max="2564" width="1.7109375" style="202" customWidth="1"/>
    <col min="2565" max="2565" width="22.5703125" style="202" customWidth="1"/>
    <col min="2566" max="2574" width="6.7109375" style="202" customWidth="1"/>
    <col min="2575" max="2575" width="7.5703125" style="202" customWidth="1"/>
    <col min="2576" max="2576" width="6.85546875" style="202" customWidth="1"/>
    <col min="2577" max="2577" width="6.28515625" style="202" customWidth="1"/>
    <col min="2578" max="2578" width="5.7109375" style="202" customWidth="1"/>
    <col min="2579" max="2579" width="16.5703125" style="202" bestFit="1" customWidth="1"/>
    <col min="2580" max="2580" width="5.7109375" style="202" customWidth="1"/>
    <col min="2581" max="2581" width="5" style="202" bestFit="1" customWidth="1"/>
    <col min="2582" max="2582" width="4.85546875" style="202" bestFit="1" customWidth="1"/>
    <col min="2583" max="2583" width="5.7109375" style="202" customWidth="1"/>
    <col min="2584" max="2584" width="6.5703125" style="202" bestFit="1" customWidth="1"/>
    <col min="2585" max="2815" width="11.42578125" style="202"/>
    <col min="2816" max="2816" width="0.140625" style="202" customWidth="1"/>
    <col min="2817" max="2817" width="2.7109375" style="202" customWidth="1"/>
    <col min="2818" max="2818" width="15.42578125" style="202" customWidth="1"/>
    <col min="2819" max="2819" width="1.28515625" style="202" customWidth="1"/>
    <col min="2820" max="2820" width="1.7109375" style="202" customWidth="1"/>
    <col min="2821" max="2821" width="22.5703125" style="202" customWidth="1"/>
    <col min="2822" max="2830" width="6.7109375" style="202" customWidth="1"/>
    <col min="2831" max="2831" width="7.5703125" style="202" customWidth="1"/>
    <col min="2832" max="2832" width="6.85546875" style="202" customWidth="1"/>
    <col min="2833" max="2833" width="6.28515625" style="202" customWidth="1"/>
    <col min="2834" max="2834" width="5.7109375" style="202" customWidth="1"/>
    <col min="2835" max="2835" width="16.5703125" style="202" bestFit="1" customWidth="1"/>
    <col min="2836" max="2836" width="5.7109375" style="202" customWidth="1"/>
    <col min="2837" max="2837" width="5" style="202" bestFit="1" customWidth="1"/>
    <col min="2838" max="2838" width="4.85546875" style="202" bestFit="1" customWidth="1"/>
    <col min="2839" max="2839" width="5.7109375" style="202" customWidth="1"/>
    <col min="2840" max="2840" width="6.5703125" style="202" bestFit="1" customWidth="1"/>
    <col min="2841" max="3071" width="11.42578125" style="202"/>
    <col min="3072" max="3072" width="0.140625" style="202" customWidth="1"/>
    <col min="3073" max="3073" width="2.7109375" style="202" customWidth="1"/>
    <col min="3074" max="3074" width="15.42578125" style="202" customWidth="1"/>
    <col min="3075" max="3075" width="1.28515625" style="202" customWidth="1"/>
    <col min="3076" max="3076" width="1.7109375" style="202" customWidth="1"/>
    <col min="3077" max="3077" width="22.5703125" style="202" customWidth="1"/>
    <col min="3078" max="3086" width="6.7109375" style="202" customWidth="1"/>
    <col min="3087" max="3087" width="7.5703125" style="202" customWidth="1"/>
    <col min="3088" max="3088" width="6.85546875" style="202" customWidth="1"/>
    <col min="3089" max="3089" width="6.28515625" style="202" customWidth="1"/>
    <col min="3090" max="3090" width="5.7109375" style="202" customWidth="1"/>
    <col min="3091" max="3091" width="16.5703125" style="202" bestFit="1" customWidth="1"/>
    <col min="3092" max="3092" width="5.7109375" style="202" customWidth="1"/>
    <col min="3093" max="3093" width="5" style="202" bestFit="1" customWidth="1"/>
    <col min="3094" max="3094" width="4.85546875" style="202" bestFit="1" customWidth="1"/>
    <col min="3095" max="3095" width="5.7109375" style="202" customWidth="1"/>
    <col min="3096" max="3096" width="6.5703125" style="202" bestFit="1" customWidth="1"/>
    <col min="3097" max="3327" width="11.42578125" style="202"/>
    <col min="3328" max="3328" width="0.140625" style="202" customWidth="1"/>
    <col min="3329" max="3329" width="2.7109375" style="202" customWidth="1"/>
    <col min="3330" max="3330" width="15.42578125" style="202" customWidth="1"/>
    <col min="3331" max="3331" width="1.28515625" style="202" customWidth="1"/>
    <col min="3332" max="3332" width="1.7109375" style="202" customWidth="1"/>
    <col min="3333" max="3333" width="22.5703125" style="202" customWidth="1"/>
    <col min="3334" max="3342" width="6.7109375" style="202" customWidth="1"/>
    <col min="3343" max="3343" width="7.5703125" style="202" customWidth="1"/>
    <col min="3344" max="3344" width="6.85546875" style="202" customWidth="1"/>
    <col min="3345" max="3345" width="6.28515625" style="202" customWidth="1"/>
    <col min="3346" max="3346" width="5.7109375" style="202" customWidth="1"/>
    <col min="3347" max="3347" width="16.5703125" style="202" bestFit="1" customWidth="1"/>
    <col min="3348" max="3348" width="5.7109375" style="202" customWidth="1"/>
    <col min="3349" max="3349" width="5" style="202" bestFit="1" customWidth="1"/>
    <col min="3350" max="3350" width="4.85546875" style="202" bestFit="1" customWidth="1"/>
    <col min="3351" max="3351" width="5.7109375" style="202" customWidth="1"/>
    <col min="3352" max="3352" width="6.5703125" style="202" bestFit="1" customWidth="1"/>
    <col min="3353" max="3583" width="11.42578125" style="202"/>
    <col min="3584" max="3584" width="0.140625" style="202" customWidth="1"/>
    <col min="3585" max="3585" width="2.7109375" style="202" customWidth="1"/>
    <col min="3586" max="3586" width="15.42578125" style="202" customWidth="1"/>
    <col min="3587" max="3587" width="1.28515625" style="202" customWidth="1"/>
    <col min="3588" max="3588" width="1.7109375" style="202" customWidth="1"/>
    <col min="3589" max="3589" width="22.5703125" style="202" customWidth="1"/>
    <col min="3590" max="3598" width="6.7109375" style="202" customWidth="1"/>
    <col min="3599" max="3599" width="7.5703125" style="202" customWidth="1"/>
    <col min="3600" max="3600" width="6.85546875" style="202" customWidth="1"/>
    <col min="3601" max="3601" width="6.28515625" style="202" customWidth="1"/>
    <col min="3602" max="3602" width="5.7109375" style="202" customWidth="1"/>
    <col min="3603" max="3603" width="16.5703125" style="202" bestFit="1" customWidth="1"/>
    <col min="3604" max="3604" width="5.7109375" style="202" customWidth="1"/>
    <col min="3605" max="3605" width="5" style="202" bestFit="1" customWidth="1"/>
    <col min="3606" max="3606" width="4.85546875" style="202" bestFit="1" customWidth="1"/>
    <col min="3607" max="3607" width="5.7109375" style="202" customWidth="1"/>
    <col min="3608" max="3608" width="6.5703125" style="202" bestFit="1" customWidth="1"/>
    <col min="3609" max="3839" width="11.42578125" style="202"/>
    <col min="3840" max="3840" width="0.140625" style="202" customWidth="1"/>
    <col min="3841" max="3841" width="2.7109375" style="202" customWidth="1"/>
    <col min="3842" max="3842" width="15.42578125" style="202" customWidth="1"/>
    <col min="3843" max="3843" width="1.28515625" style="202" customWidth="1"/>
    <col min="3844" max="3844" width="1.7109375" style="202" customWidth="1"/>
    <col min="3845" max="3845" width="22.5703125" style="202" customWidth="1"/>
    <col min="3846" max="3854" width="6.7109375" style="202" customWidth="1"/>
    <col min="3855" max="3855" width="7.5703125" style="202" customWidth="1"/>
    <col min="3856" max="3856" width="6.85546875" style="202" customWidth="1"/>
    <col min="3857" max="3857" width="6.28515625" style="202" customWidth="1"/>
    <col min="3858" max="3858" width="5.7109375" style="202" customWidth="1"/>
    <col min="3859" max="3859" width="16.5703125" style="202" bestFit="1" customWidth="1"/>
    <col min="3860" max="3860" width="5.7109375" style="202" customWidth="1"/>
    <col min="3861" max="3861" width="5" style="202" bestFit="1" customWidth="1"/>
    <col min="3862" max="3862" width="4.85546875" style="202" bestFit="1" customWidth="1"/>
    <col min="3863" max="3863" width="5.7109375" style="202" customWidth="1"/>
    <col min="3864" max="3864" width="6.5703125" style="202" bestFit="1" customWidth="1"/>
    <col min="3865" max="4095" width="11.42578125" style="202"/>
    <col min="4096" max="4096" width="0.140625" style="202" customWidth="1"/>
    <col min="4097" max="4097" width="2.7109375" style="202" customWidth="1"/>
    <col min="4098" max="4098" width="15.42578125" style="202" customWidth="1"/>
    <col min="4099" max="4099" width="1.28515625" style="202" customWidth="1"/>
    <col min="4100" max="4100" width="1.7109375" style="202" customWidth="1"/>
    <col min="4101" max="4101" width="22.5703125" style="202" customWidth="1"/>
    <col min="4102" max="4110" width="6.7109375" style="202" customWidth="1"/>
    <col min="4111" max="4111" width="7.5703125" style="202" customWidth="1"/>
    <col min="4112" max="4112" width="6.85546875" style="202" customWidth="1"/>
    <col min="4113" max="4113" width="6.28515625" style="202" customWidth="1"/>
    <col min="4114" max="4114" width="5.7109375" style="202" customWidth="1"/>
    <col min="4115" max="4115" width="16.5703125" style="202" bestFit="1" customWidth="1"/>
    <col min="4116" max="4116" width="5.7109375" style="202" customWidth="1"/>
    <col min="4117" max="4117" width="5" style="202" bestFit="1" customWidth="1"/>
    <col min="4118" max="4118" width="4.85546875" style="202" bestFit="1" customWidth="1"/>
    <col min="4119" max="4119" width="5.7109375" style="202" customWidth="1"/>
    <col min="4120" max="4120" width="6.5703125" style="202" bestFit="1" customWidth="1"/>
    <col min="4121" max="4351" width="11.42578125" style="202"/>
    <col min="4352" max="4352" width="0.140625" style="202" customWidth="1"/>
    <col min="4353" max="4353" width="2.7109375" style="202" customWidth="1"/>
    <col min="4354" max="4354" width="15.42578125" style="202" customWidth="1"/>
    <col min="4355" max="4355" width="1.28515625" style="202" customWidth="1"/>
    <col min="4356" max="4356" width="1.7109375" style="202" customWidth="1"/>
    <col min="4357" max="4357" width="22.5703125" style="202" customWidth="1"/>
    <col min="4358" max="4366" width="6.7109375" style="202" customWidth="1"/>
    <col min="4367" max="4367" width="7.5703125" style="202" customWidth="1"/>
    <col min="4368" max="4368" width="6.85546875" style="202" customWidth="1"/>
    <col min="4369" max="4369" width="6.28515625" style="202" customWidth="1"/>
    <col min="4370" max="4370" width="5.7109375" style="202" customWidth="1"/>
    <col min="4371" max="4371" width="16.5703125" style="202" bestFit="1" customWidth="1"/>
    <col min="4372" max="4372" width="5.7109375" style="202" customWidth="1"/>
    <col min="4373" max="4373" width="5" style="202" bestFit="1" customWidth="1"/>
    <col min="4374" max="4374" width="4.85546875" style="202" bestFit="1" customWidth="1"/>
    <col min="4375" max="4375" width="5.7109375" style="202" customWidth="1"/>
    <col min="4376" max="4376" width="6.5703125" style="202" bestFit="1" customWidth="1"/>
    <col min="4377" max="4607" width="11.42578125" style="202"/>
    <col min="4608" max="4608" width="0.140625" style="202" customWidth="1"/>
    <col min="4609" max="4609" width="2.7109375" style="202" customWidth="1"/>
    <col min="4610" max="4610" width="15.42578125" style="202" customWidth="1"/>
    <col min="4611" max="4611" width="1.28515625" style="202" customWidth="1"/>
    <col min="4612" max="4612" width="1.7109375" style="202" customWidth="1"/>
    <col min="4613" max="4613" width="22.5703125" style="202" customWidth="1"/>
    <col min="4614" max="4622" width="6.7109375" style="202" customWidth="1"/>
    <col min="4623" max="4623" width="7.5703125" style="202" customWidth="1"/>
    <col min="4624" max="4624" width="6.85546875" style="202" customWidth="1"/>
    <col min="4625" max="4625" width="6.28515625" style="202" customWidth="1"/>
    <col min="4626" max="4626" width="5.7109375" style="202" customWidth="1"/>
    <col min="4627" max="4627" width="16.5703125" style="202" bestFit="1" customWidth="1"/>
    <col min="4628" max="4628" width="5.7109375" style="202" customWidth="1"/>
    <col min="4629" max="4629" width="5" style="202" bestFit="1" customWidth="1"/>
    <col min="4630" max="4630" width="4.85546875" style="202" bestFit="1" customWidth="1"/>
    <col min="4631" max="4631" width="5.7109375" style="202" customWidth="1"/>
    <col min="4632" max="4632" width="6.5703125" style="202" bestFit="1" customWidth="1"/>
    <col min="4633" max="4863" width="11.42578125" style="202"/>
    <col min="4864" max="4864" width="0.140625" style="202" customWidth="1"/>
    <col min="4865" max="4865" width="2.7109375" style="202" customWidth="1"/>
    <col min="4866" max="4866" width="15.42578125" style="202" customWidth="1"/>
    <col min="4867" max="4867" width="1.28515625" style="202" customWidth="1"/>
    <col min="4868" max="4868" width="1.7109375" style="202" customWidth="1"/>
    <col min="4869" max="4869" width="22.5703125" style="202" customWidth="1"/>
    <col min="4870" max="4878" width="6.7109375" style="202" customWidth="1"/>
    <col min="4879" max="4879" width="7.5703125" style="202" customWidth="1"/>
    <col min="4880" max="4880" width="6.85546875" style="202" customWidth="1"/>
    <col min="4881" max="4881" width="6.28515625" style="202" customWidth="1"/>
    <col min="4882" max="4882" width="5.7109375" style="202" customWidth="1"/>
    <col min="4883" max="4883" width="16.5703125" style="202" bestFit="1" customWidth="1"/>
    <col min="4884" max="4884" width="5.7109375" style="202" customWidth="1"/>
    <col min="4885" max="4885" width="5" style="202" bestFit="1" customWidth="1"/>
    <col min="4886" max="4886" width="4.85546875" style="202" bestFit="1" customWidth="1"/>
    <col min="4887" max="4887" width="5.7109375" style="202" customWidth="1"/>
    <col min="4888" max="4888" width="6.5703125" style="202" bestFit="1" customWidth="1"/>
    <col min="4889" max="5119" width="11.42578125" style="202"/>
    <col min="5120" max="5120" width="0.140625" style="202" customWidth="1"/>
    <col min="5121" max="5121" width="2.7109375" style="202" customWidth="1"/>
    <col min="5122" max="5122" width="15.42578125" style="202" customWidth="1"/>
    <col min="5123" max="5123" width="1.28515625" style="202" customWidth="1"/>
    <col min="5124" max="5124" width="1.7109375" style="202" customWidth="1"/>
    <col min="5125" max="5125" width="22.5703125" style="202" customWidth="1"/>
    <col min="5126" max="5134" width="6.7109375" style="202" customWidth="1"/>
    <col min="5135" max="5135" width="7.5703125" style="202" customWidth="1"/>
    <col min="5136" max="5136" width="6.85546875" style="202" customWidth="1"/>
    <col min="5137" max="5137" width="6.28515625" style="202" customWidth="1"/>
    <col min="5138" max="5138" width="5.7109375" style="202" customWidth="1"/>
    <col min="5139" max="5139" width="16.5703125" style="202" bestFit="1" customWidth="1"/>
    <col min="5140" max="5140" width="5.7109375" style="202" customWidth="1"/>
    <col min="5141" max="5141" width="5" style="202" bestFit="1" customWidth="1"/>
    <col min="5142" max="5142" width="4.85546875" style="202" bestFit="1" customWidth="1"/>
    <col min="5143" max="5143" width="5.7109375" style="202" customWidth="1"/>
    <col min="5144" max="5144" width="6.5703125" style="202" bestFit="1" customWidth="1"/>
    <col min="5145" max="5375" width="11.42578125" style="202"/>
    <col min="5376" max="5376" width="0.140625" style="202" customWidth="1"/>
    <col min="5377" max="5377" width="2.7109375" style="202" customWidth="1"/>
    <col min="5378" max="5378" width="15.42578125" style="202" customWidth="1"/>
    <col min="5379" max="5379" width="1.28515625" style="202" customWidth="1"/>
    <col min="5380" max="5380" width="1.7109375" style="202" customWidth="1"/>
    <col min="5381" max="5381" width="22.5703125" style="202" customWidth="1"/>
    <col min="5382" max="5390" width="6.7109375" style="202" customWidth="1"/>
    <col min="5391" max="5391" width="7.5703125" style="202" customWidth="1"/>
    <col min="5392" max="5392" width="6.85546875" style="202" customWidth="1"/>
    <col min="5393" max="5393" width="6.28515625" style="202" customWidth="1"/>
    <col min="5394" max="5394" width="5.7109375" style="202" customWidth="1"/>
    <col min="5395" max="5395" width="16.5703125" style="202" bestFit="1" customWidth="1"/>
    <col min="5396" max="5396" width="5.7109375" style="202" customWidth="1"/>
    <col min="5397" max="5397" width="5" style="202" bestFit="1" customWidth="1"/>
    <col min="5398" max="5398" width="4.85546875" style="202" bestFit="1" customWidth="1"/>
    <col min="5399" max="5399" width="5.7109375" style="202" customWidth="1"/>
    <col min="5400" max="5400" width="6.5703125" style="202" bestFit="1" customWidth="1"/>
    <col min="5401" max="5631" width="11.42578125" style="202"/>
    <col min="5632" max="5632" width="0.140625" style="202" customWidth="1"/>
    <col min="5633" max="5633" width="2.7109375" style="202" customWidth="1"/>
    <col min="5634" max="5634" width="15.42578125" style="202" customWidth="1"/>
    <col min="5635" max="5635" width="1.28515625" style="202" customWidth="1"/>
    <col min="5636" max="5636" width="1.7109375" style="202" customWidth="1"/>
    <col min="5637" max="5637" width="22.5703125" style="202" customWidth="1"/>
    <col min="5638" max="5646" width="6.7109375" style="202" customWidth="1"/>
    <col min="5647" max="5647" width="7.5703125" style="202" customWidth="1"/>
    <col min="5648" max="5648" width="6.85546875" style="202" customWidth="1"/>
    <col min="5649" max="5649" width="6.28515625" style="202" customWidth="1"/>
    <col min="5650" max="5650" width="5.7109375" style="202" customWidth="1"/>
    <col min="5651" max="5651" width="16.5703125" style="202" bestFit="1" customWidth="1"/>
    <col min="5652" max="5652" width="5.7109375" style="202" customWidth="1"/>
    <col min="5653" max="5653" width="5" style="202" bestFit="1" customWidth="1"/>
    <col min="5654" max="5654" width="4.85546875" style="202" bestFit="1" customWidth="1"/>
    <col min="5655" max="5655" width="5.7109375" style="202" customWidth="1"/>
    <col min="5656" max="5656" width="6.5703125" style="202" bestFit="1" customWidth="1"/>
    <col min="5657" max="5887" width="11.42578125" style="202"/>
    <col min="5888" max="5888" width="0.140625" style="202" customWidth="1"/>
    <col min="5889" max="5889" width="2.7109375" style="202" customWidth="1"/>
    <col min="5890" max="5890" width="15.42578125" style="202" customWidth="1"/>
    <col min="5891" max="5891" width="1.28515625" style="202" customWidth="1"/>
    <col min="5892" max="5892" width="1.7109375" style="202" customWidth="1"/>
    <col min="5893" max="5893" width="22.5703125" style="202" customWidth="1"/>
    <col min="5894" max="5902" width="6.7109375" style="202" customWidth="1"/>
    <col min="5903" max="5903" width="7.5703125" style="202" customWidth="1"/>
    <col min="5904" max="5904" width="6.85546875" style="202" customWidth="1"/>
    <col min="5905" max="5905" width="6.28515625" style="202" customWidth="1"/>
    <col min="5906" max="5906" width="5.7109375" style="202" customWidth="1"/>
    <col min="5907" max="5907" width="16.5703125" style="202" bestFit="1" customWidth="1"/>
    <col min="5908" max="5908" width="5.7109375" style="202" customWidth="1"/>
    <col min="5909" max="5909" width="5" style="202" bestFit="1" customWidth="1"/>
    <col min="5910" max="5910" width="4.85546875" style="202" bestFit="1" customWidth="1"/>
    <col min="5911" max="5911" width="5.7109375" style="202" customWidth="1"/>
    <col min="5912" max="5912" width="6.5703125" style="202" bestFit="1" customWidth="1"/>
    <col min="5913" max="6143" width="11.42578125" style="202"/>
    <col min="6144" max="6144" width="0.140625" style="202" customWidth="1"/>
    <col min="6145" max="6145" width="2.7109375" style="202" customWidth="1"/>
    <col min="6146" max="6146" width="15.42578125" style="202" customWidth="1"/>
    <col min="6147" max="6147" width="1.28515625" style="202" customWidth="1"/>
    <col min="6148" max="6148" width="1.7109375" style="202" customWidth="1"/>
    <col min="6149" max="6149" width="22.5703125" style="202" customWidth="1"/>
    <col min="6150" max="6158" width="6.7109375" style="202" customWidth="1"/>
    <col min="6159" max="6159" width="7.5703125" style="202" customWidth="1"/>
    <col min="6160" max="6160" width="6.85546875" style="202" customWidth="1"/>
    <col min="6161" max="6161" width="6.28515625" style="202" customWidth="1"/>
    <col min="6162" max="6162" width="5.7109375" style="202" customWidth="1"/>
    <col min="6163" max="6163" width="16.5703125" style="202" bestFit="1" customWidth="1"/>
    <col min="6164" max="6164" width="5.7109375" style="202" customWidth="1"/>
    <col min="6165" max="6165" width="5" style="202" bestFit="1" customWidth="1"/>
    <col min="6166" max="6166" width="4.85546875" style="202" bestFit="1" customWidth="1"/>
    <col min="6167" max="6167" width="5.7109375" style="202" customWidth="1"/>
    <col min="6168" max="6168" width="6.5703125" style="202" bestFit="1" customWidth="1"/>
    <col min="6169" max="6399" width="11.42578125" style="202"/>
    <col min="6400" max="6400" width="0.140625" style="202" customWidth="1"/>
    <col min="6401" max="6401" width="2.7109375" style="202" customWidth="1"/>
    <col min="6402" max="6402" width="15.42578125" style="202" customWidth="1"/>
    <col min="6403" max="6403" width="1.28515625" style="202" customWidth="1"/>
    <col min="6404" max="6404" width="1.7109375" style="202" customWidth="1"/>
    <col min="6405" max="6405" width="22.5703125" style="202" customWidth="1"/>
    <col min="6406" max="6414" width="6.7109375" style="202" customWidth="1"/>
    <col min="6415" max="6415" width="7.5703125" style="202" customWidth="1"/>
    <col min="6416" max="6416" width="6.85546875" style="202" customWidth="1"/>
    <col min="6417" max="6417" width="6.28515625" style="202" customWidth="1"/>
    <col min="6418" max="6418" width="5.7109375" style="202" customWidth="1"/>
    <col min="6419" max="6419" width="16.5703125" style="202" bestFit="1" customWidth="1"/>
    <col min="6420" max="6420" width="5.7109375" style="202" customWidth="1"/>
    <col min="6421" max="6421" width="5" style="202" bestFit="1" customWidth="1"/>
    <col min="6422" max="6422" width="4.85546875" style="202" bestFit="1" customWidth="1"/>
    <col min="6423" max="6423" width="5.7109375" style="202" customWidth="1"/>
    <col min="6424" max="6424" width="6.5703125" style="202" bestFit="1" customWidth="1"/>
    <col min="6425" max="6655" width="11.42578125" style="202"/>
    <col min="6656" max="6656" width="0.140625" style="202" customWidth="1"/>
    <col min="6657" max="6657" width="2.7109375" style="202" customWidth="1"/>
    <col min="6658" max="6658" width="15.42578125" style="202" customWidth="1"/>
    <col min="6659" max="6659" width="1.28515625" style="202" customWidth="1"/>
    <col min="6660" max="6660" width="1.7109375" style="202" customWidth="1"/>
    <col min="6661" max="6661" width="22.5703125" style="202" customWidth="1"/>
    <col min="6662" max="6670" width="6.7109375" style="202" customWidth="1"/>
    <col min="6671" max="6671" width="7.5703125" style="202" customWidth="1"/>
    <col min="6672" max="6672" width="6.85546875" style="202" customWidth="1"/>
    <col min="6673" max="6673" width="6.28515625" style="202" customWidth="1"/>
    <col min="6674" max="6674" width="5.7109375" style="202" customWidth="1"/>
    <col min="6675" max="6675" width="16.5703125" style="202" bestFit="1" customWidth="1"/>
    <col min="6676" max="6676" width="5.7109375" style="202" customWidth="1"/>
    <col min="6677" max="6677" width="5" style="202" bestFit="1" customWidth="1"/>
    <col min="6678" max="6678" width="4.85546875" style="202" bestFit="1" customWidth="1"/>
    <col min="6679" max="6679" width="5.7109375" style="202" customWidth="1"/>
    <col min="6680" max="6680" width="6.5703125" style="202" bestFit="1" customWidth="1"/>
    <col min="6681" max="6911" width="11.42578125" style="202"/>
    <col min="6912" max="6912" width="0.140625" style="202" customWidth="1"/>
    <col min="6913" max="6913" width="2.7109375" style="202" customWidth="1"/>
    <col min="6914" max="6914" width="15.42578125" style="202" customWidth="1"/>
    <col min="6915" max="6915" width="1.28515625" style="202" customWidth="1"/>
    <col min="6916" max="6916" width="1.7109375" style="202" customWidth="1"/>
    <col min="6917" max="6917" width="22.5703125" style="202" customWidth="1"/>
    <col min="6918" max="6926" width="6.7109375" style="202" customWidth="1"/>
    <col min="6927" max="6927" width="7.5703125" style="202" customWidth="1"/>
    <col min="6928" max="6928" width="6.85546875" style="202" customWidth="1"/>
    <col min="6929" max="6929" width="6.28515625" style="202" customWidth="1"/>
    <col min="6930" max="6930" width="5.7109375" style="202" customWidth="1"/>
    <col min="6931" max="6931" width="16.5703125" style="202" bestFit="1" customWidth="1"/>
    <col min="6932" max="6932" width="5.7109375" style="202" customWidth="1"/>
    <col min="6933" max="6933" width="5" style="202" bestFit="1" customWidth="1"/>
    <col min="6934" max="6934" width="4.85546875" style="202" bestFit="1" customWidth="1"/>
    <col min="6935" max="6935" width="5.7109375" style="202" customWidth="1"/>
    <col min="6936" max="6936" width="6.5703125" style="202" bestFit="1" customWidth="1"/>
    <col min="6937" max="7167" width="11.42578125" style="202"/>
    <col min="7168" max="7168" width="0.140625" style="202" customWidth="1"/>
    <col min="7169" max="7169" width="2.7109375" style="202" customWidth="1"/>
    <col min="7170" max="7170" width="15.42578125" style="202" customWidth="1"/>
    <col min="7171" max="7171" width="1.28515625" style="202" customWidth="1"/>
    <col min="7172" max="7172" width="1.7109375" style="202" customWidth="1"/>
    <col min="7173" max="7173" width="22.5703125" style="202" customWidth="1"/>
    <col min="7174" max="7182" width="6.7109375" style="202" customWidth="1"/>
    <col min="7183" max="7183" width="7.5703125" style="202" customWidth="1"/>
    <col min="7184" max="7184" width="6.85546875" style="202" customWidth="1"/>
    <col min="7185" max="7185" width="6.28515625" style="202" customWidth="1"/>
    <col min="7186" max="7186" width="5.7109375" style="202" customWidth="1"/>
    <col min="7187" max="7187" width="16.5703125" style="202" bestFit="1" customWidth="1"/>
    <col min="7188" max="7188" width="5.7109375" style="202" customWidth="1"/>
    <col min="7189" max="7189" width="5" style="202" bestFit="1" customWidth="1"/>
    <col min="7190" max="7190" width="4.85546875" style="202" bestFit="1" customWidth="1"/>
    <col min="7191" max="7191" width="5.7109375" style="202" customWidth="1"/>
    <col min="7192" max="7192" width="6.5703125" style="202" bestFit="1" customWidth="1"/>
    <col min="7193" max="7423" width="11.42578125" style="202"/>
    <col min="7424" max="7424" width="0.140625" style="202" customWidth="1"/>
    <col min="7425" max="7425" width="2.7109375" style="202" customWidth="1"/>
    <col min="7426" max="7426" width="15.42578125" style="202" customWidth="1"/>
    <col min="7427" max="7427" width="1.28515625" style="202" customWidth="1"/>
    <col min="7428" max="7428" width="1.7109375" style="202" customWidth="1"/>
    <col min="7429" max="7429" width="22.5703125" style="202" customWidth="1"/>
    <col min="7430" max="7438" width="6.7109375" style="202" customWidth="1"/>
    <col min="7439" max="7439" width="7.5703125" style="202" customWidth="1"/>
    <col min="7440" max="7440" width="6.85546875" style="202" customWidth="1"/>
    <col min="7441" max="7441" width="6.28515625" style="202" customWidth="1"/>
    <col min="7442" max="7442" width="5.7109375" style="202" customWidth="1"/>
    <col min="7443" max="7443" width="16.5703125" style="202" bestFit="1" customWidth="1"/>
    <col min="7444" max="7444" width="5.7109375" style="202" customWidth="1"/>
    <col min="7445" max="7445" width="5" style="202" bestFit="1" customWidth="1"/>
    <col min="7446" max="7446" width="4.85546875" style="202" bestFit="1" customWidth="1"/>
    <col min="7447" max="7447" width="5.7109375" style="202" customWidth="1"/>
    <col min="7448" max="7448" width="6.5703125" style="202" bestFit="1" customWidth="1"/>
    <col min="7449" max="7679" width="11.42578125" style="202"/>
    <col min="7680" max="7680" width="0.140625" style="202" customWidth="1"/>
    <col min="7681" max="7681" width="2.7109375" style="202" customWidth="1"/>
    <col min="7682" max="7682" width="15.42578125" style="202" customWidth="1"/>
    <col min="7683" max="7683" width="1.28515625" style="202" customWidth="1"/>
    <col min="7684" max="7684" width="1.7109375" style="202" customWidth="1"/>
    <col min="7685" max="7685" width="22.5703125" style="202" customWidth="1"/>
    <col min="7686" max="7694" width="6.7109375" style="202" customWidth="1"/>
    <col min="7695" max="7695" width="7.5703125" style="202" customWidth="1"/>
    <col min="7696" max="7696" width="6.85546875" style="202" customWidth="1"/>
    <col min="7697" max="7697" width="6.28515625" style="202" customWidth="1"/>
    <col min="7698" max="7698" width="5.7109375" style="202" customWidth="1"/>
    <col min="7699" max="7699" width="16.5703125" style="202" bestFit="1" customWidth="1"/>
    <col min="7700" max="7700" width="5.7109375" style="202" customWidth="1"/>
    <col min="7701" max="7701" width="5" style="202" bestFit="1" customWidth="1"/>
    <col min="7702" max="7702" width="4.85546875" style="202" bestFit="1" customWidth="1"/>
    <col min="7703" max="7703" width="5.7109375" style="202" customWidth="1"/>
    <col min="7704" max="7704" width="6.5703125" style="202" bestFit="1" customWidth="1"/>
    <col min="7705" max="7935" width="11.42578125" style="202"/>
    <col min="7936" max="7936" width="0.140625" style="202" customWidth="1"/>
    <col min="7937" max="7937" width="2.7109375" style="202" customWidth="1"/>
    <col min="7938" max="7938" width="15.42578125" style="202" customWidth="1"/>
    <col min="7939" max="7939" width="1.28515625" style="202" customWidth="1"/>
    <col min="7940" max="7940" width="1.7109375" style="202" customWidth="1"/>
    <col min="7941" max="7941" width="22.5703125" style="202" customWidth="1"/>
    <col min="7942" max="7950" width="6.7109375" style="202" customWidth="1"/>
    <col min="7951" max="7951" width="7.5703125" style="202" customWidth="1"/>
    <col min="7952" max="7952" width="6.85546875" style="202" customWidth="1"/>
    <col min="7953" max="7953" width="6.28515625" style="202" customWidth="1"/>
    <col min="7954" max="7954" width="5.7109375" style="202" customWidth="1"/>
    <col min="7955" max="7955" width="16.5703125" style="202" bestFit="1" customWidth="1"/>
    <col min="7956" max="7956" width="5.7109375" style="202" customWidth="1"/>
    <col min="7957" max="7957" width="5" style="202" bestFit="1" customWidth="1"/>
    <col min="7958" max="7958" width="4.85546875" style="202" bestFit="1" customWidth="1"/>
    <col min="7959" max="7959" width="5.7109375" style="202" customWidth="1"/>
    <col min="7960" max="7960" width="6.5703125" style="202" bestFit="1" customWidth="1"/>
    <col min="7961" max="8191" width="11.42578125" style="202"/>
    <col min="8192" max="8192" width="0.140625" style="202" customWidth="1"/>
    <col min="8193" max="8193" width="2.7109375" style="202" customWidth="1"/>
    <col min="8194" max="8194" width="15.42578125" style="202" customWidth="1"/>
    <col min="8195" max="8195" width="1.28515625" style="202" customWidth="1"/>
    <col min="8196" max="8196" width="1.7109375" style="202" customWidth="1"/>
    <col min="8197" max="8197" width="22.5703125" style="202" customWidth="1"/>
    <col min="8198" max="8206" width="6.7109375" style="202" customWidth="1"/>
    <col min="8207" max="8207" width="7.5703125" style="202" customWidth="1"/>
    <col min="8208" max="8208" width="6.85546875" style="202" customWidth="1"/>
    <col min="8209" max="8209" width="6.28515625" style="202" customWidth="1"/>
    <col min="8210" max="8210" width="5.7109375" style="202" customWidth="1"/>
    <col min="8211" max="8211" width="16.5703125" style="202" bestFit="1" customWidth="1"/>
    <col min="8212" max="8212" width="5.7109375" style="202" customWidth="1"/>
    <col min="8213" max="8213" width="5" style="202" bestFit="1" customWidth="1"/>
    <col min="8214" max="8214" width="4.85546875" style="202" bestFit="1" customWidth="1"/>
    <col min="8215" max="8215" width="5.7109375" style="202" customWidth="1"/>
    <col min="8216" max="8216" width="6.5703125" style="202" bestFit="1" customWidth="1"/>
    <col min="8217" max="8447" width="11.42578125" style="202"/>
    <col min="8448" max="8448" width="0.140625" style="202" customWidth="1"/>
    <col min="8449" max="8449" width="2.7109375" style="202" customWidth="1"/>
    <col min="8450" max="8450" width="15.42578125" style="202" customWidth="1"/>
    <col min="8451" max="8451" width="1.28515625" style="202" customWidth="1"/>
    <col min="8452" max="8452" width="1.7109375" style="202" customWidth="1"/>
    <col min="8453" max="8453" width="22.5703125" style="202" customWidth="1"/>
    <col min="8454" max="8462" width="6.7109375" style="202" customWidth="1"/>
    <col min="8463" max="8463" width="7.5703125" style="202" customWidth="1"/>
    <col min="8464" max="8464" width="6.85546875" style="202" customWidth="1"/>
    <col min="8465" max="8465" width="6.28515625" style="202" customWidth="1"/>
    <col min="8466" max="8466" width="5.7109375" style="202" customWidth="1"/>
    <col min="8467" max="8467" width="16.5703125" style="202" bestFit="1" customWidth="1"/>
    <col min="8468" max="8468" width="5.7109375" style="202" customWidth="1"/>
    <col min="8469" max="8469" width="5" style="202" bestFit="1" customWidth="1"/>
    <col min="8470" max="8470" width="4.85546875" style="202" bestFit="1" customWidth="1"/>
    <col min="8471" max="8471" width="5.7109375" style="202" customWidth="1"/>
    <col min="8472" max="8472" width="6.5703125" style="202" bestFit="1" customWidth="1"/>
    <col min="8473" max="8703" width="11.42578125" style="202"/>
    <col min="8704" max="8704" width="0.140625" style="202" customWidth="1"/>
    <col min="8705" max="8705" width="2.7109375" style="202" customWidth="1"/>
    <col min="8706" max="8706" width="15.42578125" style="202" customWidth="1"/>
    <col min="8707" max="8707" width="1.28515625" style="202" customWidth="1"/>
    <col min="8708" max="8708" width="1.7109375" style="202" customWidth="1"/>
    <col min="8709" max="8709" width="22.5703125" style="202" customWidth="1"/>
    <col min="8710" max="8718" width="6.7109375" style="202" customWidth="1"/>
    <col min="8719" max="8719" width="7.5703125" style="202" customWidth="1"/>
    <col min="8720" max="8720" width="6.85546875" style="202" customWidth="1"/>
    <col min="8721" max="8721" width="6.28515625" style="202" customWidth="1"/>
    <col min="8722" max="8722" width="5.7109375" style="202" customWidth="1"/>
    <col min="8723" max="8723" width="16.5703125" style="202" bestFit="1" customWidth="1"/>
    <col min="8724" max="8724" width="5.7109375" style="202" customWidth="1"/>
    <col min="8725" max="8725" width="5" style="202" bestFit="1" customWidth="1"/>
    <col min="8726" max="8726" width="4.85546875" style="202" bestFit="1" customWidth="1"/>
    <col min="8727" max="8727" width="5.7109375" style="202" customWidth="1"/>
    <col min="8728" max="8728" width="6.5703125" style="202" bestFit="1" customWidth="1"/>
    <col min="8729" max="8959" width="11.42578125" style="202"/>
    <col min="8960" max="8960" width="0.140625" style="202" customWidth="1"/>
    <col min="8961" max="8961" width="2.7109375" style="202" customWidth="1"/>
    <col min="8962" max="8962" width="15.42578125" style="202" customWidth="1"/>
    <col min="8963" max="8963" width="1.28515625" style="202" customWidth="1"/>
    <col min="8964" max="8964" width="1.7109375" style="202" customWidth="1"/>
    <col min="8965" max="8965" width="22.5703125" style="202" customWidth="1"/>
    <col min="8966" max="8974" width="6.7109375" style="202" customWidth="1"/>
    <col min="8975" max="8975" width="7.5703125" style="202" customWidth="1"/>
    <col min="8976" max="8976" width="6.85546875" style="202" customWidth="1"/>
    <col min="8977" max="8977" width="6.28515625" style="202" customWidth="1"/>
    <col min="8978" max="8978" width="5.7109375" style="202" customWidth="1"/>
    <col min="8979" max="8979" width="16.5703125" style="202" bestFit="1" customWidth="1"/>
    <col min="8980" max="8980" width="5.7109375" style="202" customWidth="1"/>
    <col min="8981" max="8981" width="5" style="202" bestFit="1" customWidth="1"/>
    <col min="8982" max="8982" width="4.85546875" style="202" bestFit="1" customWidth="1"/>
    <col min="8983" max="8983" width="5.7109375" style="202" customWidth="1"/>
    <col min="8984" max="8984" width="6.5703125" style="202" bestFit="1" customWidth="1"/>
    <col min="8985" max="9215" width="11.42578125" style="202"/>
    <col min="9216" max="9216" width="0.140625" style="202" customWidth="1"/>
    <col min="9217" max="9217" width="2.7109375" style="202" customWidth="1"/>
    <col min="9218" max="9218" width="15.42578125" style="202" customWidth="1"/>
    <col min="9219" max="9219" width="1.28515625" style="202" customWidth="1"/>
    <col min="9220" max="9220" width="1.7109375" style="202" customWidth="1"/>
    <col min="9221" max="9221" width="22.5703125" style="202" customWidth="1"/>
    <col min="9222" max="9230" width="6.7109375" style="202" customWidth="1"/>
    <col min="9231" max="9231" width="7.5703125" style="202" customWidth="1"/>
    <col min="9232" max="9232" width="6.85546875" style="202" customWidth="1"/>
    <col min="9233" max="9233" width="6.28515625" style="202" customWidth="1"/>
    <col min="9234" max="9234" width="5.7109375" style="202" customWidth="1"/>
    <col min="9235" max="9235" width="16.5703125" style="202" bestFit="1" customWidth="1"/>
    <col min="9236" max="9236" width="5.7109375" style="202" customWidth="1"/>
    <col min="9237" max="9237" width="5" style="202" bestFit="1" customWidth="1"/>
    <col min="9238" max="9238" width="4.85546875" style="202" bestFit="1" customWidth="1"/>
    <col min="9239" max="9239" width="5.7109375" style="202" customWidth="1"/>
    <col min="9240" max="9240" width="6.5703125" style="202" bestFit="1" customWidth="1"/>
    <col min="9241" max="9471" width="11.42578125" style="202"/>
    <col min="9472" max="9472" width="0.140625" style="202" customWidth="1"/>
    <col min="9473" max="9473" width="2.7109375" style="202" customWidth="1"/>
    <col min="9474" max="9474" width="15.42578125" style="202" customWidth="1"/>
    <col min="9475" max="9475" width="1.28515625" style="202" customWidth="1"/>
    <col min="9476" max="9476" width="1.7109375" style="202" customWidth="1"/>
    <col min="9477" max="9477" width="22.5703125" style="202" customWidth="1"/>
    <col min="9478" max="9486" width="6.7109375" style="202" customWidth="1"/>
    <col min="9487" max="9487" width="7.5703125" style="202" customWidth="1"/>
    <col min="9488" max="9488" width="6.85546875" style="202" customWidth="1"/>
    <col min="9489" max="9489" width="6.28515625" style="202" customWidth="1"/>
    <col min="9490" max="9490" width="5.7109375" style="202" customWidth="1"/>
    <col min="9491" max="9491" width="16.5703125" style="202" bestFit="1" customWidth="1"/>
    <col min="9492" max="9492" width="5.7109375" style="202" customWidth="1"/>
    <col min="9493" max="9493" width="5" style="202" bestFit="1" customWidth="1"/>
    <col min="9494" max="9494" width="4.85546875" style="202" bestFit="1" customWidth="1"/>
    <col min="9495" max="9495" width="5.7109375" style="202" customWidth="1"/>
    <col min="9496" max="9496" width="6.5703125" style="202" bestFit="1" customWidth="1"/>
    <col min="9497" max="9727" width="11.42578125" style="202"/>
    <col min="9728" max="9728" width="0.140625" style="202" customWidth="1"/>
    <col min="9729" max="9729" width="2.7109375" style="202" customWidth="1"/>
    <col min="9730" max="9730" width="15.42578125" style="202" customWidth="1"/>
    <col min="9731" max="9731" width="1.28515625" style="202" customWidth="1"/>
    <col min="9732" max="9732" width="1.7109375" style="202" customWidth="1"/>
    <col min="9733" max="9733" width="22.5703125" style="202" customWidth="1"/>
    <col min="9734" max="9742" width="6.7109375" style="202" customWidth="1"/>
    <col min="9743" max="9743" width="7.5703125" style="202" customWidth="1"/>
    <col min="9744" max="9744" width="6.85546875" style="202" customWidth="1"/>
    <col min="9745" max="9745" width="6.28515625" style="202" customWidth="1"/>
    <col min="9746" max="9746" width="5.7109375" style="202" customWidth="1"/>
    <col min="9747" max="9747" width="16.5703125" style="202" bestFit="1" customWidth="1"/>
    <col min="9748" max="9748" width="5.7109375" style="202" customWidth="1"/>
    <col min="9749" max="9749" width="5" style="202" bestFit="1" customWidth="1"/>
    <col min="9750" max="9750" width="4.85546875" style="202" bestFit="1" customWidth="1"/>
    <col min="9751" max="9751" width="5.7109375" style="202" customWidth="1"/>
    <col min="9752" max="9752" width="6.5703125" style="202" bestFit="1" customWidth="1"/>
    <col min="9753" max="9983" width="11.42578125" style="202"/>
    <col min="9984" max="9984" width="0.140625" style="202" customWidth="1"/>
    <col min="9985" max="9985" width="2.7109375" style="202" customWidth="1"/>
    <col min="9986" max="9986" width="15.42578125" style="202" customWidth="1"/>
    <col min="9987" max="9987" width="1.28515625" style="202" customWidth="1"/>
    <col min="9988" max="9988" width="1.7109375" style="202" customWidth="1"/>
    <col min="9989" max="9989" width="22.5703125" style="202" customWidth="1"/>
    <col min="9990" max="9998" width="6.7109375" style="202" customWidth="1"/>
    <col min="9999" max="9999" width="7.5703125" style="202" customWidth="1"/>
    <col min="10000" max="10000" width="6.85546875" style="202" customWidth="1"/>
    <col min="10001" max="10001" width="6.28515625" style="202" customWidth="1"/>
    <col min="10002" max="10002" width="5.7109375" style="202" customWidth="1"/>
    <col min="10003" max="10003" width="16.5703125" style="202" bestFit="1" customWidth="1"/>
    <col min="10004" max="10004" width="5.7109375" style="202" customWidth="1"/>
    <col min="10005" max="10005" width="5" style="202" bestFit="1" customWidth="1"/>
    <col min="10006" max="10006" width="4.85546875" style="202" bestFit="1" customWidth="1"/>
    <col min="10007" max="10007" width="5.7109375" style="202" customWidth="1"/>
    <col min="10008" max="10008" width="6.5703125" style="202" bestFit="1" customWidth="1"/>
    <col min="10009" max="10239" width="11.42578125" style="202"/>
    <col min="10240" max="10240" width="0.140625" style="202" customWidth="1"/>
    <col min="10241" max="10241" width="2.7109375" style="202" customWidth="1"/>
    <col min="10242" max="10242" width="15.42578125" style="202" customWidth="1"/>
    <col min="10243" max="10243" width="1.28515625" style="202" customWidth="1"/>
    <col min="10244" max="10244" width="1.7109375" style="202" customWidth="1"/>
    <col min="10245" max="10245" width="22.5703125" style="202" customWidth="1"/>
    <col min="10246" max="10254" width="6.7109375" style="202" customWidth="1"/>
    <col min="10255" max="10255" width="7.5703125" style="202" customWidth="1"/>
    <col min="10256" max="10256" width="6.85546875" style="202" customWidth="1"/>
    <col min="10257" max="10257" width="6.28515625" style="202" customWidth="1"/>
    <col min="10258" max="10258" width="5.7109375" style="202" customWidth="1"/>
    <col min="10259" max="10259" width="16.5703125" style="202" bestFit="1" customWidth="1"/>
    <col min="10260" max="10260" width="5.7109375" style="202" customWidth="1"/>
    <col min="10261" max="10261" width="5" style="202" bestFit="1" customWidth="1"/>
    <col min="10262" max="10262" width="4.85546875" style="202" bestFit="1" customWidth="1"/>
    <col min="10263" max="10263" width="5.7109375" style="202" customWidth="1"/>
    <col min="10264" max="10264" width="6.5703125" style="202" bestFit="1" customWidth="1"/>
    <col min="10265" max="10495" width="11.42578125" style="202"/>
    <col min="10496" max="10496" width="0.140625" style="202" customWidth="1"/>
    <col min="10497" max="10497" width="2.7109375" style="202" customWidth="1"/>
    <col min="10498" max="10498" width="15.42578125" style="202" customWidth="1"/>
    <col min="10499" max="10499" width="1.28515625" style="202" customWidth="1"/>
    <col min="10500" max="10500" width="1.7109375" style="202" customWidth="1"/>
    <col min="10501" max="10501" width="22.5703125" style="202" customWidth="1"/>
    <col min="10502" max="10510" width="6.7109375" style="202" customWidth="1"/>
    <col min="10511" max="10511" width="7.5703125" style="202" customWidth="1"/>
    <col min="10512" max="10512" width="6.85546875" style="202" customWidth="1"/>
    <col min="10513" max="10513" width="6.28515625" style="202" customWidth="1"/>
    <col min="10514" max="10514" width="5.7109375" style="202" customWidth="1"/>
    <col min="10515" max="10515" width="16.5703125" style="202" bestFit="1" customWidth="1"/>
    <col min="10516" max="10516" width="5.7109375" style="202" customWidth="1"/>
    <col min="10517" max="10517" width="5" style="202" bestFit="1" customWidth="1"/>
    <col min="10518" max="10518" width="4.85546875" style="202" bestFit="1" customWidth="1"/>
    <col min="10519" max="10519" width="5.7109375" style="202" customWidth="1"/>
    <col min="10520" max="10520" width="6.5703125" style="202" bestFit="1" customWidth="1"/>
    <col min="10521" max="10751" width="11.42578125" style="202"/>
    <col min="10752" max="10752" width="0.140625" style="202" customWidth="1"/>
    <col min="10753" max="10753" width="2.7109375" style="202" customWidth="1"/>
    <col min="10754" max="10754" width="15.42578125" style="202" customWidth="1"/>
    <col min="10755" max="10755" width="1.28515625" style="202" customWidth="1"/>
    <col min="10756" max="10756" width="1.7109375" style="202" customWidth="1"/>
    <col min="10757" max="10757" width="22.5703125" style="202" customWidth="1"/>
    <col min="10758" max="10766" width="6.7109375" style="202" customWidth="1"/>
    <col min="10767" max="10767" width="7.5703125" style="202" customWidth="1"/>
    <col min="10768" max="10768" width="6.85546875" style="202" customWidth="1"/>
    <col min="10769" max="10769" width="6.28515625" style="202" customWidth="1"/>
    <col min="10770" max="10770" width="5.7109375" style="202" customWidth="1"/>
    <col min="10771" max="10771" width="16.5703125" style="202" bestFit="1" customWidth="1"/>
    <col min="10772" max="10772" width="5.7109375" style="202" customWidth="1"/>
    <col min="10773" max="10773" width="5" style="202" bestFit="1" customWidth="1"/>
    <col min="10774" max="10774" width="4.85546875" style="202" bestFit="1" customWidth="1"/>
    <col min="10775" max="10775" width="5.7109375" style="202" customWidth="1"/>
    <col min="10776" max="10776" width="6.5703125" style="202" bestFit="1" customWidth="1"/>
    <col min="10777" max="11007" width="11.42578125" style="202"/>
    <col min="11008" max="11008" width="0.140625" style="202" customWidth="1"/>
    <col min="11009" max="11009" width="2.7109375" style="202" customWidth="1"/>
    <col min="11010" max="11010" width="15.42578125" style="202" customWidth="1"/>
    <col min="11011" max="11011" width="1.28515625" style="202" customWidth="1"/>
    <col min="11012" max="11012" width="1.7109375" style="202" customWidth="1"/>
    <col min="11013" max="11013" width="22.5703125" style="202" customWidth="1"/>
    <col min="11014" max="11022" width="6.7109375" style="202" customWidth="1"/>
    <col min="11023" max="11023" width="7.5703125" style="202" customWidth="1"/>
    <col min="11024" max="11024" width="6.85546875" style="202" customWidth="1"/>
    <col min="11025" max="11025" width="6.28515625" style="202" customWidth="1"/>
    <col min="11026" max="11026" width="5.7109375" style="202" customWidth="1"/>
    <col min="11027" max="11027" width="16.5703125" style="202" bestFit="1" customWidth="1"/>
    <col min="11028" max="11028" width="5.7109375" style="202" customWidth="1"/>
    <col min="11029" max="11029" width="5" style="202" bestFit="1" customWidth="1"/>
    <col min="11030" max="11030" width="4.85546875" style="202" bestFit="1" customWidth="1"/>
    <col min="11031" max="11031" width="5.7109375" style="202" customWidth="1"/>
    <col min="11032" max="11032" width="6.5703125" style="202" bestFit="1" customWidth="1"/>
    <col min="11033" max="11263" width="11.42578125" style="202"/>
    <col min="11264" max="11264" width="0.140625" style="202" customWidth="1"/>
    <col min="11265" max="11265" width="2.7109375" style="202" customWidth="1"/>
    <col min="11266" max="11266" width="15.42578125" style="202" customWidth="1"/>
    <col min="11267" max="11267" width="1.28515625" style="202" customWidth="1"/>
    <col min="11268" max="11268" width="1.7109375" style="202" customWidth="1"/>
    <col min="11269" max="11269" width="22.5703125" style="202" customWidth="1"/>
    <col min="11270" max="11278" width="6.7109375" style="202" customWidth="1"/>
    <col min="11279" max="11279" width="7.5703125" style="202" customWidth="1"/>
    <col min="11280" max="11280" width="6.85546875" style="202" customWidth="1"/>
    <col min="11281" max="11281" width="6.28515625" style="202" customWidth="1"/>
    <col min="11282" max="11282" width="5.7109375" style="202" customWidth="1"/>
    <col min="11283" max="11283" width="16.5703125" style="202" bestFit="1" customWidth="1"/>
    <col min="11284" max="11284" width="5.7109375" style="202" customWidth="1"/>
    <col min="11285" max="11285" width="5" style="202" bestFit="1" customWidth="1"/>
    <col min="11286" max="11286" width="4.85546875" style="202" bestFit="1" customWidth="1"/>
    <col min="11287" max="11287" width="5.7109375" style="202" customWidth="1"/>
    <col min="11288" max="11288" width="6.5703125" style="202" bestFit="1" customWidth="1"/>
    <col min="11289" max="11519" width="11.42578125" style="202"/>
    <col min="11520" max="11520" width="0.140625" style="202" customWidth="1"/>
    <col min="11521" max="11521" width="2.7109375" style="202" customWidth="1"/>
    <col min="11522" max="11522" width="15.42578125" style="202" customWidth="1"/>
    <col min="11523" max="11523" width="1.28515625" style="202" customWidth="1"/>
    <col min="11524" max="11524" width="1.7109375" style="202" customWidth="1"/>
    <col min="11525" max="11525" width="22.5703125" style="202" customWidth="1"/>
    <col min="11526" max="11534" width="6.7109375" style="202" customWidth="1"/>
    <col min="11535" max="11535" width="7.5703125" style="202" customWidth="1"/>
    <col min="11536" max="11536" width="6.85546875" style="202" customWidth="1"/>
    <col min="11537" max="11537" width="6.28515625" style="202" customWidth="1"/>
    <col min="11538" max="11538" width="5.7109375" style="202" customWidth="1"/>
    <col min="11539" max="11539" width="16.5703125" style="202" bestFit="1" customWidth="1"/>
    <col min="11540" max="11540" width="5.7109375" style="202" customWidth="1"/>
    <col min="11541" max="11541" width="5" style="202" bestFit="1" customWidth="1"/>
    <col min="11542" max="11542" width="4.85546875" style="202" bestFit="1" customWidth="1"/>
    <col min="11543" max="11543" width="5.7109375" style="202" customWidth="1"/>
    <col min="11544" max="11544" width="6.5703125" style="202" bestFit="1" customWidth="1"/>
    <col min="11545" max="11775" width="11.42578125" style="202"/>
    <col min="11776" max="11776" width="0.140625" style="202" customWidth="1"/>
    <col min="11777" max="11777" width="2.7109375" style="202" customWidth="1"/>
    <col min="11778" max="11778" width="15.42578125" style="202" customWidth="1"/>
    <col min="11779" max="11779" width="1.28515625" style="202" customWidth="1"/>
    <col min="11780" max="11780" width="1.7109375" style="202" customWidth="1"/>
    <col min="11781" max="11781" width="22.5703125" style="202" customWidth="1"/>
    <col min="11782" max="11790" width="6.7109375" style="202" customWidth="1"/>
    <col min="11791" max="11791" width="7.5703125" style="202" customWidth="1"/>
    <col min="11792" max="11792" width="6.85546875" style="202" customWidth="1"/>
    <col min="11793" max="11793" width="6.28515625" style="202" customWidth="1"/>
    <col min="11794" max="11794" width="5.7109375" style="202" customWidth="1"/>
    <col min="11795" max="11795" width="16.5703125" style="202" bestFit="1" customWidth="1"/>
    <col min="11796" max="11796" width="5.7109375" style="202" customWidth="1"/>
    <col min="11797" max="11797" width="5" style="202" bestFit="1" customWidth="1"/>
    <col min="11798" max="11798" width="4.85546875" style="202" bestFit="1" customWidth="1"/>
    <col min="11799" max="11799" width="5.7109375" style="202" customWidth="1"/>
    <col min="11800" max="11800" width="6.5703125" style="202" bestFit="1" customWidth="1"/>
    <col min="11801" max="12031" width="11.42578125" style="202"/>
    <col min="12032" max="12032" width="0.140625" style="202" customWidth="1"/>
    <col min="12033" max="12033" width="2.7109375" style="202" customWidth="1"/>
    <col min="12034" max="12034" width="15.42578125" style="202" customWidth="1"/>
    <col min="12035" max="12035" width="1.28515625" style="202" customWidth="1"/>
    <col min="12036" max="12036" width="1.7109375" style="202" customWidth="1"/>
    <col min="12037" max="12037" width="22.5703125" style="202" customWidth="1"/>
    <col min="12038" max="12046" width="6.7109375" style="202" customWidth="1"/>
    <col min="12047" max="12047" width="7.5703125" style="202" customWidth="1"/>
    <col min="12048" max="12048" width="6.85546875" style="202" customWidth="1"/>
    <col min="12049" max="12049" width="6.28515625" style="202" customWidth="1"/>
    <col min="12050" max="12050" width="5.7109375" style="202" customWidth="1"/>
    <col min="12051" max="12051" width="16.5703125" style="202" bestFit="1" customWidth="1"/>
    <col min="12052" max="12052" width="5.7109375" style="202" customWidth="1"/>
    <col min="12053" max="12053" width="5" style="202" bestFit="1" customWidth="1"/>
    <col min="12054" max="12054" width="4.85546875" style="202" bestFit="1" customWidth="1"/>
    <col min="12055" max="12055" width="5.7109375" style="202" customWidth="1"/>
    <col min="12056" max="12056" width="6.5703125" style="202" bestFit="1" customWidth="1"/>
    <col min="12057" max="12287" width="11.42578125" style="202"/>
    <col min="12288" max="12288" width="0.140625" style="202" customWidth="1"/>
    <col min="12289" max="12289" width="2.7109375" style="202" customWidth="1"/>
    <col min="12290" max="12290" width="15.42578125" style="202" customWidth="1"/>
    <col min="12291" max="12291" width="1.28515625" style="202" customWidth="1"/>
    <col min="12292" max="12292" width="1.7109375" style="202" customWidth="1"/>
    <col min="12293" max="12293" width="22.5703125" style="202" customWidth="1"/>
    <col min="12294" max="12302" width="6.7109375" style="202" customWidth="1"/>
    <col min="12303" max="12303" width="7.5703125" style="202" customWidth="1"/>
    <col min="12304" max="12304" width="6.85546875" style="202" customWidth="1"/>
    <col min="12305" max="12305" width="6.28515625" style="202" customWidth="1"/>
    <col min="12306" max="12306" width="5.7109375" style="202" customWidth="1"/>
    <col min="12307" max="12307" width="16.5703125" style="202" bestFit="1" customWidth="1"/>
    <col min="12308" max="12308" width="5.7109375" style="202" customWidth="1"/>
    <col min="12309" max="12309" width="5" style="202" bestFit="1" customWidth="1"/>
    <col min="12310" max="12310" width="4.85546875" style="202" bestFit="1" customWidth="1"/>
    <col min="12311" max="12311" width="5.7109375" style="202" customWidth="1"/>
    <col min="12312" max="12312" width="6.5703125" style="202" bestFit="1" customWidth="1"/>
    <col min="12313" max="12543" width="11.42578125" style="202"/>
    <col min="12544" max="12544" width="0.140625" style="202" customWidth="1"/>
    <col min="12545" max="12545" width="2.7109375" style="202" customWidth="1"/>
    <col min="12546" max="12546" width="15.42578125" style="202" customWidth="1"/>
    <col min="12547" max="12547" width="1.28515625" style="202" customWidth="1"/>
    <col min="12548" max="12548" width="1.7109375" style="202" customWidth="1"/>
    <col min="12549" max="12549" width="22.5703125" style="202" customWidth="1"/>
    <col min="12550" max="12558" width="6.7109375" style="202" customWidth="1"/>
    <col min="12559" max="12559" width="7.5703125" style="202" customWidth="1"/>
    <col min="12560" max="12560" width="6.85546875" style="202" customWidth="1"/>
    <col min="12561" max="12561" width="6.28515625" style="202" customWidth="1"/>
    <col min="12562" max="12562" width="5.7109375" style="202" customWidth="1"/>
    <col min="12563" max="12563" width="16.5703125" style="202" bestFit="1" customWidth="1"/>
    <col min="12564" max="12564" width="5.7109375" style="202" customWidth="1"/>
    <col min="12565" max="12565" width="5" style="202" bestFit="1" customWidth="1"/>
    <col min="12566" max="12566" width="4.85546875" style="202" bestFit="1" customWidth="1"/>
    <col min="12567" max="12567" width="5.7109375" style="202" customWidth="1"/>
    <col min="12568" max="12568" width="6.5703125" style="202" bestFit="1" customWidth="1"/>
    <col min="12569" max="12799" width="11.42578125" style="202"/>
    <col min="12800" max="12800" width="0.140625" style="202" customWidth="1"/>
    <col min="12801" max="12801" width="2.7109375" style="202" customWidth="1"/>
    <col min="12802" max="12802" width="15.42578125" style="202" customWidth="1"/>
    <col min="12803" max="12803" width="1.28515625" style="202" customWidth="1"/>
    <col min="12804" max="12804" width="1.7109375" style="202" customWidth="1"/>
    <col min="12805" max="12805" width="22.5703125" style="202" customWidth="1"/>
    <col min="12806" max="12814" width="6.7109375" style="202" customWidth="1"/>
    <col min="12815" max="12815" width="7.5703125" style="202" customWidth="1"/>
    <col min="12816" max="12816" width="6.85546875" style="202" customWidth="1"/>
    <col min="12817" max="12817" width="6.28515625" style="202" customWidth="1"/>
    <col min="12818" max="12818" width="5.7109375" style="202" customWidth="1"/>
    <col min="12819" max="12819" width="16.5703125" style="202" bestFit="1" customWidth="1"/>
    <col min="12820" max="12820" width="5.7109375" style="202" customWidth="1"/>
    <col min="12821" max="12821" width="5" style="202" bestFit="1" customWidth="1"/>
    <col min="12822" max="12822" width="4.85546875" style="202" bestFit="1" customWidth="1"/>
    <col min="12823" max="12823" width="5.7109375" style="202" customWidth="1"/>
    <col min="12824" max="12824" width="6.5703125" style="202" bestFit="1" customWidth="1"/>
    <col min="12825" max="13055" width="11.42578125" style="202"/>
    <col min="13056" max="13056" width="0.140625" style="202" customWidth="1"/>
    <col min="13057" max="13057" width="2.7109375" style="202" customWidth="1"/>
    <col min="13058" max="13058" width="15.42578125" style="202" customWidth="1"/>
    <col min="13059" max="13059" width="1.28515625" style="202" customWidth="1"/>
    <col min="13060" max="13060" width="1.7109375" style="202" customWidth="1"/>
    <col min="13061" max="13061" width="22.5703125" style="202" customWidth="1"/>
    <col min="13062" max="13070" width="6.7109375" style="202" customWidth="1"/>
    <col min="13071" max="13071" width="7.5703125" style="202" customWidth="1"/>
    <col min="13072" max="13072" width="6.85546875" style="202" customWidth="1"/>
    <col min="13073" max="13073" width="6.28515625" style="202" customWidth="1"/>
    <col min="13074" max="13074" width="5.7109375" style="202" customWidth="1"/>
    <col min="13075" max="13075" width="16.5703125" style="202" bestFit="1" customWidth="1"/>
    <col min="13076" max="13076" width="5.7109375" style="202" customWidth="1"/>
    <col min="13077" max="13077" width="5" style="202" bestFit="1" customWidth="1"/>
    <col min="13078" max="13078" width="4.85546875" style="202" bestFit="1" customWidth="1"/>
    <col min="13079" max="13079" width="5.7109375" style="202" customWidth="1"/>
    <col min="13080" max="13080" width="6.5703125" style="202" bestFit="1" customWidth="1"/>
    <col min="13081" max="13311" width="11.42578125" style="202"/>
    <col min="13312" max="13312" width="0.140625" style="202" customWidth="1"/>
    <col min="13313" max="13313" width="2.7109375" style="202" customWidth="1"/>
    <col min="13314" max="13314" width="15.42578125" style="202" customWidth="1"/>
    <col min="13315" max="13315" width="1.28515625" style="202" customWidth="1"/>
    <col min="13316" max="13316" width="1.7109375" style="202" customWidth="1"/>
    <col min="13317" max="13317" width="22.5703125" style="202" customWidth="1"/>
    <col min="13318" max="13326" width="6.7109375" style="202" customWidth="1"/>
    <col min="13327" max="13327" width="7.5703125" style="202" customWidth="1"/>
    <col min="13328" max="13328" width="6.85546875" style="202" customWidth="1"/>
    <col min="13329" max="13329" width="6.28515625" style="202" customWidth="1"/>
    <col min="13330" max="13330" width="5.7109375" style="202" customWidth="1"/>
    <col min="13331" max="13331" width="16.5703125" style="202" bestFit="1" customWidth="1"/>
    <col min="13332" max="13332" width="5.7109375" style="202" customWidth="1"/>
    <col min="13333" max="13333" width="5" style="202" bestFit="1" customWidth="1"/>
    <col min="13334" max="13334" width="4.85546875" style="202" bestFit="1" customWidth="1"/>
    <col min="13335" max="13335" width="5.7109375" style="202" customWidth="1"/>
    <col min="13336" max="13336" width="6.5703125" style="202" bestFit="1" customWidth="1"/>
    <col min="13337" max="13567" width="11.42578125" style="202"/>
    <col min="13568" max="13568" width="0.140625" style="202" customWidth="1"/>
    <col min="13569" max="13569" width="2.7109375" style="202" customWidth="1"/>
    <col min="13570" max="13570" width="15.42578125" style="202" customWidth="1"/>
    <col min="13571" max="13571" width="1.28515625" style="202" customWidth="1"/>
    <col min="13572" max="13572" width="1.7109375" style="202" customWidth="1"/>
    <col min="13573" max="13573" width="22.5703125" style="202" customWidth="1"/>
    <col min="13574" max="13582" width="6.7109375" style="202" customWidth="1"/>
    <col min="13583" max="13583" width="7.5703125" style="202" customWidth="1"/>
    <col min="13584" max="13584" width="6.85546875" style="202" customWidth="1"/>
    <col min="13585" max="13585" width="6.28515625" style="202" customWidth="1"/>
    <col min="13586" max="13586" width="5.7109375" style="202" customWidth="1"/>
    <col min="13587" max="13587" width="16.5703125" style="202" bestFit="1" customWidth="1"/>
    <col min="13588" max="13588" width="5.7109375" style="202" customWidth="1"/>
    <col min="13589" max="13589" width="5" style="202" bestFit="1" customWidth="1"/>
    <col min="13590" max="13590" width="4.85546875" style="202" bestFit="1" customWidth="1"/>
    <col min="13591" max="13591" width="5.7109375" style="202" customWidth="1"/>
    <col min="13592" max="13592" width="6.5703125" style="202" bestFit="1" customWidth="1"/>
    <col min="13593" max="13823" width="11.42578125" style="202"/>
    <col min="13824" max="13824" width="0.140625" style="202" customWidth="1"/>
    <col min="13825" max="13825" width="2.7109375" style="202" customWidth="1"/>
    <col min="13826" max="13826" width="15.42578125" style="202" customWidth="1"/>
    <col min="13827" max="13827" width="1.28515625" style="202" customWidth="1"/>
    <col min="13828" max="13828" width="1.7109375" style="202" customWidth="1"/>
    <col min="13829" max="13829" width="22.5703125" style="202" customWidth="1"/>
    <col min="13830" max="13838" width="6.7109375" style="202" customWidth="1"/>
    <col min="13839" max="13839" width="7.5703125" style="202" customWidth="1"/>
    <col min="13840" max="13840" width="6.85546875" style="202" customWidth="1"/>
    <col min="13841" max="13841" width="6.28515625" style="202" customWidth="1"/>
    <col min="13842" max="13842" width="5.7109375" style="202" customWidth="1"/>
    <col min="13843" max="13843" width="16.5703125" style="202" bestFit="1" customWidth="1"/>
    <col min="13844" max="13844" width="5.7109375" style="202" customWidth="1"/>
    <col min="13845" max="13845" width="5" style="202" bestFit="1" customWidth="1"/>
    <col min="13846" max="13846" width="4.85546875" style="202" bestFit="1" customWidth="1"/>
    <col min="13847" max="13847" width="5.7109375" style="202" customWidth="1"/>
    <col min="13848" max="13848" width="6.5703125" style="202" bestFit="1" customWidth="1"/>
    <col min="13849" max="14079" width="11.42578125" style="202"/>
    <col min="14080" max="14080" width="0.140625" style="202" customWidth="1"/>
    <col min="14081" max="14081" width="2.7109375" style="202" customWidth="1"/>
    <col min="14082" max="14082" width="15.42578125" style="202" customWidth="1"/>
    <col min="14083" max="14083" width="1.28515625" style="202" customWidth="1"/>
    <col min="14084" max="14084" width="1.7109375" style="202" customWidth="1"/>
    <col min="14085" max="14085" width="22.5703125" style="202" customWidth="1"/>
    <col min="14086" max="14094" width="6.7109375" style="202" customWidth="1"/>
    <col min="14095" max="14095" width="7.5703125" style="202" customWidth="1"/>
    <col min="14096" max="14096" width="6.85546875" style="202" customWidth="1"/>
    <col min="14097" max="14097" width="6.28515625" style="202" customWidth="1"/>
    <col min="14098" max="14098" width="5.7109375" style="202" customWidth="1"/>
    <col min="14099" max="14099" width="16.5703125" style="202" bestFit="1" customWidth="1"/>
    <col min="14100" max="14100" width="5.7109375" style="202" customWidth="1"/>
    <col min="14101" max="14101" width="5" style="202" bestFit="1" customWidth="1"/>
    <col min="14102" max="14102" width="4.85546875" style="202" bestFit="1" customWidth="1"/>
    <col min="14103" max="14103" width="5.7109375" style="202" customWidth="1"/>
    <col min="14104" max="14104" width="6.5703125" style="202" bestFit="1" customWidth="1"/>
    <col min="14105" max="14335" width="11.42578125" style="202"/>
    <col min="14336" max="14336" width="0.140625" style="202" customWidth="1"/>
    <col min="14337" max="14337" width="2.7109375" style="202" customWidth="1"/>
    <col min="14338" max="14338" width="15.42578125" style="202" customWidth="1"/>
    <col min="14339" max="14339" width="1.28515625" style="202" customWidth="1"/>
    <col min="14340" max="14340" width="1.7109375" style="202" customWidth="1"/>
    <col min="14341" max="14341" width="22.5703125" style="202" customWidth="1"/>
    <col min="14342" max="14350" width="6.7109375" style="202" customWidth="1"/>
    <col min="14351" max="14351" width="7.5703125" style="202" customWidth="1"/>
    <col min="14352" max="14352" width="6.85546875" style="202" customWidth="1"/>
    <col min="14353" max="14353" width="6.28515625" style="202" customWidth="1"/>
    <col min="14354" max="14354" width="5.7109375" style="202" customWidth="1"/>
    <col min="14355" max="14355" width="16.5703125" style="202" bestFit="1" customWidth="1"/>
    <col min="14356" max="14356" width="5.7109375" style="202" customWidth="1"/>
    <col min="14357" max="14357" width="5" style="202" bestFit="1" customWidth="1"/>
    <col min="14358" max="14358" width="4.85546875" style="202" bestFit="1" customWidth="1"/>
    <col min="14359" max="14359" width="5.7109375" style="202" customWidth="1"/>
    <col min="14360" max="14360" width="6.5703125" style="202" bestFit="1" customWidth="1"/>
    <col min="14361" max="14591" width="11.42578125" style="202"/>
    <col min="14592" max="14592" width="0.140625" style="202" customWidth="1"/>
    <col min="14593" max="14593" width="2.7109375" style="202" customWidth="1"/>
    <col min="14594" max="14594" width="15.42578125" style="202" customWidth="1"/>
    <col min="14595" max="14595" width="1.28515625" style="202" customWidth="1"/>
    <col min="14596" max="14596" width="1.7109375" style="202" customWidth="1"/>
    <col min="14597" max="14597" width="22.5703125" style="202" customWidth="1"/>
    <col min="14598" max="14606" width="6.7109375" style="202" customWidth="1"/>
    <col min="14607" max="14607" width="7.5703125" style="202" customWidth="1"/>
    <col min="14608" max="14608" width="6.85546875" style="202" customWidth="1"/>
    <col min="14609" max="14609" width="6.28515625" style="202" customWidth="1"/>
    <col min="14610" max="14610" width="5.7109375" style="202" customWidth="1"/>
    <col min="14611" max="14611" width="16.5703125" style="202" bestFit="1" customWidth="1"/>
    <col min="14612" max="14612" width="5.7109375" style="202" customWidth="1"/>
    <col min="14613" max="14613" width="5" style="202" bestFit="1" customWidth="1"/>
    <col min="14614" max="14614" width="4.85546875" style="202" bestFit="1" customWidth="1"/>
    <col min="14615" max="14615" width="5.7109375" style="202" customWidth="1"/>
    <col min="14616" max="14616" width="6.5703125" style="202" bestFit="1" customWidth="1"/>
    <col min="14617" max="14847" width="11.42578125" style="202"/>
    <col min="14848" max="14848" width="0.140625" style="202" customWidth="1"/>
    <col min="14849" max="14849" width="2.7109375" style="202" customWidth="1"/>
    <col min="14850" max="14850" width="15.42578125" style="202" customWidth="1"/>
    <col min="14851" max="14851" width="1.28515625" style="202" customWidth="1"/>
    <col min="14852" max="14852" width="1.7109375" style="202" customWidth="1"/>
    <col min="14853" max="14853" width="22.5703125" style="202" customWidth="1"/>
    <col min="14854" max="14862" width="6.7109375" style="202" customWidth="1"/>
    <col min="14863" max="14863" width="7.5703125" style="202" customWidth="1"/>
    <col min="14864" max="14864" width="6.85546875" style="202" customWidth="1"/>
    <col min="14865" max="14865" width="6.28515625" style="202" customWidth="1"/>
    <col min="14866" max="14866" width="5.7109375" style="202" customWidth="1"/>
    <col min="14867" max="14867" width="16.5703125" style="202" bestFit="1" customWidth="1"/>
    <col min="14868" max="14868" width="5.7109375" style="202" customWidth="1"/>
    <col min="14869" max="14869" width="5" style="202" bestFit="1" customWidth="1"/>
    <col min="14870" max="14870" width="4.85546875" style="202" bestFit="1" customWidth="1"/>
    <col min="14871" max="14871" width="5.7109375" style="202" customWidth="1"/>
    <col min="14872" max="14872" width="6.5703125" style="202" bestFit="1" customWidth="1"/>
    <col min="14873" max="15103" width="11.42578125" style="202"/>
    <col min="15104" max="15104" width="0.140625" style="202" customWidth="1"/>
    <col min="15105" max="15105" width="2.7109375" style="202" customWidth="1"/>
    <col min="15106" max="15106" width="15.42578125" style="202" customWidth="1"/>
    <col min="15107" max="15107" width="1.28515625" style="202" customWidth="1"/>
    <col min="15108" max="15108" width="1.7109375" style="202" customWidth="1"/>
    <col min="15109" max="15109" width="22.5703125" style="202" customWidth="1"/>
    <col min="15110" max="15118" width="6.7109375" style="202" customWidth="1"/>
    <col min="15119" max="15119" width="7.5703125" style="202" customWidth="1"/>
    <col min="15120" max="15120" width="6.85546875" style="202" customWidth="1"/>
    <col min="15121" max="15121" width="6.28515625" style="202" customWidth="1"/>
    <col min="15122" max="15122" width="5.7109375" style="202" customWidth="1"/>
    <col min="15123" max="15123" width="16.5703125" style="202" bestFit="1" customWidth="1"/>
    <col min="15124" max="15124" width="5.7109375" style="202" customWidth="1"/>
    <col min="15125" max="15125" width="5" style="202" bestFit="1" customWidth="1"/>
    <col min="15126" max="15126" width="4.85546875" style="202" bestFit="1" customWidth="1"/>
    <col min="15127" max="15127" width="5.7109375" style="202" customWidth="1"/>
    <col min="15128" max="15128" width="6.5703125" style="202" bestFit="1" customWidth="1"/>
    <col min="15129" max="15359" width="11.42578125" style="202"/>
    <col min="15360" max="15360" width="0.140625" style="202" customWidth="1"/>
    <col min="15361" max="15361" width="2.7109375" style="202" customWidth="1"/>
    <col min="15362" max="15362" width="15.42578125" style="202" customWidth="1"/>
    <col min="15363" max="15363" width="1.28515625" style="202" customWidth="1"/>
    <col min="15364" max="15364" width="1.7109375" style="202" customWidth="1"/>
    <col min="15365" max="15365" width="22.5703125" style="202" customWidth="1"/>
    <col min="15366" max="15374" width="6.7109375" style="202" customWidth="1"/>
    <col min="15375" max="15375" width="7.5703125" style="202" customWidth="1"/>
    <col min="15376" max="15376" width="6.85546875" style="202" customWidth="1"/>
    <col min="15377" max="15377" width="6.28515625" style="202" customWidth="1"/>
    <col min="15378" max="15378" width="5.7109375" style="202" customWidth="1"/>
    <col min="15379" max="15379" width="16.5703125" style="202" bestFit="1" customWidth="1"/>
    <col min="15380" max="15380" width="5.7109375" style="202" customWidth="1"/>
    <col min="15381" max="15381" width="5" style="202" bestFit="1" customWidth="1"/>
    <col min="15382" max="15382" width="4.85546875" style="202" bestFit="1" customWidth="1"/>
    <col min="15383" max="15383" width="5.7109375" style="202" customWidth="1"/>
    <col min="15384" max="15384" width="6.5703125" style="202" bestFit="1" customWidth="1"/>
    <col min="15385" max="15615" width="11.42578125" style="202"/>
    <col min="15616" max="15616" width="0.140625" style="202" customWidth="1"/>
    <col min="15617" max="15617" width="2.7109375" style="202" customWidth="1"/>
    <col min="15618" max="15618" width="15.42578125" style="202" customWidth="1"/>
    <col min="15619" max="15619" width="1.28515625" style="202" customWidth="1"/>
    <col min="15620" max="15620" width="1.7109375" style="202" customWidth="1"/>
    <col min="15621" max="15621" width="22.5703125" style="202" customWidth="1"/>
    <col min="15622" max="15630" width="6.7109375" style="202" customWidth="1"/>
    <col min="15631" max="15631" width="7.5703125" style="202" customWidth="1"/>
    <col min="15632" max="15632" width="6.85546875" style="202" customWidth="1"/>
    <col min="15633" max="15633" width="6.28515625" style="202" customWidth="1"/>
    <col min="15634" max="15634" width="5.7109375" style="202" customWidth="1"/>
    <col min="15635" max="15635" width="16.5703125" style="202" bestFit="1" customWidth="1"/>
    <col min="15636" max="15636" width="5.7109375" style="202" customWidth="1"/>
    <col min="15637" max="15637" width="5" style="202" bestFit="1" customWidth="1"/>
    <col min="15638" max="15638" width="4.85546875" style="202" bestFit="1" customWidth="1"/>
    <col min="15639" max="15639" width="5.7109375" style="202" customWidth="1"/>
    <col min="15640" max="15640" width="6.5703125" style="202" bestFit="1" customWidth="1"/>
    <col min="15641" max="15871" width="11.42578125" style="202"/>
    <col min="15872" max="15872" width="0.140625" style="202" customWidth="1"/>
    <col min="15873" max="15873" width="2.7109375" style="202" customWidth="1"/>
    <col min="15874" max="15874" width="15.42578125" style="202" customWidth="1"/>
    <col min="15875" max="15875" width="1.28515625" style="202" customWidth="1"/>
    <col min="15876" max="15876" width="1.7109375" style="202" customWidth="1"/>
    <col min="15877" max="15877" width="22.5703125" style="202" customWidth="1"/>
    <col min="15878" max="15886" width="6.7109375" style="202" customWidth="1"/>
    <col min="15887" max="15887" width="7.5703125" style="202" customWidth="1"/>
    <col min="15888" max="15888" width="6.85546875" style="202" customWidth="1"/>
    <col min="15889" max="15889" width="6.28515625" style="202" customWidth="1"/>
    <col min="15890" max="15890" width="5.7109375" style="202" customWidth="1"/>
    <col min="15891" max="15891" width="16.5703125" style="202" bestFit="1" customWidth="1"/>
    <col min="15892" max="15892" width="5.7109375" style="202" customWidth="1"/>
    <col min="15893" max="15893" width="5" style="202" bestFit="1" customWidth="1"/>
    <col min="15894" max="15894" width="4.85546875" style="202" bestFit="1" customWidth="1"/>
    <col min="15895" max="15895" width="5.7109375" style="202" customWidth="1"/>
    <col min="15896" max="15896" width="6.5703125" style="202" bestFit="1" customWidth="1"/>
    <col min="15897" max="16127" width="11.42578125" style="202"/>
    <col min="16128" max="16128" width="0.140625" style="202" customWidth="1"/>
    <col min="16129" max="16129" width="2.7109375" style="202" customWidth="1"/>
    <col min="16130" max="16130" width="15.42578125" style="202" customWidth="1"/>
    <col min="16131" max="16131" width="1.28515625" style="202" customWidth="1"/>
    <col min="16132" max="16132" width="1.7109375" style="202" customWidth="1"/>
    <col min="16133" max="16133" width="22.5703125" style="202" customWidth="1"/>
    <col min="16134" max="16142" width="6.7109375" style="202" customWidth="1"/>
    <col min="16143" max="16143" width="7.5703125" style="202" customWidth="1"/>
    <col min="16144" max="16144" width="6.85546875" style="202" customWidth="1"/>
    <col min="16145" max="16145" width="6.28515625" style="202" customWidth="1"/>
    <col min="16146" max="16146" width="5.7109375" style="202" customWidth="1"/>
    <col min="16147" max="16147" width="16.5703125" style="202" bestFit="1" customWidth="1"/>
    <col min="16148" max="16148" width="5.7109375" style="202" customWidth="1"/>
    <col min="16149" max="16149" width="5" style="202" bestFit="1" customWidth="1"/>
    <col min="16150" max="16150" width="4.85546875" style="202" bestFit="1" customWidth="1"/>
    <col min="16151" max="16151" width="5.7109375" style="202" customWidth="1"/>
    <col min="16152" max="16152" width="6.5703125" style="202" bestFit="1" customWidth="1"/>
    <col min="16153" max="16384" width="11.42578125" style="202"/>
  </cols>
  <sheetData>
    <row r="1" spans="3:19" ht="0.75" customHeight="1"/>
    <row r="2" spans="3:19" ht="21" customHeight="1">
      <c r="K2" s="281"/>
      <c r="O2" s="66" t="s">
        <v>36</v>
      </c>
    </row>
    <row r="3" spans="3:19" ht="15" customHeight="1">
      <c r="E3" s="1036" t="s">
        <v>545</v>
      </c>
      <c r="F3" s="1036"/>
      <c r="G3" s="1036"/>
      <c r="H3" s="1036"/>
      <c r="I3" s="1036"/>
      <c r="J3" s="1036"/>
      <c r="K3" s="1036"/>
      <c r="L3" s="1036"/>
      <c r="M3" s="1036"/>
      <c r="N3" s="1036"/>
      <c r="O3" s="1036"/>
    </row>
    <row r="4" spans="3:19" ht="20.25" customHeight="1">
      <c r="C4" s="6" t="str">
        <f>Indice!C4</f>
        <v>Producción de energía eléctrica eléctrica</v>
      </c>
    </row>
    <row r="5" spans="3:19" ht="12.75" customHeight="1">
      <c r="H5" s="201"/>
      <c r="I5" s="201"/>
      <c r="J5" s="201"/>
      <c r="K5" s="201"/>
      <c r="L5" s="201"/>
      <c r="M5" s="201"/>
    </row>
    <row r="6" spans="3:19" ht="13.5" customHeight="1">
      <c r="E6"/>
      <c r="F6"/>
      <c r="H6" s="201"/>
      <c r="I6" s="201"/>
      <c r="J6" s="201"/>
      <c r="K6" s="201"/>
      <c r="L6" s="201"/>
      <c r="M6" s="201"/>
    </row>
    <row r="7" spans="3:19" s="203" customFormat="1" ht="81.75">
      <c r="C7" s="206" t="s">
        <v>516</v>
      </c>
      <c r="E7" s="283"/>
      <c r="F7" s="284" t="s">
        <v>360</v>
      </c>
      <c r="G7" s="284" t="s">
        <v>361</v>
      </c>
      <c r="H7" s="284" t="s">
        <v>362</v>
      </c>
      <c r="I7" s="284" t="s">
        <v>363</v>
      </c>
      <c r="J7" s="284" t="s">
        <v>364</v>
      </c>
      <c r="K7" s="284" t="s">
        <v>365</v>
      </c>
      <c r="L7" s="284" t="s">
        <v>366</v>
      </c>
      <c r="M7" s="284" t="s">
        <v>367</v>
      </c>
      <c r="N7" s="284" t="s">
        <v>368</v>
      </c>
      <c r="O7" s="284" t="s">
        <v>369</v>
      </c>
      <c r="Q7" s="305"/>
    </row>
    <row r="8" spans="3:19" s="204" customFormat="1" ht="12.75" customHeight="1">
      <c r="C8" s="353" t="s">
        <v>425</v>
      </c>
      <c r="E8" s="678" t="s">
        <v>265</v>
      </c>
      <c r="F8" s="450">
        <f>'Data 3'!D122</f>
        <v>955.79594590501233</v>
      </c>
      <c r="G8" s="450">
        <f>'Data 3'!E122</f>
        <v>3333.3010357942444</v>
      </c>
      <c r="H8" s="450">
        <f>'Data 3'!F122</f>
        <v>1985.7355066731579</v>
      </c>
      <c r="I8" s="450" t="str">
        <f>'Data 3'!G122</f>
        <v>-</v>
      </c>
      <c r="J8" s="450">
        <f>'Data 3'!H122</f>
        <v>1994.3207835239439</v>
      </c>
      <c r="K8" s="450">
        <f>'Data 3'!I122</f>
        <v>3.472</v>
      </c>
      <c r="L8" s="450">
        <f>'Data 3'!J122</f>
        <v>666.67129238488121</v>
      </c>
      <c r="M8" s="450">
        <f>'Data 3'!K122</f>
        <v>874.03128516137133</v>
      </c>
      <c r="N8" s="450">
        <f>'Data 3'!L122</f>
        <v>11569.834593334414</v>
      </c>
      <c r="O8" s="450">
        <f>'Data 3'!M122</f>
        <v>4179.218950754168</v>
      </c>
      <c r="P8" s="369"/>
      <c r="Q8" s="305"/>
      <c r="R8" s="288"/>
      <c r="S8" s="289"/>
    </row>
    <row r="9" spans="3:19" s="207" customFormat="1" ht="12.75" customHeight="1">
      <c r="C9" s="209"/>
      <c r="E9" s="678" t="s">
        <v>3</v>
      </c>
      <c r="F9" s="450" t="str">
        <f>'Data 3'!D123</f>
        <v>-</v>
      </c>
      <c r="G9" s="450" t="str">
        <f>'Data 3'!E123</f>
        <v>-</v>
      </c>
      <c r="H9" s="450" t="str">
        <f>'Data 3'!F123</f>
        <v>-</v>
      </c>
      <c r="I9" s="450" t="str">
        <f>'Data 3'!G123</f>
        <v>-</v>
      </c>
      <c r="J9" s="450">
        <f>'Data 3'!H123</f>
        <v>9178.2630000000008</v>
      </c>
      <c r="K9" s="450" t="str">
        <f>'Data 3'!I123</f>
        <v>-</v>
      </c>
      <c r="L9" s="450" t="str">
        <f>'Data 3'!J123</f>
        <v>-</v>
      </c>
      <c r="M9" s="450">
        <f>'Data 3'!K123</f>
        <v>8002.6419999999998</v>
      </c>
      <c r="N9" s="450" t="str">
        <f>'Data 3'!L123</f>
        <v>-</v>
      </c>
      <c r="O9" s="450">
        <f>'Data 3'!M123</f>
        <v>23743.210999999999</v>
      </c>
      <c r="P9" s="369"/>
      <c r="Q9" s="305"/>
      <c r="R9" s="288"/>
      <c r="S9" s="289"/>
    </row>
    <row r="10" spans="3:19" s="207" customFormat="1" ht="12.75" customHeight="1">
      <c r="E10" s="678" t="s">
        <v>4</v>
      </c>
      <c r="F10" s="450">
        <f>'Data 3'!D124</f>
        <v>8273.4480000000003</v>
      </c>
      <c r="G10" s="450">
        <f>'Data 3'!E124</f>
        <v>3317.6030000000001</v>
      </c>
      <c r="H10" s="450">
        <f>'Data 3'!F124</f>
        <v>7573.0619999999999</v>
      </c>
      <c r="I10" s="450">
        <f>'Data 3'!G124</f>
        <v>2303.7683019999999</v>
      </c>
      <c r="J10" s="450" t="str">
        <f>'Data 3'!H124</f>
        <v>-</v>
      </c>
      <c r="K10" s="450" t="str">
        <f>'Data 3'!I124</f>
        <v>-</v>
      </c>
      <c r="L10" s="450" t="str">
        <f>'Data 3'!J124</f>
        <v>-</v>
      </c>
      <c r="M10" s="450">
        <f>'Data 3'!K124</f>
        <v>7.6999999999999999E-2</v>
      </c>
      <c r="N10" s="450">
        <f>'Data 3'!L124</f>
        <v>6554.3149999999996</v>
      </c>
      <c r="O10" s="450" t="str">
        <f>'Data 3'!M124</f>
        <v>-</v>
      </c>
      <c r="P10" s="369"/>
      <c r="R10" s="288"/>
      <c r="S10" s="289"/>
    </row>
    <row r="11" spans="3:19" s="201" customFormat="1" ht="12.75" customHeight="1">
      <c r="E11" s="477" t="s">
        <v>294</v>
      </c>
      <c r="F11" s="450" t="str">
        <f>'Data 3'!D125</f>
        <v>-</v>
      </c>
      <c r="G11" s="450" t="str">
        <f>'Data 3'!E125</f>
        <v>-</v>
      </c>
      <c r="H11" s="450" t="str">
        <f>'Data 3'!F125</f>
        <v>-</v>
      </c>
      <c r="I11" s="450">
        <f>'Data 3'!G125</f>
        <v>1311.7839729999998</v>
      </c>
      <c r="J11" s="450" t="str">
        <f>'Data 3'!H125</f>
        <v>-</v>
      </c>
      <c r="K11" s="450">
        <f>'Data 3'!I125</f>
        <v>5043.4687170000016</v>
      </c>
      <c r="L11" s="450" t="str">
        <f>'Data 3'!J125</f>
        <v>-</v>
      </c>
      <c r="M11" s="450" t="str">
        <f>'Data 3'!K125</f>
        <v>-</v>
      </c>
      <c r="N11" s="450" t="str">
        <f>'Data 3'!L125</f>
        <v>-</v>
      </c>
      <c r="O11" s="450" t="str">
        <f>'Data 3'!M125</f>
        <v>-</v>
      </c>
      <c r="P11" s="369"/>
      <c r="R11" s="288"/>
      <c r="S11" s="289"/>
    </row>
    <row r="12" spans="3:19" s="201" customFormat="1" ht="12.75" customHeight="1">
      <c r="E12" s="477" t="s">
        <v>293</v>
      </c>
      <c r="F12" s="450">
        <f>'Data 3'!D126</f>
        <v>6185.6090000000004</v>
      </c>
      <c r="G12" s="450">
        <f>'Data 3'!E126</f>
        <v>175.51</v>
      </c>
      <c r="H12" s="450">
        <f>'Data 3'!F126</f>
        <v>354.81700000000001</v>
      </c>
      <c r="I12" s="450">
        <f>'Data 3'!G126</f>
        <v>542.55260799999996</v>
      </c>
      <c r="J12" s="450">
        <f>'Data 3'!H126</f>
        <v>4695.0190000000002</v>
      </c>
      <c r="K12" s="450">
        <f>'Data 3'!I126</f>
        <v>3031.6995110000007</v>
      </c>
      <c r="L12" s="450" t="str">
        <f>'Data 3'!J126</f>
        <v>-</v>
      </c>
      <c r="M12" s="450">
        <f>'Data 3'!K126</f>
        <v>1266.46</v>
      </c>
      <c r="N12" s="450" t="str">
        <f>'Data 3'!L126</f>
        <v>-</v>
      </c>
      <c r="O12" s="450">
        <f>'Data 3'!M126</f>
        <v>6989.7060000000001</v>
      </c>
      <c r="P12" s="369"/>
      <c r="R12" s="288"/>
      <c r="S12" s="289"/>
    </row>
    <row r="13" spans="3:19" s="201" customFormat="1" ht="12.75" customHeight="1">
      <c r="E13" s="678" t="s">
        <v>266</v>
      </c>
      <c r="F13" s="450" t="str">
        <f>'Data 3'!D127</f>
        <v>-</v>
      </c>
      <c r="G13" s="450" t="str">
        <f>'Data 3'!E127</f>
        <v>-</v>
      </c>
      <c r="H13" s="450" t="str">
        <f>'Data 3'!F127</f>
        <v>-</v>
      </c>
      <c r="I13" s="450" t="str">
        <f>'Data 3'!G127</f>
        <v>-</v>
      </c>
      <c r="J13" s="450" t="str">
        <f>'Data 3'!H127</f>
        <v>-</v>
      </c>
      <c r="K13" s="450">
        <f>'Data 3'!I127</f>
        <v>18.102639</v>
      </c>
      <c r="L13" s="450" t="str">
        <f>'Data 3'!J127</f>
        <v>-</v>
      </c>
      <c r="M13" s="450" t="str">
        <f>'Data 3'!K127</f>
        <v>-</v>
      </c>
      <c r="N13" s="450" t="str">
        <f>'Data 3'!L127</f>
        <v>-</v>
      </c>
      <c r="O13" s="450" t="str">
        <f>'Data 3'!M127</f>
        <v>-</v>
      </c>
      <c r="P13" s="369"/>
      <c r="R13" s="288"/>
      <c r="S13" s="289"/>
    </row>
    <row r="14" spans="3:19" s="201" customFormat="1" ht="12.75" customHeight="1">
      <c r="E14" s="678" t="s">
        <v>267</v>
      </c>
      <c r="F14" s="450">
        <f>'Data 3'!D128</f>
        <v>7060.0799610000004</v>
      </c>
      <c r="G14" s="450">
        <f>'Data 3'!E128</f>
        <v>4225.9592200000006</v>
      </c>
      <c r="H14" s="450">
        <f>'Data 3'!F128</f>
        <v>798.14569499999993</v>
      </c>
      <c r="I14" s="450">
        <f>'Data 3'!G128</f>
        <v>5.4146400000000003</v>
      </c>
      <c r="J14" s="450">
        <f>'Data 3'!H128</f>
        <v>2224.6923500000007</v>
      </c>
      <c r="K14" s="450">
        <f>'Data 3'!I128</f>
        <v>394.04399999999998</v>
      </c>
      <c r="L14" s="450">
        <f>'Data 3'!J128</f>
        <v>70.503952999999996</v>
      </c>
      <c r="M14" s="450">
        <f>'Data 3'!K128</f>
        <v>7678.1829910000015</v>
      </c>
      <c r="N14" s="450">
        <f>'Data 3'!L128</f>
        <v>10940.039349999999</v>
      </c>
      <c r="O14" s="450">
        <f>'Data 3'!M128</f>
        <v>2683.9450109999998</v>
      </c>
      <c r="P14" s="369"/>
      <c r="R14" s="288"/>
      <c r="S14" s="289"/>
    </row>
    <row r="15" spans="3:19" s="201" customFormat="1" ht="12.75" customHeight="1">
      <c r="E15" s="678" t="s">
        <v>268</v>
      </c>
      <c r="F15" s="450">
        <f>'Data 3'!D129</f>
        <v>1523.5720309999999</v>
      </c>
      <c r="G15" s="450">
        <f>'Data 3'!E129</f>
        <v>295.01953700000001</v>
      </c>
      <c r="H15" s="450">
        <f>'Data 3'!F129</f>
        <v>0.57707200000000003</v>
      </c>
      <c r="I15" s="450">
        <f>'Data 3'!G129</f>
        <v>120.456</v>
      </c>
      <c r="J15" s="450">
        <f>'Data 3'!H129</f>
        <v>512.89694499999996</v>
      </c>
      <c r="K15" s="450">
        <f>'Data 3'!I129</f>
        <v>277.404</v>
      </c>
      <c r="L15" s="450">
        <f>'Data 3'!J129</f>
        <v>2.096562</v>
      </c>
      <c r="M15" s="450">
        <f>'Data 3'!K129</f>
        <v>1622.3446519999995</v>
      </c>
      <c r="N15" s="450">
        <f>'Data 3'!L129</f>
        <v>828.14718100000005</v>
      </c>
      <c r="O15" s="450">
        <f>'Data 3'!M129</f>
        <v>412.77724800000004</v>
      </c>
      <c r="P15" s="369"/>
      <c r="R15" s="288"/>
      <c r="S15" s="289"/>
    </row>
    <row r="16" spans="3:19" s="201" customFormat="1" ht="12.75" customHeight="1">
      <c r="E16" s="678" t="s">
        <v>269</v>
      </c>
      <c r="F16" s="450">
        <f>'Data 3'!D130</f>
        <v>2194.6310090000002</v>
      </c>
      <c r="G16" s="450" t="str">
        <f>'Data 3'!E130</f>
        <v>-</v>
      </c>
      <c r="H16" s="450" t="str">
        <f>'Data 3'!F130</f>
        <v>-</v>
      </c>
      <c r="I16" s="450" t="str">
        <f>'Data 3'!G130</f>
        <v>-</v>
      </c>
      <c r="J16" s="450">
        <f>'Data 3'!H130</f>
        <v>70.150952999999987</v>
      </c>
      <c r="K16" s="450" t="str">
        <f>'Data 3'!I130</f>
        <v>-</v>
      </c>
      <c r="L16" s="450" t="str">
        <f>'Data 3'!J130</f>
        <v>-</v>
      </c>
      <c r="M16" s="450">
        <f>'Data 3'!K130</f>
        <v>721.87999799999989</v>
      </c>
      <c r="N16" s="450" t="str">
        <f>'Data 3'!L130</f>
        <v>-</v>
      </c>
      <c r="O16" s="450">
        <f>'Data 3'!M130</f>
        <v>70.319427000000005</v>
      </c>
      <c r="P16" s="369"/>
      <c r="R16" s="288"/>
      <c r="S16" s="289"/>
    </row>
    <row r="17" spans="5:19" s="201" customFormat="1" ht="12.75" customHeight="1">
      <c r="E17" s="477" t="s">
        <v>295</v>
      </c>
      <c r="F17" s="450">
        <f>'Data 3'!D131</f>
        <v>1367.9242509999999</v>
      </c>
      <c r="G17" s="450">
        <f>'Data 3'!E131</f>
        <v>53.330301999999996</v>
      </c>
      <c r="H17" s="450">
        <f>'Data 3'!F131</f>
        <v>245.32336100000001</v>
      </c>
      <c r="I17" s="450">
        <f>'Data 3'!G131</f>
        <v>1.31023</v>
      </c>
      <c r="J17" s="450">
        <f>'Data 3'!H131</f>
        <v>38.901038999999997</v>
      </c>
      <c r="K17" s="450">
        <f>'Data 3'!I131</f>
        <v>9.3360000000000003</v>
      </c>
      <c r="L17" s="450">
        <f>'Data 3'!J131</f>
        <v>76.573036999999999</v>
      </c>
      <c r="M17" s="450">
        <f>'Data 3'!K131</f>
        <v>238.410359</v>
      </c>
      <c r="N17" s="450">
        <f>'Data 3'!L131</f>
        <v>246.52211200000002</v>
      </c>
      <c r="O17" s="450">
        <f>'Data 3'!M131</f>
        <v>175.72840999999997</v>
      </c>
      <c r="P17" s="369"/>
      <c r="R17" s="288"/>
      <c r="S17" s="289"/>
    </row>
    <row r="18" spans="5:19" s="201" customFormat="1" ht="12.75" customHeight="1">
      <c r="E18" s="477" t="s">
        <v>280</v>
      </c>
      <c r="F18" s="450">
        <f>'Data 3'!D132</f>
        <v>5102.2135550000003</v>
      </c>
      <c r="G18" s="450">
        <f>'Data 3'!E132</f>
        <v>2498.9131160000002</v>
      </c>
      <c r="H18" s="450">
        <f>'Data 3'!F132</f>
        <v>369.72840300000007</v>
      </c>
      <c r="I18" s="450">
        <f>'Data 3'!G132</f>
        <v>34.699120000000001</v>
      </c>
      <c r="J18" s="450">
        <f>'Data 3'!H132</f>
        <v>1579.8838930000002</v>
      </c>
      <c r="K18" s="450">
        <f>'Data 3'!I132</f>
        <v>0</v>
      </c>
      <c r="L18" s="450">
        <f>'Data 3'!J132</f>
        <v>831.30987799999991</v>
      </c>
      <c r="M18" s="450">
        <f>'Data 3'!K132</f>
        <v>988.71488499999998</v>
      </c>
      <c r="N18" s="450">
        <f>'Data 3'!L132</f>
        <v>1857.8840770000002</v>
      </c>
      <c r="O18" s="450">
        <f>'Data 3'!M132</f>
        <v>4689.0986300000004</v>
      </c>
      <c r="P18" s="369"/>
      <c r="R18" s="288"/>
      <c r="S18" s="289"/>
    </row>
    <row r="19" spans="5:19" s="201" customFormat="1" ht="12.75" customHeight="1">
      <c r="E19" s="477" t="s">
        <v>281</v>
      </c>
      <c r="F19" s="450">
        <f>IF(SUM('Data 3'!D133:D134)=0,"-",SUM('Data 3'!D133:D134))</f>
        <v>181.57977999999997</v>
      </c>
      <c r="G19" s="450">
        <f>IF(SUM('Data 3'!E133:E134)=0,"-",SUM('Data 3'!E133:E134))</f>
        <v>366.54158699999999</v>
      </c>
      <c r="H19" s="450">
        <f>IF(SUM('Data 3'!F133:F134)=0,"-",SUM('Data 3'!F133:F134))</f>
        <v>707.87569000000019</v>
      </c>
      <c r="I19" s="450">
        <f>IF(SUM('Data 3'!G133:G134)=0,"-",SUM('Data 3'!G133:G134))</f>
        <v>261.61099999999999</v>
      </c>
      <c r="J19" s="450">
        <f>IF(SUM('Data 3'!H133:H134)=0,"-",SUM('Data 3'!H133:H134))</f>
        <v>344.80093500000004</v>
      </c>
      <c r="K19" s="450" t="str">
        <f>IF(SUM('Data 3'!I133:I134)=0,"-",SUM('Data 3'!I133:I134))</f>
        <v>-</v>
      </c>
      <c r="L19" s="450">
        <f>IF(SUM('Data 3'!J133:J134)=0,"-",SUM('Data 3'!J133:J134))</f>
        <v>78.184441000000021</v>
      </c>
      <c r="M19" s="450" t="str">
        <f>IF(SUM('Data 3'!K133:K134)=0,"-",SUM('Data 3'!K133:K134))</f>
        <v>-</v>
      </c>
      <c r="N19" s="450" t="str">
        <f>IF(SUM('Data 3'!L133:L134)=0,"-",SUM('Data 3'!L133:L134))</f>
        <v>-</v>
      </c>
      <c r="O19" s="450">
        <f>IF(SUM('Data 3'!M133:M134)=0,"-",SUM('Data 3'!M133:M134))</f>
        <v>270.50279999999998</v>
      </c>
      <c r="P19" s="369"/>
      <c r="R19" s="288"/>
      <c r="S19" s="289"/>
    </row>
    <row r="20" spans="5:19" s="201" customFormat="1" ht="12.75" customHeight="1">
      <c r="E20" s="679" t="s">
        <v>290</v>
      </c>
      <c r="F20" s="680">
        <f>SUM(F8:F19)</f>
        <v>32844.853532905014</v>
      </c>
      <c r="G20" s="680">
        <f t="shared" ref="G20:O20" si="0">SUM(G8:G19)</f>
        <v>14266.177797794246</v>
      </c>
      <c r="H20" s="680">
        <f t="shared" si="0"/>
        <v>12035.264727673159</v>
      </c>
      <c r="I20" s="680">
        <f t="shared" si="0"/>
        <v>4581.5958730000002</v>
      </c>
      <c r="J20" s="680">
        <f t="shared" si="0"/>
        <v>20638.928898523947</v>
      </c>
      <c r="K20" s="680">
        <f t="shared" si="0"/>
        <v>8777.5268670000023</v>
      </c>
      <c r="L20" s="680">
        <f t="shared" si="0"/>
        <v>1725.3391633848812</v>
      </c>
      <c r="M20" s="680">
        <f t="shared" si="0"/>
        <v>21392.743170161375</v>
      </c>
      <c r="N20" s="680">
        <f t="shared" si="0"/>
        <v>31996.742313334409</v>
      </c>
      <c r="O20" s="680">
        <f t="shared" si="0"/>
        <v>43214.507476754174</v>
      </c>
      <c r="R20" s="288"/>
      <c r="S20" s="289"/>
    </row>
    <row r="21" spans="5:19" s="201" customFormat="1" ht="12.75" customHeight="1">
      <c r="E21" s="678" t="s">
        <v>358</v>
      </c>
      <c r="F21" s="450">
        <f>'Data 3'!D136</f>
        <v>-370.58300000000003</v>
      </c>
      <c r="G21" s="450">
        <f>'Data 3'!E136</f>
        <v>-421.73700000000002</v>
      </c>
      <c r="H21" s="450">
        <f>'Data 3'!F136</f>
        <v>-38.750999999999998</v>
      </c>
      <c r="I21" s="450" t="str">
        <f>'Data 3'!G136</f>
        <v>-</v>
      </c>
      <c r="J21" s="450">
        <f>'Data 3'!H136</f>
        <v>-1830.7470000000001</v>
      </c>
      <c r="K21" s="450" t="str">
        <f>'Data 3'!I136</f>
        <v>-</v>
      </c>
      <c r="L21" s="450">
        <f>'Data 3'!J136</f>
        <v>-611.80399999999997</v>
      </c>
      <c r="M21" s="450">
        <f>'Data 3'!K136</f>
        <v>-65.596999999999994</v>
      </c>
      <c r="N21" s="450">
        <f>'Data 3'!L136</f>
        <v>-919.61099999999999</v>
      </c>
      <c r="O21" s="450">
        <f>'Data 3'!M136</f>
        <v>-303.50200000000001</v>
      </c>
    </row>
    <row r="22" spans="5:19" s="201" customFormat="1" ht="12.75" customHeight="1">
      <c r="E22" s="678" t="s">
        <v>644</v>
      </c>
      <c r="F22" s="450">
        <f>'Data 3'!D137</f>
        <v>6874.866</v>
      </c>
      <c r="G22" s="450">
        <f>'Data 3'!E137</f>
        <v>-3409.8449999999998</v>
      </c>
      <c r="H22" s="450">
        <f>'Data 3'!F137</f>
        <v>-1464.5060000000001</v>
      </c>
      <c r="I22" s="450">
        <f>'Data 3'!G137</f>
        <v>1250.5825009999999</v>
      </c>
      <c r="J22" s="450">
        <f>'Data 3'!H137</f>
        <v>8177.25</v>
      </c>
      <c r="K22" s="450" t="str">
        <f>'Data 3'!I137</f>
        <v>-</v>
      </c>
      <c r="L22" s="450">
        <f>'Data 3'!J137</f>
        <v>3105.2840000000001</v>
      </c>
      <c r="M22" s="450">
        <f>'Data 3'!K137</f>
        <v>-9550.7659999999996</v>
      </c>
      <c r="N22" s="450">
        <f>'Data 3'!L137</f>
        <v>-16922.838</v>
      </c>
      <c r="O22" s="450">
        <f>'Data 3'!M137</f>
        <v>3642.9340000000002</v>
      </c>
    </row>
    <row r="23" spans="5:19" s="201" customFormat="1" ht="12.75" customHeight="1">
      <c r="E23" s="458" t="s">
        <v>641</v>
      </c>
      <c r="F23" s="456">
        <f>SUM(F20:F22)</f>
        <v>39349.136532905017</v>
      </c>
      <c r="G23" s="456">
        <f t="shared" ref="G23:O23" si="1">SUM(G20:G22)</f>
        <v>10434.595797794247</v>
      </c>
      <c r="H23" s="456">
        <f t="shared" si="1"/>
        <v>10532.007727673159</v>
      </c>
      <c r="I23" s="456">
        <f>SUM(I20:I22)</f>
        <v>5832.1783740000001</v>
      </c>
      <c r="J23" s="456">
        <f t="shared" si="1"/>
        <v>26985.431898523948</v>
      </c>
      <c r="K23" s="456">
        <f t="shared" si="1"/>
        <v>8777.5268670000023</v>
      </c>
      <c r="L23" s="456">
        <f t="shared" si="1"/>
        <v>4218.8191633848819</v>
      </c>
      <c r="M23" s="456">
        <f t="shared" si="1"/>
        <v>11776.380170161374</v>
      </c>
      <c r="N23" s="456">
        <f t="shared" si="1"/>
        <v>14154.293313334409</v>
      </c>
      <c r="O23" s="456">
        <f t="shared" si="1"/>
        <v>46553.939476754174</v>
      </c>
    </row>
    <row r="24" spans="5:19" s="201" customFormat="1" ht="12.75" customHeight="1">
      <c r="E24" s="455" t="s">
        <v>359</v>
      </c>
      <c r="F24" s="456">
        <f>'Data 3'!D118</f>
        <v>38660.478606179197</v>
      </c>
      <c r="G24" s="456">
        <f>'Data 3'!E118</f>
        <v>10301.005918326598</v>
      </c>
      <c r="H24" s="456">
        <f>'Data 3'!F118</f>
        <v>10467.806079645714</v>
      </c>
      <c r="I24" s="456">
        <f>'Data 3'!G118</f>
        <v>5796.4355479999995</v>
      </c>
      <c r="J24" s="456">
        <f>'Data 3'!H118</f>
        <v>26745.564684589401</v>
      </c>
      <c r="K24" s="456">
        <f>'Data 3'!I118</f>
        <v>8669.3624400000044</v>
      </c>
      <c r="L24" s="456">
        <f>'Data 3'!J118</f>
        <v>4247.8922381349439</v>
      </c>
      <c r="M24" s="456">
        <f>'Data 3'!K118</f>
        <v>11570.992648442838</v>
      </c>
      <c r="N24" s="456">
        <f>'Data 3'!L118</f>
        <v>13864.635653636087</v>
      </c>
      <c r="O24" s="456">
        <f>'Data 3'!M118</f>
        <v>46647.083871136419</v>
      </c>
    </row>
    <row r="25" spans="5:19" s="201" customFormat="1" ht="12.75" customHeight="1">
      <c r="E25" s="677" t="s">
        <v>642</v>
      </c>
      <c r="F25" s="681">
        <f>(F23/F24-1)*100</f>
        <v>1.7812969511860954</v>
      </c>
      <c r="G25" s="681">
        <f t="shared" ref="G25:O25" si="2">(G23/G24-1)*100</f>
        <v>1.2968624668973083</v>
      </c>
      <c r="H25" s="681">
        <f t="shared" si="2"/>
        <v>0.61332477444613342</v>
      </c>
      <c r="I25" s="681">
        <f>(I23/I24-1)*100</f>
        <v>0.61663458006244731</v>
      </c>
      <c r="J25" s="681">
        <f t="shared" si="2"/>
        <v>0.89684856821421466</v>
      </c>
      <c r="K25" s="681">
        <f t="shared" si="2"/>
        <v>1.2476629942351103</v>
      </c>
      <c r="L25" s="681">
        <f>(L23/L24-1)*100</f>
        <v>-0.68441177695286459</v>
      </c>
      <c r="M25" s="681">
        <f t="shared" si="2"/>
        <v>1.7750207606101576</v>
      </c>
      <c r="N25" s="681">
        <f t="shared" si="2"/>
        <v>2.089183350608681</v>
      </c>
      <c r="O25" s="681">
        <f t="shared" si="2"/>
        <v>-0.19967892235140949</v>
      </c>
    </row>
    <row r="26" spans="5:19" s="201" customFormat="1" ht="12.75" customHeight="1">
      <c r="E26" s="285"/>
      <c r="F26" s="290"/>
      <c r="G26" s="290"/>
      <c r="H26" s="290"/>
      <c r="I26" s="290"/>
      <c r="J26" s="290"/>
      <c r="K26" s="290"/>
      <c r="L26" s="290"/>
      <c r="M26" s="290"/>
      <c r="N26" s="290"/>
      <c r="O26" s="290"/>
      <c r="R26" s="288"/>
    </row>
    <row r="27" spans="5:19" s="201" customFormat="1" ht="59.25" customHeight="1">
      <c r="E27" s="283"/>
      <c r="F27" s="284" t="s">
        <v>299</v>
      </c>
      <c r="G27" s="284" t="s">
        <v>370</v>
      </c>
      <c r="H27" s="284" t="s">
        <v>371</v>
      </c>
      <c r="I27" s="284" t="s">
        <v>372</v>
      </c>
      <c r="J27" s="284" t="s">
        <v>144</v>
      </c>
      <c r="K27" s="284" t="s">
        <v>275</v>
      </c>
      <c r="L27" s="284" t="s">
        <v>373</v>
      </c>
      <c r="M27" s="284" t="s">
        <v>374</v>
      </c>
      <c r="N27" s="284" t="s">
        <v>375</v>
      </c>
      <c r="O27" s="284" t="s">
        <v>376</v>
      </c>
    </row>
    <row r="28" spans="5:19" s="201" customFormat="1" ht="12.75" customHeight="1">
      <c r="E28" s="678" t="s">
        <v>265</v>
      </c>
      <c r="F28" s="450" t="str">
        <f>'Data 3'!N122</f>
        <v>-</v>
      </c>
      <c r="G28" s="450">
        <f>'Data 3'!O122</f>
        <v>2518.6846163398259</v>
      </c>
      <c r="H28" s="450">
        <f>'Data 3'!P122</f>
        <v>9841.5501265769617</v>
      </c>
      <c r="I28" s="450">
        <f>'Data 3'!Q122</f>
        <v>174.42786234539537</v>
      </c>
      <c r="J28" s="450">
        <f>'Data 3'!R122</f>
        <v>152.96018561660878</v>
      </c>
      <c r="K28" s="450" t="str">
        <f>'Data 3'!S122</f>
        <v>-</v>
      </c>
      <c r="L28" s="450">
        <f>'Data 3'!T122</f>
        <v>100.65000499018407</v>
      </c>
      <c r="M28" s="450">
        <f>'Data 3'!U122</f>
        <v>450.20893686189373</v>
      </c>
      <c r="N28" s="450">
        <f>'Data 3'!V122</f>
        <v>370.55603973793762</v>
      </c>
      <c r="O28" s="454">
        <f>SUM(F8:O8,F28:N28)</f>
        <v>39171.419165999992</v>
      </c>
      <c r="P28" s="211"/>
      <c r="Q28" s="211"/>
      <c r="S28" s="289"/>
    </row>
    <row r="29" spans="5:19" s="201" customFormat="1" ht="12.75" customHeight="1">
      <c r="E29" s="678" t="s">
        <v>3</v>
      </c>
      <c r="F29" s="450" t="str">
        <f>'Data 3'!N123</f>
        <v>-</v>
      </c>
      <c r="G29" s="450">
        <f>'Data 3'!O123</f>
        <v>15174.856</v>
      </c>
      <c r="H29" s="450" t="str">
        <f>'Data 3'!P123</f>
        <v>-</v>
      </c>
      <c r="I29" s="450" t="str">
        <f>'Data 3'!Q123</f>
        <v>-</v>
      </c>
      <c r="J29" s="450" t="str">
        <f>'Data 3'!R123</f>
        <v>-</v>
      </c>
      <c r="K29" s="450" t="str">
        <f>'Data 3'!S123</f>
        <v>-</v>
      </c>
      <c r="L29" s="450" t="str">
        <f>'Data 3'!T123</f>
        <v>-</v>
      </c>
      <c r="M29" s="450" t="str">
        <f>'Data 3'!U123</f>
        <v>-</v>
      </c>
      <c r="N29" s="450" t="str">
        <f>'Data 3'!V123</f>
        <v>-</v>
      </c>
      <c r="O29" s="454">
        <f t="shared" ref="O29:O38" si="3">SUM(F9:O9,F29:N29)</f>
        <v>56098.971999999994</v>
      </c>
      <c r="P29" s="211"/>
      <c r="Q29" s="211"/>
      <c r="S29" s="289"/>
    </row>
    <row r="30" spans="5:19" s="201" customFormat="1" ht="12.75" customHeight="1">
      <c r="E30" s="678" t="s">
        <v>4</v>
      </c>
      <c r="F30" s="450" t="str">
        <f>'Data 3'!N124</f>
        <v>-</v>
      </c>
      <c r="G30" s="450" t="str">
        <f>'Data 3'!O124</f>
        <v>-</v>
      </c>
      <c r="H30" s="450">
        <f>'Data 3'!P124</f>
        <v>9468.9989999999998</v>
      </c>
      <c r="I30" s="450" t="str">
        <f>'Data 3'!Q124</f>
        <v>-</v>
      </c>
      <c r="J30" s="450" t="str">
        <f>'Data 3'!R124</f>
        <v>-</v>
      </c>
      <c r="K30" s="450" t="str">
        <f>'Data 3'!S124</f>
        <v>-</v>
      </c>
      <c r="L30" s="450" t="str">
        <f>'Data 3'!T124</f>
        <v>-</v>
      </c>
      <c r="M30" s="450" t="str">
        <f>'Data 3'!U124</f>
        <v>-</v>
      </c>
      <c r="N30" s="450" t="str">
        <f>'Data 3'!V124</f>
        <v>-</v>
      </c>
      <c r="O30" s="457">
        <f t="shared" si="3"/>
        <v>37491.272301999998</v>
      </c>
      <c r="P30" s="211"/>
      <c r="Q30" s="211"/>
      <c r="S30" s="289"/>
    </row>
    <row r="31" spans="5:19" s="201" customFormat="1" ht="12.75" customHeight="1">
      <c r="E31" s="477" t="s">
        <v>294</v>
      </c>
      <c r="F31" s="450">
        <f>'Data 3'!N125</f>
        <v>210.72814699999981</v>
      </c>
      <c r="G31" s="450" t="str">
        <f>'Data 3'!O125</f>
        <v>-</v>
      </c>
      <c r="H31" s="450" t="str">
        <f>'Data 3'!P125</f>
        <v>-</v>
      </c>
      <c r="I31" s="450" t="str">
        <f>'Data 3'!Q125</f>
        <v>-</v>
      </c>
      <c r="J31" s="450" t="str">
        <f>'Data 3'!R125</f>
        <v>-</v>
      </c>
      <c r="K31" s="450">
        <f>'Data 3'!S125</f>
        <v>198.56784599999992</v>
      </c>
      <c r="L31" s="450" t="str">
        <f>'Data 3'!T125</f>
        <v>-</v>
      </c>
      <c r="M31" s="450" t="str">
        <f>'Data 3'!U125</f>
        <v>-</v>
      </c>
      <c r="N31" s="450" t="str">
        <f>'Data 3'!V125</f>
        <v>-</v>
      </c>
      <c r="O31" s="457">
        <f t="shared" si="3"/>
        <v>6764.5486830000009</v>
      </c>
      <c r="P31" s="211"/>
      <c r="Q31" s="211"/>
      <c r="S31" s="289"/>
    </row>
    <row r="32" spans="5:19" s="201" customFormat="1" ht="12.75" customHeight="1">
      <c r="E32" s="477" t="s">
        <v>293</v>
      </c>
      <c r="F32" s="450" t="str">
        <f>'Data 3'!N126</f>
        <v>-</v>
      </c>
      <c r="G32" s="450" t="str">
        <f>'Data 3'!O126</f>
        <v>-</v>
      </c>
      <c r="H32" s="450">
        <f>'Data 3'!P126</f>
        <v>670.21500000000003</v>
      </c>
      <c r="I32" s="450">
        <f>'Data 3'!Q126</f>
        <v>1015.822</v>
      </c>
      <c r="J32" s="450" t="str">
        <f>'Data 3'!R126</f>
        <v>-</v>
      </c>
      <c r="K32" s="450" t="str">
        <f>'Data 3'!S126</f>
        <v>-</v>
      </c>
      <c r="L32" s="450">
        <f>'Data 3'!T126</f>
        <v>1114.8620000000001</v>
      </c>
      <c r="M32" s="450">
        <f>'Data 3'!U126</f>
        <v>1287.6859999999999</v>
      </c>
      <c r="N32" s="450">
        <f>'Data 3'!V126</f>
        <v>1930.442</v>
      </c>
      <c r="O32" s="457">
        <f t="shared" si="3"/>
        <v>29260.400119000005</v>
      </c>
      <c r="P32" s="211"/>
      <c r="Q32" s="211"/>
      <c r="S32" s="289"/>
    </row>
    <row r="33" spans="3:19" ht="12.75" customHeight="1">
      <c r="D33" s="202"/>
      <c r="E33" s="678" t="s">
        <v>266</v>
      </c>
      <c r="F33" s="450" t="str">
        <f>'Data 3'!N127</f>
        <v>-</v>
      </c>
      <c r="G33" s="450" t="str">
        <f>'Data 3'!O127</f>
        <v>-</v>
      </c>
      <c r="H33" s="450" t="str">
        <f>'Data 3'!P127</f>
        <v>-</v>
      </c>
      <c r="I33" s="450" t="str">
        <f>'Data 3'!Q127</f>
        <v>-</v>
      </c>
      <c r="J33" s="450" t="str">
        <f>'Data 3'!R127</f>
        <v>-</v>
      </c>
      <c r="K33" s="450" t="str">
        <f>'Data 3'!S127</f>
        <v>-</v>
      </c>
      <c r="L33" s="450" t="str">
        <f>'Data 3'!T127</f>
        <v>-</v>
      </c>
      <c r="M33" s="450" t="str">
        <f>'Data 3'!U127</f>
        <v>-</v>
      </c>
      <c r="N33" s="450" t="str">
        <f>'Data 3'!V127</f>
        <v>-</v>
      </c>
      <c r="O33" s="682">
        <f t="shared" si="3"/>
        <v>18.102639</v>
      </c>
      <c r="P33" s="219"/>
      <c r="Q33" s="219"/>
      <c r="S33" s="289"/>
    </row>
    <row r="34" spans="3:19" ht="12.75" customHeight="1">
      <c r="D34" s="202"/>
      <c r="E34" s="678" t="s">
        <v>267</v>
      </c>
      <c r="F34" s="450" t="str">
        <f>'Data 3'!N128</f>
        <v>-</v>
      </c>
      <c r="G34" s="450" t="str">
        <f>'Data 3'!O128</f>
        <v>-</v>
      </c>
      <c r="H34" s="450">
        <f>'Data 3'!P128</f>
        <v>7310.8673520000002</v>
      </c>
      <c r="I34" s="450">
        <f>'Data 3'!Q128</f>
        <v>933.70978099999991</v>
      </c>
      <c r="J34" s="450" t="str">
        <f>'Data 3'!R128</f>
        <v>-</v>
      </c>
      <c r="K34" s="450" t="str">
        <f>'Data 3'!S128</f>
        <v>-</v>
      </c>
      <c r="L34" s="450">
        <f>'Data 3'!T128</f>
        <v>465.21782400000006</v>
      </c>
      <c r="M34" s="450">
        <f>'Data 3'!U128</f>
        <v>2571.9230889999999</v>
      </c>
      <c r="N34" s="450">
        <f>'Data 3'!V128</f>
        <v>332.41806600000001</v>
      </c>
      <c r="O34" s="682">
        <f t="shared" si="3"/>
        <v>47695.143282999998</v>
      </c>
      <c r="P34" s="219"/>
      <c r="Q34" s="219"/>
      <c r="S34" s="289"/>
    </row>
    <row r="35" spans="3:19" ht="12.75" customHeight="1">
      <c r="D35" s="202"/>
      <c r="E35" s="678" t="s">
        <v>268</v>
      </c>
      <c r="F35" s="450" t="str">
        <f>'Data 3'!N129</f>
        <v>-</v>
      </c>
      <c r="G35" s="450">
        <f>'Data 3'!O129</f>
        <v>1060.9836870000001</v>
      </c>
      <c r="H35" s="450">
        <f>'Data 3'!P129</f>
        <v>20.124903999999997</v>
      </c>
      <c r="I35" s="450">
        <f>'Data 3'!Q129</f>
        <v>131.41401300000001</v>
      </c>
      <c r="J35" s="450">
        <f>'Data 3'!R129</f>
        <v>88.296024000000003</v>
      </c>
      <c r="K35" s="450">
        <f>'Data 3'!S129</f>
        <v>8.1000000000000003E-2</v>
      </c>
      <c r="L35" s="450">
        <f>'Data 3'!T129</f>
        <v>744.59606800000006</v>
      </c>
      <c r="M35" s="450">
        <f>'Data 3'!U129</f>
        <v>294.40598800000004</v>
      </c>
      <c r="N35" s="450">
        <f>'Data 3'!V129</f>
        <v>29.561117000000003</v>
      </c>
      <c r="O35" s="682">
        <f>SUM(F15:O15,F35:N35)</f>
        <v>7964.7540290000006</v>
      </c>
      <c r="P35" s="219"/>
      <c r="Q35" s="219"/>
      <c r="S35" s="289"/>
    </row>
    <row r="36" spans="3:19" ht="12.75" customHeight="1">
      <c r="D36" s="202"/>
      <c r="E36" s="678" t="s">
        <v>269</v>
      </c>
      <c r="F36" s="450" t="str">
        <f>'Data 3'!N130</f>
        <v>-</v>
      </c>
      <c r="G36" s="450">
        <f>'Data 3'!O130</f>
        <v>1962.3978689999999</v>
      </c>
      <c r="H36" s="450" t="str">
        <f>'Data 3'!P130</f>
        <v>-</v>
      </c>
      <c r="I36" s="450" t="str">
        <f>'Data 3'!Q130</f>
        <v>-</v>
      </c>
      <c r="J36" s="450" t="str">
        <f>'Data 3'!R130</f>
        <v>-</v>
      </c>
      <c r="K36" s="450" t="str">
        <f>'Data 3'!S130</f>
        <v>-</v>
      </c>
      <c r="L36" s="450">
        <f>'Data 3'!T130</f>
        <v>40.762663000000003</v>
      </c>
      <c r="M36" s="450" t="str">
        <f>'Data 3'!U130</f>
        <v>-</v>
      </c>
      <c r="N36" s="450" t="str">
        <f>'Data 3'!V130</f>
        <v>-</v>
      </c>
      <c r="O36" s="682">
        <f t="shared" si="3"/>
        <v>5060.1419190000006</v>
      </c>
      <c r="P36" s="219"/>
      <c r="Q36" s="219"/>
      <c r="S36" s="289"/>
    </row>
    <row r="37" spans="3:19" ht="12.75" customHeight="1">
      <c r="D37" s="202"/>
      <c r="E37" s="477" t="s">
        <v>295</v>
      </c>
      <c r="F37" s="450" t="str">
        <f>'Data 3'!N131</f>
        <v>-</v>
      </c>
      <c r="G37" s="450">
        <f>'Data 3'!O131</f>
        <v>235.61053699999999</v>
      </c>
      <c r="H37" s="450">
        <f>'Data 3'!P131</f>
        <v>232.03412000000003</v>
      </c>
      <c r="I37" s="450">
        <f>'Data 3'!Q131</f>
        <v>7.5938380000000008</v>
      </c>
      <c r="J37" s="450">
        <f>'Data 3'!R131</f>
        <v>137.921649</v>
      </c>
      <c r="K37" s="450" t="str">
        <f>'Data 3'!S131</f>
        <v>-</v>
      </c>
      <c r="L37" s="450">
        <f>'Data 3'!T131</f>
        <v>55.350465</v>
      </c>
      <c r="M37" s="450">
        <f>'Data 3'!U131</f>
        <v>273.67371400000002</v>
      </c>
      <c r="N37" s="450">
        <f>'Data 3'!V131</f>
        <v>30.887288000000002</v>
      </c>
      <c r="O37" s="682">
        <f t="shared" si="3"/>
        <v>3426.4307120000003</v>
      </c>
      <c r="P37" s="219"/>
      <c r="Q37" s="219"/>
      <c r="S37" s="289"/>
    </row>
    <row r="38" spans="3:19" ht="12.75" customHeight="1">
      <c r="D38" s="202"/>
      <c r="E38" s="477" t="s">
        <v>280</v>
      </c>
      <c r="F38" s="450" t="str">
        <f>'Data 3'!N132</f>
        <v>-</v>
      </c>
      <c r="G38" s="450">
        <f>'Data 3'!O132</f>
        <v>50.701282999999997</v>
      </c>
      <c r="H38" s="450">
        <f>'Data 3'!P132</f>
        <v>2802.2350080000001</v>
      </c>
      <c r="I38" s="450">
        <f>'Data 3'!Q132</f>
        <v>65.604553999999993</v>
      </c>
      <c r="J38" s="450">
        <f>'Data 3'!R132</f>
        <v>706.61161199999992</v>
      </c>
      <c r="K38" s="450" t="str">
        <f>'Data 3'!S132</f>
        <v>-</v>
      </c>
      <c r="L38" s="450">
        <f>'Data 3'!T132</f>
        <v>1446.1264880000001</v>
      </c>
      <c r="M38" s="450">
        <f>'Data 3'!U132</f>
        <v>845.74979100000007</v>
      </c>
      <c r="N38" s="450">
        <f>'Data 3'!V132</f>
        <v>1947.7069519999998</v>
      </c>
      <c r="O38" s="682">
        <f t="shared" si="3"/>
        <v>25817.181245</v>
      </c>
      <c r="P38" s="219"/>
      <c r="Q38" s="219"/>
      <c r="S38" s="289"/>
    </row>
    <row r="39" spans="3:19" ht="12.75" customHeight="1">
      <c r="D39" s="202"/>
      <c r="E39" s="477" t="s">
        <v>281</v>
      </c>
      <c r="F39" s="450" t="str">
        <f>IF(SUM('Data 3'!N133:N134)=0,"-",SUM('Data 3'!N133:N134))</f>
        <v>-</v>
      </c>
      <c r="G39" s="450" t="str">
        <f>IF(SUM('Data 3'!O133:O134)=0,"-",SUM('Data 3'!O133:O134))</f>
        <v>-</v>
      </c>
      <c r="H39" s="450">
        <f>IF(SUM('Data 3'!P133:P134)=0,"-",SUM('Data 3'!P133:P134))</f>
        <v>338.23485299999999</v>
      </c>
      <c r="I39" s="450" t="str">
        <f>IF(SUM('Data 3'!Q133:Q134)=0,"-",SUM('Data 3'!Q133:Q134))</f>
        <v>-</v>
      </c>
      <c r="J39" s="450">
        <f>IF(SUM('Data 3'!R133:R134)=0,"-",SUM('Data 3'!R133:R134))</f>
        <v>135.52441399999998</v>
      </c>
      <c r="K39" s="450">
        <f>IF(SUM('Data 3'!S133:S134)=0,"-",SUM('Data 3'!S133:S134))</f>
        <v>9.6999999999999993</v>
      </c>
      <c r="L39" s="450" t="str">
        <f>IF(SUM('Data 3'!T133:T134)=0,"-",SUM('Data 3'!T133:T134))</f>
        <v>-</v>
      </c>
      <c r="M39" s="450" t="str">
        <f>IF(SUM('Data 3'!U133:U134)=0,"-",SUM('Data 3'!U133:U134))</f>
        <v>-</v>
      </c>
      <c r="N39" s="450">
        <f>IF(SUM('Data 3'!V133:V134)=0,"-",SUM('Data 3'!V133:V134))</f>
        <v>697.80405599999983</v>
      </c>
      <c r="O39" s="682">
        <f>SUM(F19:O19,F39:N39)</f>
        <v>3392.3595559999999</v>
      </c>
      <c r="P39" s="219"/>
      <c r="Q39" s="219"/>
      <c r="S39" s="289"/>
    </row>
    <row r="40" spans="3:19" ht="12.75" customHeight="1">
      <c r="D40" s="202"/>
      <c r="E40" s="679" t="s">
        <v>290</v>
      </c>
      <c r="F40" s="680">
        <f t="shared" ref="F40:O40" si="4">SUM(F28:F39)</f>
        <v>210.72814699999981</v>
      </c>
      <c r="G40" s="680">
        <f t="shared" si="4"/>
        <v>21003.233992339825</v>
      </c>
      <c r="H40" s="680">
        <f t="shared" si="4"/>
        <v>30684.260363576963</v>
      </c>
      <c r="I40" s="680">
        <f t="shared" si="4"/>
        <v>2328.5720483453952</v>
      </c>
      <c r="J40" s="680">
        <f t="shared" si="4"/>
        <v>1221.3138846166087</v>
      </c>
      <c r="K40" s="680">
        <f t="shared" si="4"/>
        <v>208.3488459999999</v>
      </c>
      <c r="L40" s="680">
        <f t="shared" si="4"/>
        <v>3967.5655129901843</v>
      </c>
      <c r="M40" s="680">
        <f t="shared" si="4"/>
        <v>5723.6475188618952</v>
      </c>
      <c r="N40" s="680">
        <f t="shared" si="4"/>
        <v>5339.3755187379375</v>
      </c>
      <c r="O40" s="680">
        <f t="shared" si="4"/>
        <v>262160.72565299994</v>
      </c>
      <c r="P40" s="219"/>
      <c r="Q40" s="219"/>
      <c r="S40" s="289"/>
    </row>
    <row r="41" spans="3:19" ht="12.75" customHeight="1">
      <c r="D41" s="202"/>
      <c r="E41" s="678" t="s">
        <v>358</v>
      </c>
      <c r="F41" s="450" t="str">
        <f>'Data 3'!N136</f>
        <v>-</v>
      </c>
      <c r="G41" s="450">
        <f>'Data 3'!O136</f>
        <v>-84.441999999999993</v>
      </c>
      <c r="H41" s="450">
        <f>'Data 3'!P136</f>
        <v>-172.642</v>
      </c>
      <c r="I41" s="450" t="str">
        <f>'Data 3'!Q136</f>
        <v>-</v>
      </c>
      <c r="J41" s="450" t="str">
        <f>'Data 3'!R136</f>
        <v>-</v>
      </c>
      <c r="K41" s="450" t="str">
        <f>'Data 3'!S136</f>
        <v>-</v>
      </c>
      <c r="L41" s="450" t="str">
        <f>'Data 3'!T136</f>
        <v>-</v>
      </c>
      <c r="M41" s="450" t="str">
        <f>'Data 3'!U136</f>
        <v>-</v>
      </c>
      <c r="N41" s="450" t="str">
        <f>'Data 3'!V136</f>
        <v>-</v>
      </c>
      <c r="O41" s="450">
        <f t="shared" ref="O41" si="5">SUM(F21:O21,F41:N41)</f>
        <v>-4819.4160000000011</v>
      </c>
      <c r="P41" s="219"/>
      <c r="Q41" s="219"/>
    </row>
    <row r="42" spans="3:19" ht="12.75" customHeight="1">
      <c r="D42" s="202"/>
      <c r="E42" s="678" t="s">
        <v>644</v>
      </c>
      <c r="F42" s="450" t="str">
        <f>'Data 3'!N137</f>
        <v>-</v>
      </c>
      <c r="G42" s="450">
        <f>'Data 3'!O137</f>
        <v>-15961.901</v>
      </c>
      <c r="H42" s="450">
        <f>'Data 3'!P137</f>
        <v>-10637.348</v>
      </c>
      <c r="I42" s="450">
        <f>'Data 3'!Q137</f>
        <v>-584.16700000000003</v>
      </c>
      <c r="J42" s="450">
        <f>'Data 3'!R137</f>
        <v>27861.835999999999</v>
      </c>
      <c r="K42" s="450" t="str">
        <f>'Data 3'!S137</f>
        <v>-</v>
      </c>
      <c r="L42" s="450">
        <f>'Data 3'!T137</f>
        <v>5136.7089999999998</v>
      </c>
      <c r="M42" s="450">
        <f>'Data 3'!U137</f>
        <v>-757.35</v>
      </c>
      <c r="N42" s="450">
        <f>'Data 3'!V137</f>
        <v>10906.584999999999</v>
      </c>
      <c r="O42" s="450">
        <f>SUM(F22:O22,F42:N42)</f>
        <v>7667.3255009999993</v>
      </c>
      <c r="P42" s="219"/>
      <c r="Q42" s="219"/>
    </row>
    <row r="43" spans="3:19" ht="12.75" customHeight="1">
      <c r="D43" s="202"/>
      <c r="E43" s="458" t="s">
        <v>641</v>
      </c>
      <c r="F43" s="456">
        <f>SUM(F40:F42)</f>
        <v>210.72814699999981</v>
      </c>
      <c r="G43" s="456">
        <f t="shared" ref="G43:N43" si="6">SUM(G40:G42)</f>
        <v>4956.890992339826</v>
      </c>
      <c r="H43" s="456">
        <f t="shared" si="6"/>
        <v>19874.270363576965</v>
      </c>
      <c r="I43" s="456">
        <f t="shared" si="6"/>
        <v>1744.4050483453952</v>
      </c>
      <c r="J43" s="456">
        <f t="shared" si="6"/>
        <v>29083.149884616607</v>
      </c>
      <c r="K43" s="456">
        <f t="shared" si="6"/>
        <v>208.3488459999999</v>
      </c>
      <c r="L43" s="456">
        <f t="shared" si="6"/>
        <v>9104.274512990185</v>
      </c>
      <c r="M43" s="456">
        <f t="shared" si="6"/>
        <v>4966.2975188618948</v>
      </c>
      <c r="N43" s="456">
        <f t="shared" si="6"/>
        <v>16245.960518737937</v>
      </c>
      <c r="O43" s="456">
        <f>SUM(O40:O42)</f>
        <v>265008.63515399996</v>
      </c>
      <c r="P43" s="219"/>
      <c r="Q43" s="219"/>
    </row>
    <row r="44" spans="3:19" ht="12.75" customHeight="1">
      <c r="C44" s="202"/>
      <c r="D44" s="202"/>
      <c r="E44" s="455" t="s">
        <v>359</v>
      </c>
      <c r="F44" s="456">
        <f>'Data 3'!N118</f>
        <v>205.43960000000001</v>
      </c>
      <c r="G44" s="456">
        <f>'Data 3'!O118</f>
        <v>4835.6118556111833</v>
      </c>
      <c r="H44" s="456">
        <f>'Data 3'!P118</f>
        <v>19718.197069280221</v>
      </c>
      <c r="I44" s="456">
        <f>'Data 3'!Q118</f>
        <v>1725.1173431950137</v>
      </c>
      <c r="J44" s="456">
        <f>'Data 3'!R118</f>
        <v>28873.944388532964</v>
      </c>
      <c r="K44" s="456">
        <f>'Data 3'!S118</f>
        <v>213.48499100000012</v>
      </c>
      <c r="L44" s="456">
        <f>'Data 3'!T118</f>
        <v>8920.1974209587934</v>
      </c>
      <c r="M44" s="456">
        <f>'Data 3'!U118</f>
        <v>4843.1225127210555</v>
      </c>
      <c r="N44" s="456">
        <f>'Data 3'!V118</f>
        <v>16976.664163609588</v>
      </c>
      <c r="O44" s="456">
        <f>SUM(F24:O24,F44:N44)</f>
        <v>263283.03703300003</v>
      </c>
      <c r="P44" s="219"/>
      <c r="Q44" s="219"/>
    </row>
    <row r="45" spans="3:19" ht="12.75" customHeight="1">
      <c r="C45" s="202"/>
      <c r="D45" s="202"/>
      <c r="E45" s="677" t="s">
        <v>642</v>
      </c>
      <c r="F45" s="681">
        <f>(F43/F44-1)*100</f>
        <v>2.5742588089150198</v>
      </c>
      <c r="G45" s="681">
        <f>(G43/G44-1)*100</f>
        <v>2.5080411817568038</v>
      </c>
      <c r="H45" s="681">
        <f t="shared" ref="H45:N45" si="7">(H43/H44-1)*100</f>
        <v>0.79151909146855104</v>
      </c>
      <c r="I45" s="681">
        <f t="shared" si="7"/>
        <v>1.1180517792870548</v>
      </c>
      <c r="J45" s="681">
        <f t="shared" si="7"/>
        <v>0.7245476865527456</v>
      </c>
      <c r="K45" s="681">
        <f t="shared" si="7"/>
        <v>-2.4058576558200429</v>
      </c>
      <c r="L45" s="681">
        <f t="shared" si="7"/>
        <v>2.0635988571159558</v>
      </c>
      <c r="M45" s="681">
        <f t="shared" si="7"/>
        <v>2.5432973421032568</v>
      </c>
      <c r="N45" s="681">
        <f t="shared" si="7"/>
        <v>-4.3041650457924181</v>
      </c>
      <c r="O45" s="681">
        <f>((O43/O44)-1)*100</f>
        <v>0.65541560916575481</v>
      </c>
      <c r="P45" s="288"/>
      <c r="Q45" s="288"/>
    </row>
    <row r="46" spans="3:19" ht="12.75" customHeight="1">
      <c r="C46" s="202"/>
      <c r="D46" s="202"/>
      <c r="E46" s="1037" t="s">
        <v>297</v>
      </c>
      <c r="F46" s="1037"/>
      <c r="G46" s="1037"/>
      <c r="H46" s="1037"/>
      <c r="I46" s="1037"/>
      <c r="J46" s="1037"/>
      <c r="K46" s="1037"/>
      <c r="L46" s="1037"/>
      <c r="M46" s="1037"/>
      <c r="N46" s="1037"/>
      <c r="O46" s="1037"/>
    </row>
    <row r="47" spans="3:19" ht="12.75" customHeight="1">
      <c r="C47" s="202"/>
      <c r="E47" s="1002" t="s">
        <v>298</v>
      </c>
      <c r="F47" s="1002"/>
      <c r="G47" s="1002"/>
      <c r="H47" s="1002"/>
      <c r="I47" s="1002"/>
      <c r="J47" s="1002"/>
      <c r="K47" s="1002"/>
      <c r="L47" s="1002"/>
      <c r="M47" s="1002"/>
      <c r="N47" s="1002"/>
      <c r="O47" s="1002"/>
    </row>
    <row r="48" spans="3:19" ht="12.75" customHeight="1">
      <c r="C48" s="287"/>
      <c r="E48" s="1002" t="s">
        <v>449</v>
      </c>
      <c r="F48" s="1002"/>
      <c r="G48" s="1002"/>
      <c r="H48" s="1002"/>
      <c r="I48" s="1002"/>
      <c r="J48" s="1002"/>
      <c r="K48" s="1002"/>
      <c r="L48" s="1002"/>
      <c r="M48" s="1002"/>
      <c r="N48" s="1002"/>
      <c r="O48" s="1002"/>
    </row>
    <row r="49" spans="3:16" ht="12.75" customHeight="1">
      <c r="C49" s="202"/>
      <c r="E49" s="1002" t="s">
        <v>391</v>
      </c>
      <c r="F49" s="1002"/>
      <c r="G49" s="1002"/>
      <c r="H49" s="1002"/>
      <c r="I49" s="1002"/>
      <c r="J49" s="1002"/>
      <c r="K49" s="1002"/>
      <c r="L49" s="1002"/>
      <c r="M49" s="1002"/>
      <c r="N49" s="1002"/>
      <c r="O49" s="1002"/>
    </row>
    <row r="50" spans="3:16" ht="12.75" customHeight="1">
      <c r="C50" s="202"/>
      <c r="D50" s="178"/>
      <c r="E50" s="1035" t="s">
        <v>643</v>
      </c>
      <c r="F50" s="1035"/>
      <c r="G50" s="1035"/>
      <c r="H50" s="1035"/>
      <c r="I50" s="1035"/>
      <c r="J50" s="1035"/>
      <c r="K50" s="1035"/>
      <c r="L50" s="1035"/>
      <c r="M50" s="1035"/>
      <c r="N50" s="1035"/>
      <c r="O50" s="1035"/>
    </row>
    <row r="51" spans="3:16" ht="12.75" customHeight="1">
      <c r="C51" s="202"/>
      <c r="D51" s="178"/>
    </row>
    <row r="52" spans="3:16">
      <c r="D52" s="178"/>
      <c r="L52" s="211"/>
      <c r="M52" s="211"/>
      <c r="N52" s="211"/>
      <c r="O52" s="211"/>
      <c r="P52" s="219"/>
    </row>
    <row r="53" spans="3:16">
      <c r="D53" s="178"/>
      <c r="L53" s="291"/>
      <c r="M53" s="292"/>
      <c r="N53" s="291"/>
      <c r="O53" s="291"/>
      <c r="P53" s="219"/>
    </row>
    <row r="54" spans="3:16">
      <c r="C54" s="178"/>
      <c r="D54" s="178"/>
    </row>
    <row r="55" spans="3:16">
      <c r="C55" s="178"/>
      <c r="D55" s="178"/>
    </row>
    <row r="56" spans="3:16">
      <c r="C56" s="178"/>
      <c r="D56" s="178"/>
    </row>
    <row r="57" spans="3:16">
      <c r="C57" s="178"/>
      <c r="D57" s="178"/>
      <c r="F57" s="178"/>
      <c r="G57" s="178"/>
      <c r="H57" s="178"/>
      <c r="I57" s="178"/>
    </row>
    <row r="58" spans="3:16">
      <c r="C58" s="178"/>
      <c r="D58" s="178"/>
      <c r="F58" s="178"/>
      <c r="G58" s="178"/>
      <c r="H58" s="178"/>
      <c r="I58" s="178"/>
    </row>
    <row r="59" spans="3:16">
      <c r="C59" s="178"/>
      <c r="D59" s="178"/>
      <c r="F59" s="178"/>
      <c r="G59" s="178"/>
      <c r="H59" s="178"/>
      <c r="I59" s="178"/>
    </row>
    <row r="60" spans="3:16">
      <c r="C60" s="178"/>
      <c r="D60" s="178"/>
      <c r="F60" s="178"/>
      <c r="G60" s="178"/>
      <c r="H60" s="178"/>
      <c r="I60" s="178"/>
    </row>
    <row r="61" spans="3:16">
      <c r="C61" s="178"/>
      <c r="D61" s="178"/>
      <c r="F61" s="178"/>
      <c r="G61" s="178"/>
      <c r="H61" s="178"/>
      <c r="I61" s="178"/>
    </row>
    <row r="62" spans="3:16">
      <c r="C62" s="178"/>
      <c r="D62" s="178"/>
    </row>
    <row r="63" spans="3:16">
      <c r="C63" s="178"/>
      <c r="D63" s="178"/>
    </row>
    <row r="64" spans="3:16">
      <c r="C64" s="178"/>
      <c r="D64" s="178"/>
    </row>
    <row r="65" spans="3:4">
      <c r="C65" s="178"/>
      <c r="D65" s="178"/>
    </row>
    <row r="66" spans="3:4">
      <c r="C66" s="178"/>
    </row>
    <row r="67" spans="3:4">
      <c r="C67" s="178"/>
    </row>
    <row r="68" spans="3:4">
      <c r="C68" s="178"/>
    </row>
    <row r="69" spans="3:4">
      <c r="C69" s="178"/>
    </row>
  </sheetData>
  <mergeCells count="6">
    <mergeCell ref="E50:O50"/>
    <mergeCell ref="E3:O3"/>
    <mergeCell ref="E46:O46"/>
    <mergeCell ref="E47:O47"/>
    <mergeCell ref="E48:O48"/>
    <mergeCell ref="E49:O49"/>
  </mergeCells>
  <hyperlinks>
    <hyperlink ref="C4" location="Indice!A1" display="Indice!A1"/>
  </hyperlinks>
  <printOptions horizontalCentered="1" verticalCentered="1"/>
  <pageMargins left="0.39370078740157483" right="0.78740157480314965" top="0.39370078740157483" bottom="0.39370078740157483" header="0" footer="0"/>
  <pageSetup paperSize="9" scale="74" orientation="portrait" r:id="rId1"/>
  <headerFooter alignWithMargins="0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autoPageBreaks="0"/>
  </sheetPr>
  <dimension ref="C1:U28"/>
  <sheetViews>
    <sheetView showGridLines="0" showRowColHeaders="0" showOutlineSymbols="0" zoomScaleNormal="100" workbookViewId="0">
      <selection activeCell="B2" sqref="B2"/>
    </sheetView>
  </sheetViews>
  <sheetFormatPr baseColWidth="10" defaultRowHeight="11.25"/>
  <cols>
    <col min="1" max="1" width="0.140625" style="370" customWidth="1"/>
    <col min="2" max="2" width="2.7109375" style="370" customWidth="1"/>
    <col min="3" max="3" width="23.7109375" style="370" customWidth="1"/>
    <col min="4" max="4" width="1.28515625" style="371" customWidth="1"/>
    <col min="5" max="5" width="105.7109375" style="370" customWidth="1"/>
    <col min="6" max="8" width="6.85546875" style="370" customWidth="1"/>
    <col min="9" max="10" width="6.42578125" style="370" customWidth="1"/>
    <col min="11" max="11" width="6.85546875" style="370" customWidth="1"/>
    <col min="12" max="14" width="6.42578125" style="370" customWidth="1"/>
    <col min="15" max="15" width="6.85546875" style="370" customWidth="1"/>
    <col min="16" max="22" width="6.42578125" style="370" customWidth="1"/>
    <col min="23" max="23" width="7.42578125" style="370" customWidth="1"/>
    <col min="24" max="256" width="11.42578125" style="370"/>
    <col min="257" max="257" width="0.140625" style="370" customWidth="1"/>
    <col min="258" max="258" width="2.7109375" style="370" customWidth="1"/>
    <col min="259" max="259" width="15.42578125" style="370" customWidth="1"/>
    <col min="260" max="260" width="1.28515625" style="370" customWidth="1"/>
    <col min="261" max="261" width="71.42578125" style="370" customWidth="1"/>
    <col min="262" max="264" width="6.85546875" style="370" customWidth="1"/>
    <col min="265" max="266" width="6.42578125" style="370" customWidth="1"/>
    <col min="267" max="267" width="6.85546875" style="370" customWidth="1"/>
    <col min="268" max="270" width="6.42578125" style="370" customWidth="1"/>
    <col min="271" max="271" width="6.85546875" style="370" customWidth="1"/>
    <col min="272" max="278" width="6.42578125" style="370" customWidth="1"/>
    <col min="279" max="279" width="7.42578125" style="370" customWidth="1"/>
    <col min="280" max="512" width="11.42578125" style="370"/>
    <col min="513" max="513" width="0.140625" style="370" customWidth="1"/>
    <col min="514" max="514" width="2.7109375" style="370" customWidth="1"/>
    <col min="515" max="515" width="15.42578125" style="370" customWidth="1"/>
    <col min="516" max="516" width="1.28515625" style="370" customWidth="1"/>
    <col min="517" max="517" width="71.42578125" style="370" customWidth="1"/>
    <col min="518" max="520" width="6.85546875" style="370" customWidth="1"/>
    <col min="521" max="522" width="6.42578125" style="370" customWidth="1"/>
    <col min="523" max="523" width="6.85546875" style="370" customWidth="1"/>
    <col min="524" max="526" width="6.42578125" style="370" customWidth="1"/>
    <col min="527" max="527" width="6.85546875" style="370" customWidth="1"/>
    <col min="528" max="534" width="6.42578125" style="370" customWidth="1"/>
    <col min="535" max="535" width="7.42578125" style="370" customWidth="1"/>
    <col min="536" max="768" width="11.42578125" style="370"/>
    <col min="769" max="769" width="0.140625" style="370" customWidth="1"/>
    <col min="770" max="770" width="2.7109375" style="370" customWidth="1"/>
    <col min="771" max="771" width="15.42578125" style="370" customWidth="1"/>
    <col min="772" max="772" width="1.28515625" style="370" customWidth="1"/>
    <col min="773" max="773" width="71.42578125" style="370" customWidth="1"/>
    <col min="774" max="776" width="6.85546875" style="370" customWidth="1"/>
    <col min="777" max="778" width="6.42578125" style="370" customWidth="1"/>
    <col min="779" max="779" width="6.85546875" style="370" customWidth="1"/>
    <col min="780" max="782" width="6.42578125" style="370" customWidth="1"/>
    <col min="783" max="783" width="6.85546875" style="370" customWidth="1"/>
    <col min="784" max="790" width="6.42578125" style="370" customWidth="1"/>
    <col min="791" max="791" width="7.42578125" style="370" customWidth="1"/>
    <col min="792" max="1024" width="11.42578125" style="370"/>
    <col min="1025" max="1025" width="0.140625" style="370" customWidth="1"/>
    <col min="1026" max="1026" width="2.7109375" style="370" customWidth="1"/>
    <col min="1027" max="1027" width="15.42578125" style="370" customWidth="1"/>
    <col min="1028" max="1028" width="1.28515625" style="370" customWidth="1"/>
    <col min="1029" max="1029" width="71.42578125" style="370" customWidth="1"/>
    <col min="1030" max="1032" width="6.85546875" style="370" customWidth="1"/>
    <col min="1033" max="1034" width="6.42578125" style="370" customWidth="1"/>
    <col min="1035" max="1035" width="6.85546875" style="370" customWidth="1"/>
    <col min="1036" max="1038" width="6.42578125" style="370" customWidth="1"/>
    <col min="1039" max="1039" width="6.85546875" style="370" customWidth="1"/>
    <col min="1040" max="1046" width="6.42578125" style="370" customWidth="1"/>
    <col min="1047" max="1047" width="7.42578125" style="370" customWidth="1"/>
    <col min="1048" max="1280" width="11.42578125" style="370"/>
    <col min="1281" max="1281" width="0.140625" style="370" customWidth="1"/>
    <col min="1282" max="1282" width="2.7109375" style="370" customWidth="1"/>
    <col min="1283" max="1283" width="15.42578125" style="370" customWidth="1"/>
    <col min="1284" max="1284" width="1.28515625" style="370" customWidth="1"/>
    <col min="1285" max="1285" width="71.42578125" style="370" customWidth="1"/>
    <col min="1286" max="1288" width="6.85546875" style="370" customWidth="1"/>
    <col min="1289" max="1290" width="6.42578125" style="370" customWidth="1"/>
    <col min="1291" max="1291" width="6.85546875" style="370" customWidth="1"/>
    <col min="1292" max="1294" width="6.42578125" style="370" customWidth="1"/>
    <col min="1295" max="1295" width="6.85546875" style="370" customWidth="1"/>
    <col min="1296" max="1302" width="6.42578125" style="370" customWidth="1"/>
    <col min="1303" max="1303" width="7.42578125" style="370" customWidth="1"/>
    <col min="1304" max="1536" width="11.42578125" style="370"/>
    <col min="1537" max="1537" width="0.140625" style="370" customWidth="1"/>
    <col min="1538" max="1538" width="2.7109375" style="370" customWidth="1"/>
    <col min="1539" max="1539" width="15.42578125" style="370" customWidth="1"/>
    <col min="1540" max="1540" width="1.28515625" style="370" customWidth="1"/>
    <col min="1541" max="1541" width="71.42578125" style="370" customWidth="1"/>
    <col min="1542" max="1544" width="6.85546875" style="370" customWidth="1"/>
    <col min="1545" max="1546" width="6.42578125" style="370" customWidth="1"/>
    <col min="1547" max="1547" width="6.85546875" style="370" customWidth="1"/>
    <col min="1548" max="1550" width="6.42578125" style="370" customWidth="1"/>
    <col min="1551" max="1551" width="6.85546875" style="370" customWidth="1"/>
    <col min="1552" max="1558" width="6.42578125" style="370" customWidth="1"/>
    <col min="1559" max="1559" width="7.42578125" style="370" customWidth="1"/>
    <col min="1560" max="1792" width="11.42578125" style="370"/>
    <col min="1793" max="1793" width="0.140625" style="370" customWidth="1"/>
    <col min="1794" max="1794" width="2.7109375" style="370" customWidth="1"/>
    <col min="1795" max="1795" width="15.42578125" style="370" customWidth="1"/>
    <col min="1796" max="1796" width="1.28515625" style="370" customWidth="1"/>
    <col min="1797" max="1797" width="71.42578125" style="370" customWidth="1"/>
    <col min="1798" max="1800" width="6.85546875" style="370" customWidth="1"/>
    <col min="1801" max="1802" width="6.42578125" style="370" customWidth="1"/>
    <col min="1803" max="1803" width="6.85546875" style="370" customWidth="1"/>
    <col min="1804" max="1806" width="6.42578125" style="370" customWidth="1"/>
    <col min="1807" max="1807" width="6.85546875" style="370" customWidth="1"/>
    <col min="1808" max="1814" width="6.42578125" style="370" customWidth="1"/>
    <col min="1815" max="1815" width="7.42578125" style="370" customWidth="1"/>
    <col min="1816" max="2048" width="11.42578125" style="370"/>
    <col min="2049" max="2049" width="0.140625" style="370" customWidth="1"/>
    <col min="2050" max="2050" width="2.7109375" style="370" customWidth="1"/>
    <col min="2051" max="2051" width="15.42578125" style="370" customWidth="1"/>
    <col min="2052" max="2052" width="1.28515625" style="370" customWidth="1"/>
    <col min="2053" max="2053" width="71.42578125" style="370" customWidth="1"/>
    <col min="2054" max="2056" width="6.85546875" style="370" customWidth="1"/>
    <col min="2057" max="2058" width="6.42578125" style="370" customWidth="1"/>
    <col min="2059" max="2059" width="6.85546875" style="370" customWidth="1"/>
    <col min="2060" max="2062" width="6.42578125" style="370" customWidth="1"/>
    <col min="2063" max="2063" width="6.85546875" style="370" customWidth="1"/>
    <col min="2064" max="2070" width="6.42578125" style="370" customWidth="1"/>
    <col min="2071" max="2071" width="7.42578125" style="370" customWidth="1"/>
    <col min="2072" max="2304" width="11.42578125" style="370"/>
    <col min="2305" max="2305" width="0.140625" style="370" customWidth="1"/>
    <col min="2306" max="2306" width="2.7109375" style="370" customWidth="1"/>
    <col min="2307" max="2307" width="15.42578125" style="370" customWidth="1"/>
    <col min="2308" max="2308" width="1.28515625" style="370" customWidth="1"/>
    <col min="2309" max="2309" width="71.42578125" style="370" customWidth="1"/>
    <col min="2310" max="2312" width="6.85546875" style="370" customWidth="1"/>
    <col min="2313" max="2314" width="6.42578125" style="370" customWidth="1"/>
    <col min="2315" max="2315" width="6.85546875" style="370" customWidth="1"/>
    <col min="2316" max="2318" width="6.42578125" style="370" customWidth="1"/>
    <col min="2319" max="2319" width="6.85546875" style="370" customWidth="1"/>
    <col min="2320" max="2326" width="6.42578125" style="370" customWidth="1"/>
    <col min="2327" max="2327" width="7.42578125" style="370" customWidth="1"/>
    <col min="2328" max="2560" width="11.42578125" style="370"/>
    <col min="2561" max="2561" width="0.140625" style="370" customWidth="1"/>
    <col min="2562" max="2562" width="2.7109375" style="370" customWidth="1"/>
    <col min="2563" max="2563" width="15.42578125" style="370" customWidth="1"/>
    <col min="2564" max="2564" width="1.28515625" style="370" customWidth="1"/>
    <col min="2565" max="2565" width="71.42578125" style="370" customWidth="1"/>
    <col min="2566" max="2568" width="6.85546875" style="370" customWidth="1"/>
    <col min="2569" max="2570" width="6.42578125" style="370" customWidth="1"/>
    <col min="2571" max="2571" width="6.85546875" style="370" customWidth="1"/>
    <col min="2572" max="2574" width="6.42578125" style="370" customWidth="1"/>
    <col min="2575" max="2575" width="6.85546875" style="370" customWidth="1"/>
    <col min="2576" max="2582" width="6.42578125" style="370" customWidth="1"/>
    <col min="2583" max="2583" width="7.42578125" style="370" customWidth="1"/>
    <col min="2584" max="2816" width="11.42578125" style="370"/>
    <col min="2817" max="2817" width="0.140625" style="370" customWidth="1"/>
    <col min="2818" max="2818" width="2.7109375" style="370" customWidth="1"/>
    <col min="2819" max="2819" width="15.42578125" style="370" customWidth="1"/>
    <col min="2820" max="2820" width="1.28515625" style="370" customWidth="1"/>
    <col min="2821" max="2821" width="71.42578125" style="370" customWidth="1"/>
    <col min="2822" max="2824" width="6.85546875" style="370" customWidth="1"/>
    <col min="2825" max="2826" width="6.42578125" style="370" customWidth="1"/>
    <col min="2827" max="2827" width="6.85546875" style="370" customWidth="1"/>
    <col min="2828" max="2830" width="6.42578125" style="370" customWidth="1"/>
    <col min="2831" max="2831" width="6.85546875" style="370" customWidth="1"/>
    <col min="2832" max="2838" width="6.42578125" style="370" customWidth="1"/>
    <col min="2839" max="2839" width="7.42578125" style="370" customWidth="1"/>
    <col min="2840" max="3072" width="11.42578125" style="370"/>
    <col min="3073" max="3073" width="0.140625" style="370" customWidth="1"/>
    <col min="3074" max="3074" width="2.7109375" style="370" customWidth="1"/>
    <col min="3075" max="3075" width="15.42578125" style="370" customWidth="1"/>
    <col min="3076" max="3076" width="1.28515625" style="370" customWidth="1"/>
    <col min="3077" max="3077" width="71.42578125" style="370" customWidth="1"/>
    <col min="3078" max="3080" width="6.85546875" style="370" customWidth="1"/>
    <col min="3081" max="3082" width="6.42578125" style="370" customWidth="1"/>
    <col min="3083" max="3083" width="6.85546875" style="370" customWidth="1"/>
    <col min="3084" max="3086" width="6.42578125" style="370" customWidth="1"/>
    <col min="3087" max="3087" width="6.85546875" style="370" customWidth="1"/>
    <col min="3088" max="3094" width="6.42578125" style="370" customWidth="1"/>
    <col min="3095" max="3095" width="7.42578125" style="370" customWidth="1"/>
    <col min="3096" max="3328" width="11.42578125" style="370"/>
    <col min="3329" max="3329" width="0.140625" style="370" customWidth="1"/>
    <col min="3330" max="3330" width="2.7109375" style="370" customWidth="1"/>
    <col min="3331" max="3331" width="15.42578125" style="370" customWidth="1"/>
    <col min="3332" max="3332" width="1.28515625" style="370" customWidth="1"/>
    <col min="3333" max="3333" width="71.42578125" style="370" customWidth="1"/>
    <col min="3334" max="3336" width="6.85546875" style="370" customWidth="1"/>
    <col min="3337" max="3338" width="6.42578125" style="370" customWidth="1"/>
    <col min="3339" max="3339" width="6.85546875" style="370" customWidth="1"/>
    <col min="3340" max="3342" width="6.42578125" style="370" customWidth="1"/>
    <col min="3343" max="3343" width="6.85546875" style="370" customWidth="1"/>
    <col min="3344" max="3350" width="6.42578125" style="370" customWidth="1"/>
    <col min="3351" max="3351" width="7.42578125" style="370" customWidth="1"/>
    <col min="3352" max="3584" width="11.42578125" style="370"/>
    <col min="3585" max="3585" width="0.140625" style="370" customWidth="1"/>
    <col min="3586" max="3586" width="2.7109375" style="370" customWidth="1"/>
    <col min="3587" max="3587" width="15.42578125" style="370" customWidth="1"/>
    <col min="3588" max="3588" width="1.28515625" style="370" customWidth="1"/>
    <col min="3589" max="3589" width="71.42578125" style="370" customWidth="1"/>
    <col min="3590" max="3592" width="6.85546875" style="370" customWidth="1"/>
    <col min="3593" max="3594" width="6.42578125" style="370" customWidth="1"/>
    <col min="3595" max="3595" width="6.85546875" style="370" customWidth="1"/>
    <col min="3596" max="3598" width="6.42578125" style="370" customWidth="1"/>
    <col min="3599" max="3599" width="6.85546875" style="370" customWidth="1"/>
    <col min="3600" max="3606" width="6.42578125" style="370" customWidth="1"/>
    <col min="3607" max="3607" width="7.42578125" style="370" customWidth="1"/>
    <col min="3608" max="3840" width="11.42578125" style="370"/>
    <col min="3841" max="3841" width="0.140625" style="370" customWidth="1"/>
    <col min="3842" max="3842" width="2.7109375" style="370" customWidth="1"/>
    <col min="3843" max="3843" width="15.42578125" style="370" customWidth="1"/>
    <col min="3844" max="3844" width="1.28515625" style="370" customWidth="1"/>
    <col min="3845" max="3845" width="71.42578125" style="370" customWidth="1"/>
    <col min="3846" max="3848" width="6.85546875" style="370" customWidth="1"/>
    <col min="3849" max="3850" width="6.42578125" style="370" customWidth="1"/>
    <col min="3851" max="3851" width="6.85546875" style="370" customWidth="1"/>
    <col min="3852" max="3854" width="6.42578125" style="370" customWidth="1"/>
    <col min="3855" max="3855" width="6.85546875" style="370" customWidth="1"/>
    <col min="3856" max="3862" width="6.42578125" style="370" customWidth="1"/>
    <col min="3863" max="3863" width="7.42578125" style="370" customWidth="1"/>
    <col min="3864" max="4096" width="11.42578125" style="370"/>
    <col min="4097" max="4097" width="0.140625" style="370" customWidth="1"/>
    <col min="4098" max="4098" width="2.7109375" style="370" customWidth="1"/>
    <col min="4099" max="4099" width="15.42578125" style="370" customWidth="1"/>
    <col min="4100" max="4100" width="1.28515625" style="370" customWidth="1"/>
    <col min="4101" max="4101" width="71.42578125" style="370" customWidth="1"/>
    <col min="4102" max="4104" width="6.85546875" style="370" customWidth="1"/>
    <col min="4105" max="4106" width="6.42578125" style="370" customWidth="1"/>
    <col min="4107" max="4107" width="6.85546875" style="370" customWidth="1"/>
    <col min="4108" max="4110" width="6.42578125" style="370" customWidth="1"/>
    <col min="4111" max="4111" width="6.85546875" style="370" customWidth="1"/>
    <col min="4112" max="4118" width="6.42578125" style="370" customWidth="1"/>
    <col min="4119" max="4119" width="7.42578125" style="370" customWidth="1"/>
    <col min="4120" max="4352" width="11.42578125" style="370"/>
    <col min="4353" max="4353" width="0.140625" style="370" customWidth="1"/>
    <col min="4354" max="4354" width="2.7109375" style="370" customWidth="1"/>
    <col min="4355" max="4355" width="15.42578125" style="370" customWidth="1"/>
    <col min="4356" max="4356" width="1.28515625" style="370" customWidth="1"/>
    <col min="4357" max="4357" width="71.42578125" style="370" customWidth="1"/>
    <col min="4358" max="4360" width="6.85546875" style="370" customWidth="1"/>
    <col min="4361" max="4362" width="6.42578125" style="370" customWidth="1"/>
    <col min="4363" max="4363" width="6.85546875" style="370" customWidth="1"/>
    <col min="4364" max="4366" width="6.42578125" style="370" customWidth="1"/>
    <col min="4367" max="4367" width="6.85546875" style="370" customWidth="1"/>
    <col min="4368" max="4374" width="6.42578125" style="370" customWidth="1"/>
    <col min="4375" max="4375" width="7.42578125" style="370" customWidth="1"/>
    <col min="4376" max="4608" width="11.42578125" style="370"/>
    <col min="4609" max="4609" width="0.140625" style="370" customWidth="1"/>
    <col min="4610" max="4610" width="2.7109375" style="370" customWidth="1"/>
    <col min="4611" max="4611" width="15.42578125" style="370" customWidth="1"/>
    <col min="4612" max="4612" width="1.28515625" style="370" customWidth="1"/>
    <col min="4613" max="4613" width="71.42578125" style="370" customWidth="1"/>
    <col min="4614" max="4616" width="6.85546875" style="370" customWidth="1"/>
    <col min="4617" max="4618" width="6.42578125" style="370" customWidth="1"/>
    <col min="4619" max="4619" width="6.85546875" style="370" customWidth="1"/>
    <col min="4620" max="4622" width="6.42578125" style="370" customWidth="1"/>
    <col min="4623" max="4623" width="6.85546875" style="370" customWidth="1"/>
    <col min="4624" max="4630" width="6.42578125" style="370" customWidth="1"/>
    <col min="4631" max="4631" width="7.42578125" style="370" customWidth="1"/>
    <col min="4632" max="4864" width="11.42578125" style="370"/>
    <col min="4865" max="4865" width="0.140625" style="370" customWidth="1"/>
    <col min="4866" max="4866" width="2.7109375" style="370" customWidth="1"/>
    <col min="4867" max="4867" width="15.42578125" style="370" customWidth="1"/>
    <col min="4868" max="4868" width="1.28515625" style="370" customWidth="1"/>
    <col min="4869" max="4869" width="71.42578125" style="370" customWidth="1"/>
    <col min="4870" max="4872" width="6.85546875" style="370" customWidth="1"/>
    <col min="4873" max="4874" width="6.42578125" style="370" customWidth="1"/>
    <col min="4875" max="4875" width="6.85546875" style="370" customWidth="1"/>
    <col min="4876" max="4878" width="6.42578125" style="370" customWidth="1"/>
    <col min="4879" max="4879" width="6.85546875" style="370" customWidth="1"/>
    <col min="4880" max="4886" width="6.42578125" style="370" customWidth="1"/>
    <col min="4887" max="4887" width="7.42578125" style="370" customWidth="1"/>
    <col min="4888" max="5120" width="11.42578125" style="370"/>
    <col min="5121" max="5121" width="0.140625" style="370" customWidth="1"/>
    <col min="5122" max="5122" width="2.7109375" style="370" customWidth="1"/>
    <col min="5123" max="5123" width="15.42578125" style="370" customWidth="1"/>
    <col min="5124" max="5124" width="1.28515625" style="370" customWidth="1"/>
    <col min="5125" max="5125" width="71.42578125" style="370" customWidth="1"/>
    <col min="5126" max="5128" width="6.85546875" style="370" customWidth="1"/>
    <col min="5129" max="5130" width="6.42578125" style="370" customWidth="1"/>
    <col min="5131" max="5131" width="6.85546875" style="370" customWidth="1"/>
    <col min="5132" max="5134" width="6.42578125" style="370" customWidth="1"/>
    <col min="5135" max="5135" width="6.85546875" style="370" customWidth="1"/>
    <col min="5136" max="5142" width="6.42578125" style="370" customWidth="1"/>
    <col min="5143" max="5143" width="7.42578125" style="370" customWidth="1"/>
    <col min="5144" max="5376" width="11.42578125" style="370"/>
    <col min="5377" max="5377" width="0.140625" style="370" customWidth="1"/>
    <col min="5378" max="5378" width="2.7109375" style="370" customWidth="1"/>
    <col min="5379" max="5379" width="15.42578125" style="370" customWidth="1"/>
    <col min="5380" max="5380" width="1.28515625" style="370" customWidth="1"/>
    <col min="5381" max="5381" width="71.42578125" style="370" customWidth="1"/>
    <col min="5382" max="5384" width="6.85546875" style="370" customWidth="1"/>
    <col min="5385" max="5386" width="6.42578125" style="370" customWidth="1"/>
    <col min="5387" max="5387" width="6.85546875" style="370" customWidth="1"/>
    <col min="5388" max="5390" width="6.42578125" style="370" customWidth="1"/>
    <col min="5391" max="5391" width="6.85546875" style="370" customWidth="1"/>
    <col min="5392" max="5398" width="6.42578125" style="370" customWidth="1"/>
    <col min="5399" max="5399" width="7.42578125" style="370" customWidth="1"/>
    <col min="5400" max="5632" width="11.42578125" style="370"/>
    <col min="5633" max="5633" width="0.140625" style="370" customWidth="1"/>
    <col min="5634" max="5634" width="2.7109375" style="370" customWidth="1"/>
    <col min="5635" max="5635" width="15.42578125" style="370" customWidth="1"/>
    <col min="5636" max="5636" width="1.28515625" style="370" customWidth="1"/>
    <col min="5637" max="5637" width="71.42578125" style="370" customWidth="1"/>
    <col min="5638" max="5640" width="6.85546875" style="370" customWidth="1"/>
    <col min="5641" max="5642" width="6.42578125" style="370" customWidth="1"/>
    <col min="5643" max="5643" width="6.85546875" style="370" customWidth="1"/>
    <col min="5644" max="5646" width="6.42578125" style="370" customWidth="1"/>
    <col min="5647" max="5647" width="6.85546875" style="370" customWidth="1"/>
    <col min="5648" max="5654" width="6.42578125" style="370" customWidth="1"/>
    <col min="5655" max="5655" width="7.42578125" style="370" customWidth="1"/>
    <col min="5656" max="5888" width="11.42578125" style="370"/>
    <col min="5889" max="5889" width="0.140625" style="370" customWidth="1"/>
    <col min="5890" max="5890" width="2.7109375" style="370" customWidth="1"/>
    <col min="5891" max="5891" width="15.42578125" style="370" customWidth="1"/>
    <col min="5892" max="5892" width="1.28515625" style="370" customWidth="1"/>
    <col min="5893" max="5893" width="71.42578125" style="370" customWidth="1"/>
    <col min="5894" max="5896" width="6.85546875" style="370" customWidth="1"/>
    <col min="5897" max="5898" width="6.42578125" style="370" customWidth="1"/>
    <col min="5899" max="5899" width="6.85546875" style="370" customWidth="1"/>
    <col min="5900" max="5902" width="6.42578125" style="370" customWidth="1"/>
    <col min="5903" max="5903" width="6.85546875" style="370" customWidth="1"/>
    <col min="5904" max="5910" width="6.42578125" style="370" customWidth="1"/>
    <col min="5911" max="5911" width="7.42578125" style="370" customWidth="1"/>
    <col min="5912" max="6144" width="11.42578125" style="370"/>
    <col min="6145" max="6145" width="0.140625" style="370" customWidth="1"/>
    <col min="6146" max="6146" width="2.7109375" style="370" customWidth="1"/>
    <col min="6147" max="6147" width="15.42578125" style="370" customWidth="1"/>
    <col min="6148" max="6148" width="1.28515625" style="370" customWidth="1"/>
    <col min="6149" max="6149" width="71.42578125" style="370" customWidth="1"/>
    <col min="6150" max="6152" width="6.85546875" style="370" customWidth="1"/>
    <col min="6153" max="6154" width="6.42578125" style="370" customWidth="1"/>
    <col min="6155" max="6155" width="6.85546875" style="370" customWidth="1"/>
    <col min="6156" max="6158" width="6.42578125" style="370" customWidth="1"/>
    <col min="6159" max="6159" width="6.85546875" style="370" customWidth="1"/>
    <col min="6160" max="6166" width="6.42578125" style="370" customWidth="1"/>
    <col min="6167" max="6167" width="7.42578125" style="370" customWidth="1"/>
    <col min="6168" max="6400" width="11.42578125" style="370"/>
    <col min="6401" max="6401" width="0.140625" style="370" customWidth="1"/>
    <col min="6402" max="6402" width="2.7109375" style="370" customWidth="1"/>
    <col min="6403" max="6403" width="15.42578125" style="370" customWidth="1"/>
    <col min="6404" max="6404" width="1.28515625" style="370" customWidth="1"/>
    <col min="6405" max="6405" width="71.42578125" style="370" customWidth="1"/>
    <col min="6406" max="6408" width="6.85546875" style="370" customWidth="1"/>
    <col min="6409" max="6410" width="6.42578125" style="370" customWidth="1"/>
    <col min="6411" max="6411" width="6.85546875" style="370" customWidth="1"/>
    <col min="6412" max="6414" width="6.42578125" style="370" customWidth="1"/>
    <col min="6415" max="6415" width="6.85546875" style="370" customWidth="1"/>
    <col min="6416" max="6422" width="6.42578125" style="370" customWidth="1"/>
    <col min="6423" max="6423" width="7.42578125" style="370" customWidth="1"/>
    <col min="6424" max="6656" width="11.42578125" style="370"/>
    <col min="6657" max="6657" width="0.140625" style="370" customWidth="1"/>
    <col min="6658" max="6658" width="2.7109375" style="370" customWidth="1"/>
    <col min="6659" max="6659" width="15.42578125" style="370" customWidth="1"/>
    <col min="6660" max="6660" width="1.28515625" style="370" customWidth="1"/>
    <col min="6661" max="6661" width="71.42578125" style="370" customWidth="1"/>
    <col min="6662" max="6664" width="6.85546875" style="370" customWidth="1"/>
    <col min="6665" max="6666" width="6.42578125" style="370" customWidth="1"/>
    <col min="6667" max="6667" width="6.85546875" style="370" customWidth="1"/>
    <col min="6668" max="6670" width="6.42578125" style="370" customWidth="1"/>
    <col min="6671" max="6671" width="6.85546875" style="370" customWidth="1"/>
    <col min="6672" max="6678" width="6.42578125" style="370" customWidth="1"/>
    <col min="6679" max="6679" width="7.42578125" style="370" customWidth="1"/>
    <col min="6680" max="6912" width="11.42578125" style="370"/>
    <col min="6913" max="6913" width="0.140625" style="370" customWidth="1"/>
    <col min="6914" max="6914" width="2.7109375" style="370" customWidth="1"/>
    <col min="6915" max="6915" width="15.42578125" style="370" customWidth="1"/>
    <col min="6916" max="6916" width="1.28515625" style="370" customWidth="1"/>
    <col min="6917" max="6917" width="71.42578125" style="370" customWidth="1"/>
    <col min="6918" max="6920" width="6.85546875" style="370" customWidth="1"/>
    <col min="6921" max="6922" width="6.42578125" style="370" customWidth="1"/>
    <col min="6923" max="6923" width="6.85546875" style="370" customWidth="1"/>
    <col min="6924" max="6926" width="6.42578125" style="370" customWidth="1"/>
    <col min="6927" max="6927" width="6.85546875" style="370" customWidth="1"/>
    <col min="6928" max="6934" width="6.42578125" style="370" customWidth="1"/>
    <col min="6935" max="6935" width="7.42578125" style="370" customWidth="1"/>
    <col min="6936" max="7168" width="11.42578125" style="370"/>
    <col min="7169" max="7169" width="0.140625" style="370" customWidth="1"/>
    <col min="7170" max="7170" width="2.7109375" style="370" customWidth="1"/>
    <col min="7171" max="7171" width="15.42578125" style="370" customWidth="1"/>
    <col min="7172" max="7172" width="1.28515625" style="370" customWidth="1"/>
    <col min="7173" max="7173" width="71.42578125" style="370" customWidth="1"/>
    <col min="7174" max="7176" width="6.85546875" style="370" customWidth="1"/>
    <col min="7177" max="7178" width="6.42578125" style="370" customWidth="1"/>
    <col min="7179" max="7179" width="6.85546875" style="370" customWidth="1"/>
    <col min="7180" max="7182" width="6.42578125" style="370" customWidth="1"/>
    <col min="7183" max="7183" width="6.85546875" style="370" customWidth="1"/>
    <col min="7184" max="7190" width="6.42578125" style="370" customWidth="1"/>
    <col min="7191" max="7191" width="7.42578125" style="370" customWidth="1"/>
    <col min="7192" max="7424" width="11.42578125" style="370"/>
    <col min="7425" max="7425" width="0.140625" style="370" customWidth="1"/>
    <col min="7426" max="7426" width="2.7109375" style="370" customWidth="1"/>
    <col min="7427" max="7427" width="15.42578125" style="370" customWidth="1"/>
    <col min="7428" max="7428" width="1.28515625" style="370" customWidth="1"/>
    <col min="7429" max="7429" width="71.42578125" style="370" customWidth="1"/>
    <col min="7430" max="7432" width="6.85546875" style="370" customWidth="1"/>
    <col min="7433" max="7434" width="6.42578125" style="370" customWidth="1"/>
    <col min="7435" max="7435" width="6.85546875" style="370" customWidth="1"/>
    <col min="7436" max="7438" width="6.42578125" style="370" customWidth="1"/>
    <col min="7439" max="7439" width="6.85546875" style="370" customWidth="1"/>
    <col min="7440" max="7446" width="6.42578125" style="370" customWidth="1"/>
    <col min="7447" max="7447" width="7.42578125" style="370" customWidth="1"/>
    <col min="7448" max="7680" width="11.42578125" style="370"/>
    <col min="7681" max="7681" width="0.140625" style="370" customWidth="1"/>
    <col min="7682" max="7682" width="2.7109375" style="370" customWidth="1"/>
    <col min="7683" max="7683" width="15.42578125" style="370" customWidth="1"/>
    <col min="7684" max="7684" width="1.28515625" style="370" customWidth="1"/>
    <col min="7685" max="7685" width="71.42578125" style="370" customWidth="1"/>
    <col min="7686" max="7688" width="6.85546875" style="370" customWidth="1"/>
    <col min="7689" max="7690" width="6.42578125" style="370" customWidth="1"/>
    <col min="7691" max="7691" width="6.85546875" style="370" customWidth="1"/>
    <col min="7692" max="7694" width="6.42578125" style="370" customWidth="1"/>
    <col min="7695" max="7695" width="6.85546875" style="370" customWidth="1"/>
    <col min="7696" max="7702" width="6.42578125" style="370" customWidth="1"/>
    <col min="7703" max="7703" width="7.42578125" style="370" customWidth="1"/>
    <col min="7704" max="7936" width="11.42578125" style="370"/>
    <col min="7937" max="7937" width="0.140625" style="370" customWidth="1"/>
    <col min="7938" max="7938" width="2.7109375" style="370" customWidth="1"/>
    <col min="7939" max="7939" width="15.42578125" style="370" customWidth="1"/>
    <col min="7940" max="7940" width="1.28515625" style="370" customWidth="1"/>
    <col min="7941" max="7941" width="71.42578125" style="370" customWidth="1"/>
    <col min="7942" max="7944" width="6.85546875" style="370" customWidth="1"/>
    <col min="7945" max="7946" width="6.42578125" style="370" customWidth="1"/>
    <col min="7947" max="7947" width="6.85546875" style="370" customWidth="1"/>
    <col min="7948" max="7950" width="6.42578125" style="370" customWidth="1"/>
    <col min="7951" max="7951" width="6.85546875" style="370" customWidth="1"/>
    <col min="7952" max="7958" width="6.42578125" style="370" customWidth="1"/>
    <col min="7959" max="7959" width="7.42578125" style="370" customWidth="1"/>
    <col min="7960" max="8192" width="11.42578125" style="370"/>
    <col min="8193" max="8193" width="0.140625" style="370" customWidth="1"/>
    <col min="8194" max="8194" width="2.7109375" style="370" customWidth="1"/>
    <col min="8195" max="8195" width="15.42578125" style="370" customWidth="1"/>
    <col min="8196" max="8196" width="1.28515625" style="370" customWidth="1"/>
    <col min="8197" max="8197" width="71.42578125" style="370" customWidth="1"/>
    <col min="8198" max="8200" width="6.85546875" style="370" customWidth="1"/>
    <col min="8201" max="8202" width="6.42578125" style="370" customWidth="1"/>
    <col min="8203" max="8203" width="6.85546875" style="370" customWidth="1"/>
    <col min="8204" max="8206" width="6.42578125" style="370" customWidth="1"/>
    <col min="8207" max="8207" width="6.85546875" style="370" customWidth="1"/>
    <col min="8208" max="8214" width="6.42578125" style="370" customWidth="1"/>
    <col min="8215" max="8215" width="7.42578125" style="370" customWidth="1"/>
    <col min="8216" max="8448" width="11.42578125" style="370"/>
    <col min="8449" max="8449" width="0.140625" style="370" customWidth="1"/>
    <col min="8450" max="8450" width="2.7109375" style="370" customWidth="1"/>
    <col min="8451" max="8451" width="15.42578125" style="370" customWidth="1"/>
    <col min="8452" max="8452" width="1.28515625" style="370" customWidth="1"/>
    <col min="8453" max="8453" width="71.42578125" style="370" customWidth="1"/>
    <col min="8454" max="8456" width="6.85546875" style="370" customWidth="1"/>
    <col min="8457" max="8458" width="6.42578125" style="370" customWidth="1"/>
    <col min="8459" max="8459" width="6.85546875" style="370" customWidth="1"/>
    <col min="8460" max="8462" width="6.42578125" style="370" customWidth="1"/>
    <col min="8463" max="8463" width="6.85546875" style="370" customWidth="1"/>
    <col min="8464" max="8470" width="6.42578125" style="370" customWidth="1"/>
    <col min="8471" max="8471" width="7.42578125" style="370" customWidth="1"/>
    <col min="8472" max="8704" width="11.42578125" style="370"/>
    <col min="8705" max="8705" width="0.140625" style="370" customWidth="1"/>
    <col min="8706" max="8706" width="2.7109375" style="370" customWidth="1"/>
    <col min="8707" max="8707" width="15.42578125" style="370" customWidth="1"/>
    <col min="8708" max="8708" width="1.28515625" style="370" customWidth="1"/>
    <col min="8709" max="8709" width="71.42578125" style="370" customWidth="1"/>
    <col min="8710" max="8712" width="6.85546875" style="370" customWidth="1"/>
    <col min="8713" max="8714" width="6.42578125" style="370" customWidth="1"/>
    <col min="8715" max="8715" width="6.85546875" style="370" customWidth="1"/>
    <col min="8716" max="8718" width="6.42578125" style="370" customWidth="1"/>
    <col min="8719" max="8719" width="6.85546875" style="370" customWidth="1"/>
    <col min="8720" max="8726" width="6.42578125" style="370" customWidth="1"/>
    <col min="8727" max="8727" width="7.42578125" style="370" customWidth="1"/>
    <col min="8728" max="8960" width="11.42578125" style="370"/>
    <col min="8961" max="8961" width="0.140625" style="370" customWidth="1"/>
    <col min="8962" max="8962" width="2.7109375" style="370" customWidth="1"/>
    <col min="8963" max="8963" width="15.42578125" style="370" customWidth="1"/>
    <col min="8964" max="8964" width="1.28515625" style="370" customWidth="1"/>
    <col min="8965" max="8965" width="71.42578125" style="370" customWidth="1"/>
    <col min="8966" max="8968" width="6.85546875" style="370" customWidth="1"/>
    <col min="8969" max="8970" width="6.42578125" style="370" customWidth="1"/>
    <col min="8971" max="8971" width="6.85546875" style="370" customWidth="1"/>
    <col min="8972" max="8974" width="6.42578125" style="370" customWidth="1"/>
    <col min="8975" max="8975" width="6.85546875" style="370" customWidth="1"/>
    <col min="8976" max="8982" width="6.42578125" style="370" customWidth="1"/>
    <col min="8983" max="8983" width="7.42578125" style="370" customWidth="1"/>
    <col min="8984" max="9216" width="11.42578125" style="370"/>
    <col min="9217" max="9217" width="0.140625" style="370" customWidth="1"/>
    <col min="9218" max="9218" width="2.7109375" style="370" customWidth="1"/>
    <col min="9219" max="9219" width="15.42578125" style="370" customWidth="1"/>
    <col min="9220" max="9220" width="1.28515625" style="370" customWidth="1"/>
    <col min="9221" max="9221" width="71.42578125" style="370" customWidth="1"/>
    <col min="9222" max="9224" width="6.85546875" style="370" customWidth="1"/>
    <col min="9225" max="9226" width="6.42578125" style="370" customWidth="1"/>
    <col min="9227" max="9227" width="6.85546875" style="370" customWidth="1"/>
    <col min="9228" max="9230" width="6.42578125" style="370" customWidth="1"/>
    <col min="9231" max="9231" width="6.85546875" style="370" customWidth="1"/>
    <col min="9232" max="9238" width="6.42578125" style="370" customWidth="1"/>
    <col min="9239" max="9239" width="7.42578125" style="370" customWidth="1"/>
    <col min="9240" max="9472" width="11.42578125" style="370"/>
    <col min="9473" max="9473" width="0.140625" style="370" customWidth="1"/>
    <col min="9474" max="9474" width="2.7109375" style="370" customWidth="1"/>
    <col min="9475" max="9475" width="15.42578125" style="370" customWidth="1"/>
    <col min="9476" max="9476" width="1.28515625" style="370" customWidth="1"/>
    <col min="9477" max="9477" width="71.42578125" style="370" customWidth="1"/>
    <col min="9478" max="9480" width="6.85546875" style="370" customWidth="1"/>
    <col min="9481" max="9482" width="6.42578125" style="370" customWidth="1"/>
    <col min="9483" max="9483" width="6.85546875" style="370" customWidth="1"/>
    <col min="9484" max="9486" width="6.42578125" style="370" customWidth="1"/>
    <col min="9487" max="9487" width="6.85546875" style="370" customWidth="1"/>
    <col min="9488" max="9494" width="6.42578125" style="370" customWidth="1"/>
    <col min="9495" max="9495" width="7.42578125" style="370" customWidth="1"/>
    <col min="9496" max="9728" width="11.42578125" style="370"/>
    <col min="9729" max="9729" width="0.140625" style="370" customWidth="1"/>
    <col min="9730" max="9730" width="2.7109375" style="370" customWidth="1"/>
    <col min="9731" max="9731" width="15.42578125" style="370" customWidth="1"/>
    <col min="9732" max="9732" width="1.28515625" style="370" customWidth="1"/>
    <col min="9733" max="9733" width="71.42578125" style="370" customWidth="1"/>
    <col min="9734" max="9736" width="6.85546875" style="370" customWidth="1"/>
    <col min="9737" max="9738" width="6.42578125" style="370" customWidth="1"/>
    <col min="9739" max="9739" width="6.85546875" style="370" customWidth="1"/>
    <col min="9740" max="9742" width="6.42578125" style="370" customWidth="1"/>
    <col min="9743" max="9743" width="6.85546875" style="370" customWidth="1"/>
    <col min="9744" max="9750" width="6.42578125" style="370" customWidth="1"/>
    <col min="9751" max="9751" width="7.42578125" style="370" customWidth="1"/>
    <col min="9752" max="9984" width="11.42578125" style="370"/>
    <col min="9985" max="9985" width="0.140625" style="370" customWidth="1"/>
    <col min="9986" max="9986" width="2.7109375" style="370" customWidth="1"/>
    <col min="9987" max="9987" width="15.42578125" style="370" customWidth="1"/>
    <col min="9988" max="9988" width="1.28515625" style="370" customWidth="1"/>
    <col min="9989" max="9989" width="71.42578125" style="370" customWidth="1"/>
    <col min="9990" max="9992" width="6.85546875" style="370" customWidth="1"/>
    <col min="9993" max="9994" width="6.42578125" style="370" customWidth="1"/>
    <col min="9995" max="9995" width="6.85546875" style="370" customWidth="1"/>
    <col min="9996" max="9998" width="6.42578125" style="370" customWidth="1"/>
    <col min="9999" max="9999" width="6.85546875" style="370" customWidth="1"/>
    <col min="10000" max="10006" width="6.42578125" style="370" customWidth="1"/>
    <col min="10007" max="10007" width="7.42578125" style="370" customWidth="1"/>
    <col min="10008" max="10240" width="11.42578125" style="370"/>
    <col min="10241" max="10241" width="0.140625" style="370" customWidth="1"/>
    <col min="10242" max="10242" width="2.7109375" style="370" customWidth="1"/>
    <col min="10243" max="10243" width="15.42578125" style="370" customWidth="1"/>
    <col min="10244" max="10244" width="1.28515625" style="370" customWidth="1"/>
    <col min="10245" max="10245" width="71.42578125" style="370" customWidth="1"/>
    <col min="10246" max="10248" width="6.85546875" style="370" customWidth="1"/>
    <col min="10249" max="10250" width="6.42578125" style="370" customWidth="1"/>
    <col min="10251" max="10251" width="6.85546875" style="370" customWidth="1"/>
    <col min="10252" max="10254" width="6.42578125" style="370" customWidth="1"/>
    <col min="10255" max="10255" width="6.85546875" style="370" customWidth="1"/>
    <col min="10256" max="10262" width="6.42578125" style="370" customWidth="1"/>
    <col min="10263" max="10263" width="7.42578125" style="370" customWidth="1"/>
    <col min="10264" max="10496" width="11.42578125" style="370"/>
    <col min="10497" max="10497" width="0.140625" style="370" customWidth="1"/>
    <col min="10498" max="10498" width="2.7109375" style="370" customWidth="1"/>
    <col min="10499" max="10499" width="15.42578125" style="370" customWidth="1"/>
    <col min="10500" max="10500" width="1.28515625" style="370" customWidth="1"/>
    <col min="10501" max="10501" width="71.42578125" style="370" customWidth="1"/>
    <col min="10502" max="10504" width="6.85546875" style="370" customWidth="1"/>
    <col min="10505" max="10506" width="6.42578125" style="370" customWidth="1"/>
    <col min="10507" max="10507" width="6.85546875" style="370" customWidth="1"/>
    <col min="10508" max="10510" width="6.42578125" style="370" customWidth="1"/>
    <col min="10511" max="10511" width="6.85546875" style="370" customWidth="1"/>
    <col min="10512" max="10518" width="6.42578125" style="370" customWidth="1"/>
    <col min="10519" max="10519" width="7.42578125" style="370" customWidth="1"/>
    <col min="10520" max="10752" width="11.42578125" style="370"/>
    <col min="10753" max="10753" width="0.140625" style="370" customWidth="1"/>
    <col min="10754" max="10754" width="2.7109375" style="370" customWidth="1"/>
    <col min="10755" max="10755" width="15.42578125" style="370" customWidth="1"/>
    <col min="10756" max="10756" width="1.28515625" style="370" customWidth="1"/>
    <col min="10757" max="10757" width="71.42578125" style="370" customWidth="1"/>
    <col min="10758" max="10760" width="6.85546875" style="370" customWidth="1"/>
    <col min="10761" max="10762" width="6.42578125" style="370" customWidth="1"/>
    <col min="10763" max="10763" width="6.85546875" style="370" customWidth="1"/>
    <col min="10764" max="10766" width="6.42578125" style="370" customWidth="1"/>
    <col min="10767" max="10767" width="6.85546875" style="370" customWidth="1"/>
    <col min="10768" max="10774" width="6.42578125" style="370" customWidth="1"/>
    <col min="10775" max="10775" width="7.42578125" style="370" customWidth="1"/>
    <col min="10776" max="11008" width="11.42578125" style="370"/>
    <col min="11009" max="11009" width="0.140625" style="370" customWidth="1"/>
    <col min="11010" max="11010" width="2.7109375" style="370" customWidth="1"/>
    <col min="11011" max="11011" width="15.42578125" style="370" customWidth="1"/>
    <col min="11012" max="11012" width="1.28515625" style="370" customWidth="1"/>
    <col min="11013" max="11013" width="71.42578125" style="370" customWidth="1"/>
    <col min="11014" max="11016" width="6.85546875" style="370" customWidth="1"/>
    <col min="11017" max="11018" width="6.42578125" style="370" customWidth="1"/>
    <col min="11019" max="11019" width="6.85546875" style="370" customWidth="1"/>
    <col min="11020" max="11022" width="6.42578125" style="370" customWidth="1"/>
    <col min="11023" max="11023" width="6.85546875" style="370" customWidth="1"/>
    <col min="11024" max="11030" width="6.42578125" style="370" customWidth="1"/>
    <col min="11031" max="11031" width="7.42578125" style="370" customWidth="1"/>
    <col min="11032" max="11264" width="11.42578125" style="370"/>
    <col min="11265" max="11265" width="0.140625" style="370" customWidth="1"/>
    <col min="11266" max="11266" width="2.7109375" style="370" customWidth="1"/>
    <col min="11267" max="11267" width="15.42578125" style="370" customWidth="1"/>
    <col min="11268" max="11268" width="1.28515625" style="370" customWidth="1"/>
    <col min="11269" max="11269" width="71.42578125" style="370" customWidth="1"/>
    <col min="11270" max="11272" width="6.85546875" style="370" customWidth="1"/>
    <col min="11273" max="11274" width="6.42578125" style="370" customWidth="1"/>
    <col min="11275" max="11275" width="6.85546875" style="370" customWidth="1"/>
    <col min="11276" max="11278" width="6.42578125" style="370" customWidth="1"/>
    <col min="11279" max="11279" width="6.85546875" style="370" customWidth="1"/>
    <col min="11280" max="11286" width="6.42578125" style="370" customWidth="1"/>
    <col min="11287" max="11287" width="7.42578125" style="370" customWidth="1"/>
    <col min="11288" max="11520" width="11.42578125" style="370"/>
    <col min="11521" max="11521" width="0.140625" style="370" customWidth="1"/>
    <col min="11522" max="11522" width="2.7109375" style="370" customWidth="1"/>
    <col min="11523" max="11523" width="15.42578125" style="370" customWidth="1"/>
    <col min="11524" max="11524" width="1.28515625" style="370" customWidth="1"/>
    <col min="11525" max="11525" width="71.42578125" style="370" customWidth="1"/>
    <col min="11526" max="11528" width="6.85546875" style="370" customWidth="1"/>
    <col min="11529" max="11530" width="6.42578125" style="370" customWidth="1"/>
    <col min="11531" max="11531" width="6.85546875" style="370" customWidth="1"/>
    <col min="11532" max="11534" width="6.42578125" style="370" customWidth="1"/>
    <col min="11535" max="11535" width="6.85546875" style="370" customWidth="1"/>
    <col min="11536" max="11542" width="6.42578125" style="370" customWidth="1"/>
    <col min="11543" max="11543" width="7.42578125" style="370" customWidth="1"/>
    <col min="11544" max="11776" width="11.42578125" style="370"/>
    <col min="11777" max="11777" width="0.140625" style="370" customWidth="1"/>
    <col min="11778" max="11778" width="2.7109375" style="370" customWidth="1"/>
    <col min="11779" max="11779" width="15.42578125" style="370" customWidth="1"/>
    <col min="11780" max="11780" width="1.28515625" style="370" customWidth="1"/>
    <col min="11781" max="11781" width="71.42578125" style="370" customWidth="1"/>
    <col min="11782" max="11784" width="6.85546875" style="370" customWidth="1"/>
    <col min="11785" max="11786" width="6.42578125" style="370" customWidth="1"/>
    <col min="11787" max="11787" width="6.85546875" style="370" customWidth="1"/>
    <col min="11788" max="11790" width="6.42578125" style="370" customWidth="1"/>
    <col min="11791" max="11791" width="6.85546875" style="370" customWidth="1"/>
    <col min="11792" max="11798" width="6.42578125" style="370" customWidth="1"/>
    <col min="11799" max="11799" width="7.42578125" style="370" customWidth="1"/>
    <col min="11800" max="12032" width="11.42578125" style="370"/>
    <col min="12033" max="12033" width="0.140625" style="370" customWidth="1"/>
    <col min="12034" max="12034" width="2.7109375" style="370" customWidth="1"/>
    <col min="12035" max="12035" width="15.42578125" style="370" customWidth="1"/>
    <col min="12036" max="12036" width="1.28515625" style="370" customWidth="1"/>
    <col min="12037" max="12037" width="71.42578125" style="370" customWidth="1"/>
    <col min="12038" max="12040" width="6.85546875" style="370" customWidth="1"/>
    <col min="12041" max="12042" width="6.42578125" style="370" customWidth="1"/>
    <col min="12043" max="12043" width="6.85546875" style="370" customWidth="1"/>
    <col min="12044" max="12046" width="6.42578125" style="370" customWidth="1"/>
    <col min="12047" max="12047" width="6.85546875" style="370" customWidth="1"/>
    <col min="12048" max="12054" width="6.42578125" style="370" customWidth="1"/>
    <col min="12055" max="12055" width="7.42578125" style="370" customWidth="1"/>
    <col min="12056" max="12288" width="11.42578125" style="370"/>
    <col min="12289" max="12289" width="0.140625" style="370" customWidth="1"/>
    <col min="12290" max="12290" width="2.7109375" style="370" customWidth="1"/>
    <col min="12291" max="12291" width="15.42578125" style="370" customWidth="1"/>
    <col min="12292" max="12292" width="1.28515625" style="370" customWidth="1"/>
    <col min="12293" max="12293" width="71.42578125" style="370" customWidth="1"/>
    <col min="12294" max="12296" width="6.85546875" style="370" customWidth="1"/>
    <col min="12297" max="12298" width="6.42578125" style="370" customWidth="1"/>
    <col min="12299" max="12299" width="6.85546875" style="370" customWidth="1"/>
    <col min="12300" max="12302" width="6.42578125" style="370" customWidth="1"/>
    <col min="12303" max="12303" width="6.85546875" style="370" customWidth="1"/>
    <col min="12304" max="12310" width="6.42578125" style="370" customWidth="1"/>
    <col min="12311" max="12311" width="7.42578125" style="370" customWidth="1"/>
    <col min="12312" max="12544" width="11.42578125" style="370"/>
    <col min="12545" max="12545" width="0.140625" style="370" customWidth="1"/>
    <col min="12546" max="12546" width="2.7109375" style="370" customWidth="1"/>
    <col min="12547" max="12547" width="15.42578125" style="370" customWidth="1"/>
    <col min="12548" max="12548" width="1.28515625" style="370" customWidth="1"/>
    <col min="12549" max="12549" width="71.42578125" style="370" customWidth="1"/>
    <col min="12550" max="12552" width="6.85546875" style="370" customWidth="1"/>
    <col min="12553" max="12554" width="6.42578125" style="370" customWidth="1"/>
    <col min="12555" max="12555" width="6.85546875" style="370" customWidth="1"/>
    <col min="12556" max="12558" width="6.42578125" style="370" customWidth="1"/>
    <col min="12559" max="12559" width="6.85546875" style="370" customWidth="1"/>
    <col min="12560" max="12566" width="6.42578125" style="370" customWidth="1"/>
    <col min="12567" max="12567" width="7.42578125" style="370" customWidth="1"/>
    <col min="12568" max="12800" width="11.42578125" style="370"/>
    <col min="12801" max="12801" width="0.140625" style="370" customWidth="1"/>
    <col min="12802" max="12802" width="2.7109375" style="370" customWidth="1"/>
    <col min="12803" max="12803" width="15.42578125" style="370" customWidth="1"/>
    <col min="12804" max="12804" width="1.28515625" style="370" customWidth="1"/>
    <col min="12805" max="12805" width="71.42578125" style="370" customWidth="1"/>
    <col min="12806" max="12808" width="6.85546875" style="370" customWidth="1"/>
    <col min="12809" max="12810" width="6.42578125" style="370" customWidth="1"/>
    <col min="12811" max="12811" width="6.85546875" style="370" customWidth="1"/>
    <col min="12812" max="12814" width="6.42578125" style="370" customWidth="1"/>
    <col min="12815" max="12815" width="6.85546875" style="370" customWidth="1"/>
    <col min="12816" max="12822" width="6.42578125" style="370" customWidth="1"/>
    <col min="12823" max="12823" width="7.42578125" style="370" customWidth="1"/>
    <col min="12824" max="13056" width="11.42578125" style="370"/>
    <col min="13057" max="13057" width="0.140625" style="370" customWidth="1"/>
    <col min="13058" max="13058" width="2.7109375" style="370" customWidth="1"/>
    <col min="13059" max="13059" width="15.42578125" style="370" customWidth="1"/>
    <col min="13060" max="13060" width="1.28515625" style="370" customWidth="1"/>
    <col min="13061" max="13061" width="71.42578125" style="370" customWidth="1"/>
    <col min="13062" max="13064" width="6.85546875" style="370" customWidth="1"/>
    <col min="13065" max="13066" width="6.42578125" style="370" customWidth="1"/>
    <col min="13067" max="13067" width="6.85546875" style="370" customWidth="1"/>
    <col min="13068" max="13070" width="6.42578125" style="370" customWidth="1"/>
    <col min="13071" max="13071" width="6.85546875" style="370" customWidth="1"/>
    <col min="13072" max="13078" width="6.42578125" style="370" customWidth="1"/>
    <col min="13079" max="13079" width="7.42578125" style="370" customWidth="1"/>
    <col min="13080" max="13312" width="11.42578125" style="370"/>
    <col min="13313" max="13313" width="0.140625" style="370" customWidth="1"/>
    <col min="13314" max="13314" width="2.7109375" style="370" customWidth="1"/>
    <col min="13315" max="13315" width="15.42578125" style="370" customWidth="1"/>
    <col min="13316" max="13316" width="1.28515625" style="370" customWidth="1"/>
    <col min="13317" max="13317" width="71.42578125" style="370" customWidth="1"/>
    <col min="13318" max="13320" width="6.85546875" style="370" customWidth="1"/>
    <col min="13321" max="13322" width="6.42578125" style="370" customWidth="1"/>
    <col min="13323" max="13323" width="6.85546875" style="370" customWidth="1"/>
    <col min="13324" max="13326" width="6.42578125" style="370" customWidth="1"/>
    <col min="13327" max="13327" width="6.85546875" style="370" customWidth="1"/>
    <col min="13328" max="13334" width="6.42578125" style="370" customWidth="1"/>
    <col min="13335" max="13335" width="7.42578125" style="370" customWidth="1"/>
    <col min="13336" max="13568" width="11.42578125" style="370"/>
    <col min="13569" max="13569" width="0.140625" style="370" customWidth="1"/>
    <col min="13570" max="13570" width="2.7109375" style="370" customWidth="1"/>
    <col min="13571" max="13571" width="15.42578125" style="370" customWidth="1"/>
    <col min="13572" max="13572" width="1.28515625" style="370" customWidth="1"/>
    <col min="13573" max="13573" width="71.42578125" style="370" customWidth="1"/>
    <col min="13574" max="13576" width="6.85546875" style="370" customWidth="1"/>
    <col min="13577" max="13578" width="6.42578125" style="370" customWidth="1"/>
    <col min="13579" max="13579" width="6.85546875" style="370" customWidth="1"/>
    <col min="13580" max="13582" width="6.42578125" style="370" customWidth="1"/>
    <col min="13583" max="13583" width="6.85546875" style="370" customWidth="1"/>
    <col min="13584" max="13590" width="6.42578125" style="370" customWidth="1"/>
    <col min="13591" max="13591" width="7.42578125" style="370" customWidth="1"/>
    <col min="13592" max="13824" width="11.42578125" style="370"/>
    <col min="13825" max="13825" width="0.140625" style="370" customWidth="1"/>
    <col min="13826" max="13826" width="2.7109375" style="370" customWidth="1"/>
    <col min="13827" max="13827" width="15.42578125" style="370" customWidth="1"/>
    <col min="13828" max="13828" width="1.28515625" style="370" customWidth="1"/>
    <col min="13829" max="13829" width="71.42578125" style="370" customWidth="1"/>
    <col min="13830" max="13832" width="6.85546875" style="370" customWidth="1"/>
    <col min="13833" max="13834" width="6.42578125" style="370" customWidth="1"/>
    <col min="13835" max="13835" width="6.85546875" style="370" customWidth="1"/>
    <col min="13836" max="13838" width="6.42578125" style="370" customWidth="1"/>
    <col min="13839" max="13839" width="6.85546875" style="370" customWidth="1"/>
    <col min="13840" max="13846" width="6.42578125" style="370" customWidth="1"/>
    <col min="13847" max="13847" width="7.42578125" style="370" customWidth="1"/>
    <col min="13848" max="14080" width="11.42578125" style="370"/>
    <col min="14081" max="14081" width="0.140625" style="370" customWidth="1"/>
    <col min="14082" max="14082" width="2.7109375" style="370" customWidth="1"/>
    <col min="14083" max="14083" width="15.42578125" style="370" customWidth="1"/>
    <col min="14084" max="14084" width="1.28515625" style="370" customWidth="1"/>
    <col min="14085" max="14085" width="71.42578125" style="370" customWidth="1"/>
    <col min="14086" max="14088" width="6.85546875" style="370" customWidth="1"/>
    <col min="14089" max="14090" width="6.42578125" style="370" customWidth="1"/>
    <col min="14091" max="14091" width="6.85546875" style="370" customWidth="1"/>
    <col min="14092" max="14094" width="6.42578125" style="370" customWidth="1"/>
    <col min="14095" max="14095" width="6.85546875" style="370" customWidth="1"/>
    <col min="14096" max="14102" width="6.42578125" style="370" customWidth="1"/>
    <col min="14103" max="14103" width="7.42578125" style="370" customWidth="1"/>
    <col min="14104" max="14336" width="11.42578125" style="370"/>
    <col min="14337" max="14337" width="0.140625" style="370" customWidth="1"/>
    <col min="14338" max="14338" width="2.7109375" style="370" customWidth="1"/>
    <col min="14339" max="14339" width="15.42578125" style="370" customWidth="1"/>
    <col min="14340" max="14340" width="1.28515625" style="370" customWidth="1"/>
    <col min="14341" max="14341" width="71.42578125" style="370" customWidth="1"/>
    <col min="14342" max="14344" width="6.85546875" style="370" customWidth="1"/>
    <col min="14345" max="14346" width="6.42578125" style="370" customWidth="1"/>
    <col min="14347" max="14347" width="6.85546875" style="370" customWidth="1"/>
    <col min="14348" max="14350" width="6.42578125" style="370" customWidth="1"/>
    <col min="14351" max="14351" width="6.85546875" style="370" customWidth="1"/>
    <col min="14352" max="14358" width="6.42578125" style="370" customWidth="1"/>
    <col min="14359" max="14359" width="7.42578125" style="370" customWidth="1"/>
    <col min="14360" max="14592" width="11.42578125" style="370"/>
    <col min="14593" max="14593" width="0.140625" style="370" customWidth="1"/>
    <col min="14594" max="14594" width="2.7109375" style="370" customWidth="1"/>
    <col min="14595" max="14595" width="15.42578125" style="370" customWidth="1"/>
    <col min="14596" max="14596" width="1.28515625" style="370" customWidth="1"/>
    <col min="14597" max="14597" width="71.42578125" style="370" customWidth="1"/>
    <col min="14598" max="14600" width="6.85546875" style="370" customWidth="1"/>
    <col min="14601" max="14602" width="6.42578125" style="370" customWidth="1"/>
    <col min="14603" max="14603" width="6.85546875" style="370" customWidth="1"/>
    <col min="14604" max="14606" width="6.42578125" style="370" customWidth="1"/>
    <col min="14607" max="14607" width="6.85546875" style="370" customWidth="1"/>
    <col min="14608" max="14614" width="6.42578125" style="370" customWidth="1"/>
    <col min="14615" max="14615" width="7.42578125" style="370" customWidth="1"/>
    <col min="14616" max="14848" width="11.42578125" style="370"/>
    <col min="14849" max="14849" width="0.140625" style="370" customWidth="1"/>
    <col min="14850" max="14850" width="2.7109375" style="370" customWidth="1"/>
    <col min="14851" max="14851" width="15.42578125" style="370" customWidth="1"/>
    <col min="14852" max="14852" width="1.28515625" style="370" customWidth="1"/>
    <col min="14853" max="14853" width="71.42578125" style="370" customWidth="1"/>
    <col min="14854" max="14856" width="6.85546875" style="370" customWidth="1"/>
    <col min="14857" max="14858" width="6.42578125" style="370" customWidth="1"/>
    <col min="14859" max="14859" width="6.85546875" style="370" customWidth="1"/>
    <col min="14860" max="14862" width="6.42578125" style="370" customWidth="1"/>
    <col min="14863" max="14863" width="6.85546875" style="370" customWidth="1"/>
    <col min="14864" max="14870" width="6.42578125" style="370" customWidth="1"/>
    <col min="14871" max="14871" width="7.42578125" style="370" customWidth="1"/>
    <col min="14872" max="15104" width="11.42578125" style="370"/>
    <col min="15105" max="15105" width="0.140625" style="370" customWidth="1"/>
    <col min="15106" max="15106" width="2.7109375" style="370" customWidth="1"/>
    <col min="15107" max="15107" width="15.42578125" style="370" customWidth="1"/>
    <col min="15108" max="15108" width="1.28515625" style="370" customWidth="1"/>
    <col min="15109" max="15109" width="71.42578125" style="370" customWidth="1"/>
    <col min="15110" max="15112" width="6.85546875" style="370" customWidth="1"/>
    <col min="15113" max="15114" width="6.42578125" style="370" customWidth="1"/>
    <col min="15115" max="15115" width="6.85546875" style="370" customWidth="1"/>
    <col min="15116" max="15118" width="6.42578125" style="370" customWidth="1"/>
    <col min="15119" max="15119" width="6.85546875" style="370" customWidth="1"/>
    <col min="15120" max="15126" width="6.42578125" style="370" customWidth="1"/>
    <col min="15127" max="15127" width="7.42578125" style="370" customWidth="1"/>
    <col min="15128" max="15360" width="11.42578125" style="370"/>
    <col min="15361" max="15361" width="0.140625" style="370" customWidth="1"/>
    <col min="15362" max="15362" width="2.7109375" style="370" customWidth="1"/>
    <col min="15363" max="15363" width="15.42578125" style="370" customWidth="1"/>
    <col min="15364" max="15364" width="1.28515625" style="370" customWidth="1"/>
    <col min="15365" max="15365" width="71.42578125" style="370" customWidth="1"/>
    <col min="15366" max="15368" width="6.85546875" style="370" customWidth="1"/>
    <col min="15369" max="15370" width="6.42578125" style="370" customWidth="1"/>
    <col min="15371" max="15371" width="6.85546875" style="370" customWidth="1"/>
    <col min="15372" max="15374" width="6.42578125" style="370" customWidth="1"/>
    <col min="15375" max="15375" width="6.85546875" style="370" customWidth="1"/>
    <col min="15376" max="15382" width="6.42578125" style="370" customWidth="1"/>
    <col min="15383" max="15383" width="7.42578125" style="370" customWidth="1"/>
    <col min="15384" max="15616" width="11.42578125" style="370"/>
    <col min="15617" max="15617" width="0.140625" style="370" customWidth="1"/>
    <col min="15618" max="15618" width="2.7109375" style="370" customWidth="1"/>
    <col min="15619" max="15619" width="15.42578125" style="370" customWidth="1"/>
    <col min="15620" max="15620" width="1.28515625" style="370" customWidth="1"/>
    <col min="15621" max="15621" width="71.42578125" style="370" customWidth="1"/>
    <col min="15622" max="15624" width="6.85546875" style="370" customWidth="1"/>
    <col min="15625" max="15626" width="6.42578125" style="370" customWidth="1"/>
    <col min="15627" max="15627" width="6.85546875" style="370" customWidth="1"/>
    <col min="15628" max="15630" width="6.42578125" style="370" customWidth="1"/>
    <col min="15631" max="15631" width="6.85546875" style="370" customWidth="1"/>
    <col min="15632" max="15638" width="6.42578125" style="370" customWidth="1"/>
    <col min="15639" max="15639" width="7.42578125" style="370" customWidth="1"/>
    <col min="15640" max="15872" width="11.42578125" style="370"/>
    <col min="15873" max="15873" width="0.140625" style="370" customWidth="1"/>
    <col min="15874" max="15874" width="2.7109375" style="370" customWidth="1"/>
    <col min="15875" max="15875" width="15.42578125" style="370" customWidth="1"/>
    <col min="15876" max="15876" width="1.28515625" style="370" customWidth="1"/>
    <col min="15877" max="15877" width="71.42578125" style="370" customWidth="1"/>
    <col min="15878" max="15880" width="6.85546875" style="370" customWidth="1"/>
    <col min="15881" max="15882" width="6.42578125" style="370" customWidth="1"/>
    <col min="15883" max="15883" width="6.85546875" style="370" customWidth="1"/>
    <col min="15884" max="15886" width="6.42578125" style="370" customWidth="1"/>
    <col min="15887" max="15887" width="6.85546875" style="370" customWidth="1"/>
    <col min="15888" max="15894" width="6.42578125" style="370" customWidth="1"/>
    <col min="15895" max="15895" width="7.42578125" style="370" customWidth="1"/>
    <col min="15896" max="16128" width="11.42578125" style="370"/>
    <col min="16129" max="16129" width="0.140625" style="370" customWidth="1"/>
    <col min="16130" max="16130" width="2.7109375" style="370" customWidth="1"/>
    <col min="16131" max="16131" width="15.42578125" style="370" customWidth="1"/>
    <col min="16132" max="16132" width="1.28515625" style="370" customWidth="1"/>
    <col min="16133" max="16133" width="71.42578125" style="370" customWidth="1"/>
    <col min="16134" max="16136" width="6.85546875" style="370" customWidth="1"/>
    <col min="16137" max="16138" width="6.42578125" style="370" customWidth="1"/>
    <col min="16139" max="16139" width="6.85546875" style="370" customWidth="1"/>
    <col min="16140" max="16142" width="6.42578125" style="370" customWidth="1"/>
    <col min="16143" max="16143" width="6.85546875" style="370" customWidth="1"/>
    <col min="16144" max="16150" width="6.42578125" style="370" customWidth="1"/>
    <col min="16151" max="16151" width="7.42578125" style="370" customWidth="1"/>
    <col min="16152" max="16384" width="11.42578125" style="370"/>
  </cols>
  <sheetData>
    <row r="1" spans="3:21" ht="0.75" customHeight="1"/>
    <row r="2" spans="3:21" ht="21" customHeight="1">
      <c r="E2" s="368" t="s">
        <v>36</v>
      </c>
    </row>
    <row r="3" spans="3:21" ht="15" customHeight="1">
      <c r="E3" s="222" t="s">
        <v>545</v>
      </c>
    </row>
    <row r="4" spans="3:21" ht="20.25" customHeight="1">
      <c r="C4" s="6" t="str">
        <f>Indice!C4</f>
        <v>Producción de energía eléctrica eléctrica</v>
      </c>
    </row>
    <row r="5" spans="3:21" ht="12.75" customHeight="1"/>
    <row r="6" spans="3:21" ht="13.5" customHeight="1"/>
    <row r="7" spans="3:21" ht="12.75" customHeight="1">
      <c r="C7" s="1039" t="s">
        <v>508</v>
      </c>
      <c r="E7" s="650"/>
    </row>
    <row r="8" spans="3:21" ht="12.75" customHeight="1">
      <c r="C8" s="1039"/>
      <c r="E8" s="650"/>
      <c r="J8" s="1038"/>
      <c r="K8" s="1038"/>
      <c r="L8" s="1038"/>
      <c r="M8" s="1038"/>
      <c r="N8" s="1038"/>
      <c r="O8" s="1038"/>
      <c r="P8" s="1038"/>
      <c r="Q8" s="1038"/>
      <c r="R8" s="1038"/>
      <c r="S8" s="1038"/>
      <c r="T8" s="1038"/>
      <c r="U8" s="1038"/>
    </row>
    <row r="9" spans="3:21" ht="12.75" customHeight="1">
      <c r="C9" s="1039"/>
      <c r="E9" s="650"/>
    </row>
    <row r="10" spans="3:21" ht="12.75" customHeight="1">
      <c r="C10" s="353" t="s">
        <v>1</v>
      </c>
      <c r="E10" s="650"/>
    </row>
    <row r="11" spans="3:21" ht="12.75" customHeight="1">
      <c r="C11" s="848"/>
      <c r="E11" s="650"/>
    </row>
    <row r="12" spans="3:21" ht="12.75" customHeight="1">
      <c r="E12" s="650"/>
    </row>
    <row r="13" spans="3:21" ht="12.75" customHeight="1">
      <c r="E13" s="650"/>
    </row>
    <row r="14" spans="3:21" ht="12.75" customHeight="1">
      <c r="E14" s="650"/>
    </row>
    <row r="15" spans="3:21" ht="12.75" customHeight="1">
      <c r="E15" s="650"/>
    </row>
    <row r="16" spans="3:21" ht="12.75" customHeight="1">
      <c r="E16" s="650"/>
    </row>
    <row r="17" spans="5:5" ht="12.75" customHeight="1">
      <c r="E17" s="650"/>
    </row>
    <row r="18" spans="5:5" ht="12.75" customHeight="1">
      <c r="E18" s="650"/>
    </row>
    <row r="19" spans="5:5" ht="12.75" customHeight="1">
      <c r="E19" s="650"/>
    </row>
    <row r="20" spans="5:5" ht="12.75" customHeight="1">
      <c r="E20" s="650"/>
    </row>
    <row r="21" spans="5:5" ht="12.75" customHeight="1">
      <c r="E21" s="650"/>
    </row>
    <row r="22" spans="5:5" ht="12.75" customHeight="1">
      <c r="E22" s="650"/>
    </row>
    <row r="23" spans="5:5" ht="12.75" customHeight="1">
      <c r="E23" s="650"/>
    </row>
    <row r="24" spans="5:5" ht="12.75" customHeight="1">
      <c r="E24" s="651"/>
    </row>
    <row r="25" spans="5:5" ht="12.75" customHeight="1">
      <c r="E25" s="201"/>
    </row>
    <row r="26" spans="5:5" ht="12.75" customHeight="1">
      <c r="E26" s="201"/>
    </row>
    <row r="27" spans="5:5" ht="12.75" customHeight="1">
      <c r="E27" s="201"/>
    </row>
    <row r="28" spans="5:5" ht="12.75" customHeight="1">
      <c r="E28" s="201"/>
    </row>
  </sheetData>
  <mergeCells count="2">
    <mergeCell ref="J8:U8"/>
    <mergeCell ref="C7:C9"/>
  </mergeCells>
  <hyperlinks>
    <hyperlink ref="C4" location="Indice!A1" display="Indice!A1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verticalDpi="4294967292" r:id="rId1"/>
  <headerFooter alignWithMargins="0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autoPageBreaks="0"/>
  </sheetPr>
  <dimension ref="C1:E27"/>
  <sheetViews>
    <sheetView showGridLines="0" showRowColHeaders="0" showOutlineSymbols="0" zoomScaleNormal="100" workbookViewId="0">
      <selection activeCell="B2" sqref="B2"/>
    </sheetView>
  </sheetViews>
  <sheetFormatPr baseColWidth="10" defaultRowHeight="11.25"/>
  <cols>
    <col min="1" max="1" width="0.140625" style="178" customWidth="1"/>
    <col min="2" max="2" width="2.7109375" style="178" customWidth="1"/>
    <col min="3" max="3" width="23.7109375" style="178" customWidth="1"/>
    <col min="4" max="4" width="1.28515625" style="178" customWidth="1"/>
    <col min="5" max="5" width="105.7109375" style="178" customWidth="1"/>
    <col min="6" max="256" width="11.42578125" style="178"/>
    <col min="257" max="257" width="0.140625" style="178" customWidth="1"/>
    <col min="258" max="258" width="2.7109375" style="178" customWidth="1"/>
    <col min="259" max="259" width="15.42578125" style="178" customWidth="1"/>
    <col min="260" max="260" width="1.28515625" style="178" customWidth="1"/>
    <col min="261" max="261" width="71.42578125" style="178" customWidth="1"/>
    <col min="262" max="262" width="6.5703125" style="178" bestFit="1" customWidth="1"/>
    <col min="263" max="264" width="6.5703125" style="178" customWidth="1"/>
    <col min="265" max="265" width="4" style="178" bestFit="1" customWidth="1"/>
    <col min="266" max="268" width="6.5703125" style="178" bestFit="1" customWidth="1"/>
    <col min="269" max="269" width="6.5703125" style="178" customWidth="1"/>
    <col min="270" max="272" width="6.5703125" style="178" bestFit="1" customWidth="1"/>
    <col min="273" max="273" width="4" style="178" bestFit="1" customWidth="1"/>
    <col min="274" max="274" width="3.5703125" style="178" bestFit="1" customWidth="1"/>
    <col min="275" max="275" width="4" style="178" bestFit="1" customWidth="1"/>
    <col min="276" max="276" width="5.5703125" style="178" bestFit="1" customWidth="1"/>
    <col min="277" max="277" width="4" style="178" bestFit="1" customWidth="1"/>
    <col min="278" max="278" width="5.5703125" style="178" bestFit="1" customWidth="1"/>
    <col min="279" max="279" width="0.7109375" style="178" customWidth="1"/>
    <col min="280" max="280" width="9.140625" style="178" bestFit="1" customWidth="1"/>
    <col min="281" max="281" width="0.85546875" style="178" customWidth="1"/>
    <col min="282" max="282" width="7.5703125" style="178" bestFit="1" customWidth="1"/>
    <col min="283" max="512" width="11.42578125" style="178"/>
    <col min="513" max="513" width="0.140625" style="178" customWidth="1"/>
    <col min="514" max="514" width="2.7109375" style="178" customWidth="1"/>
    <col min="515" max="515" width="15.42578125" style="178" customWidth="1"/>
    <col min="516" max="516" width="1.28515625" style="178" customWidth="1"/>
    <col min="517" max="517" width="71.42578125" style="178" customWidth="1"/>
    <col min="518" max="518" width="6.5703125" style="178" bestFit="1" customWidth="1"/>
    <col min="519" max="520" width="6.5703125" style="178" customWidth="1"/>
    <col min="521" max="521" width="4" style="178" bestFit="1" customWidth="1"/>
    <col min="522" max="524" width="6.5703125" style="178" bestFit="1" customWidth="1"/>
    <col min="525" max="525" width="6.5703125" style="178" customWidth="1"/>
    <col min="526" max="528" width="6.5703125" style="178" bestFit="1" customWidth="1"/>
    <col min="529" max="529" width="4" style="178" bestFit="1" customWidth="1"/>
    <col min="530" max="530" width="3.5703125" style="178" bestFit="1" customWidth="1"/>
    <col min="531" max="531" width="4" style="178" bestFit="1" customWidth="1"/>
    <col min="532" max="532" width="5.5703125" style="178" bestFit="1" customWidth="1"/>
    <col min="533" max="533" width="4" style="178" bestFit="1" customWidth="1"/>
    <col min="534" max="534" width="5.5703125" style="178" bestFit="1" customWidth="1"/>
    <col min="535" max="535" width="0.7109375" style="178" customWidth="1"/>
    <col min="536" max="536" width="9.140625" style="178" bestFit="1" customWidth="1"/>
    <col min="537" max="537" width="0.85546875" style="178" customWidth="1"/>
    <col min="538" max="538" width="7.5703125" style="178" bestFit="1" customWidth="1"/>
    <col min="539" max="768" width="11.42578125" style="178"/>
    <col min="769" max="769" width="0.140625" style="178" customWidth="1"/>
    <col min="770" max="770" width="2.7109375" style="178" customWidth="1"/>
    <col min="771" max="771" width="15.42578125" style="178" customWidth="1"/>
    <col min="772" max="772" width="1.28515625" style="178" customWidth="1"/>
    <col min="773" max="773" width="71.42578125" style="178" customWidth="1"/>
    <col min="774" max="774" width="6.5703125" style="178" bestFit="1" customWidth="1"/>
    <col min="775" max="776" width="6.5703125" style="178" customWidth="1"/>
    <col min="777" max="777" width="4" style="178" bestFit="1" customWidth="1"/>
    <col min="778" max="780" width="6.5703125" style="178" bestFit="1" customWidth="1"/>
    <col min="781" max="781" width="6.5703125" style="178" customWidth="1"/>
    <col min="782" max="784" width="6.5703125" style="178" bestFit="1" customWidth="1"/>
    <col min="785" max="785" width="4" style="178" bestFit="1" customWidth="1"/>
    <col min="786" max="786" width="3.5703125" style="178" bestFit="1" customWidth="1"/>
    <col min="787" max="787" width="4" style="178" bestFit="1" customWidth="1"/>
    <col min="788" max="788" width="5.5703125" style="178" bestFit="1" customWidth="1"/>
    <col min="789" max="789" width="4" style="178" bestFit="1" customWidth="1"/>
    <col min="790" max="790" width="5.5703125" style="178" bestFit="1" customWidth="1"/>
    <col min="791" max="791" width="0.7109375" style="178" customWidth="1"/>
    <col min="792" max="792" width="9.140625" style="178" bestFit="1" customWidth="1"/>
    <col min="793" max="793" width="0.85546875" style="178" customWidth="1"/>
    <col min="794" max="794" width="7.5703125" style="178" bestFit="1" customWidth="1"/>
    <col min="795" max="1024" width="11.42578125" style="178"/>
    <col min="1025" max="1025" width="0.140625" style="178" customWidth="1"/>
    <col min="1026" max="1026" width="2.7109375" style="178" customWidth="1"/>
    <col min="1027" max="1027" width="15.42578125" style="178" customWidth="1"/>
    <col min="1028" max="1028" width="1.28515625" style="178" customWidth="1"/>
    <col min="1029" max="1029" width="71.42578125" style="178" customWidth="1"/>
    <col min="1030" max="1030" width="6.5703125" style="178" bestFit="1" customWidth="1"/>
    <col min="1031" max="1032" width="6.5703125" style="178" customWidth="1"/>
    <col min="1033" max="1033" width="4" style="178" bestFit="1" customWidth="1"/>
    <col min="1034" max="1036" width="6.5703125" style="178" bestFit="1" customWidth="1"/>
    <col min="1037" max="1037" width="6.5703125" style="178" customWidth="1"/>
    <col min="1038" max="1040" width="6.5703125" style="178" bestFit="1" customWidth="1"/>
    <col min="1041" max="1041" width="4" style="178" bestFit="1" customWidth="1"/>
    <col min="1042" max="1042" width="3.5703125" style="178" bestFit="1" customWidth="1"/>
    <col min="1043" max="1043" width="4" style="178" bestFit="1" customWidth="1"/>
    <col min="1044" max="1044" width="5.5703125" style="178" bestFit="1" customWidth="1"/>
    <col min="1045" max="1045" width="4" style="178" bestFit="1" customWidth="1"/>
    <col min="1046" max="1046" width="5.5703125" style="178" bestFit="1" customWidth="1"/>
    <col min="1047" max="1047" width="0.7109375" style="178" customWidth="1"/>
    <col min="1048" max="1048" width="9.140625" style="178" bestFit="1" customWidth="1"/>
    <col min="1049" max="1049" width="0.85546875" style="178" customWidth="1"/>
    <col min="1050" max="1050" width="7.5703125" style="178" bestFit="1" customWidth="1"/>
    <col min="1051" max="1280" width="11.42578125" style="178"/>
    <col min="1281" max="1281" width="0.140625" style="178" customWidth="1"/>
    <col min="1282" max="1282" width="2.7109375" style="178" customWidth="1"/>
    <col min="1283" max="1283" width="15.42578125" style="178" customWidth="1"/>
    <col min="1284" max="1284" width="1.28515625" style="178" customWidth="1"/>
    <col min="1285" max="1285" width="71.42578125" style="178" customWidth="1"/>
    <col min="1286" max="1286" width="6.5703125" style="178" bestFit="1" customWidth="1"/>
    <col min="1287" max="1288" width="6.5703125" style="178" customWidth="1"/>
    <col min="1289" max="1289" width="4" style="178" bestFit="1" customWidth="1"/>
    <col min="1290" max="1292" width="6.5703125" style="178" bestFit="1" customWidth="1"/>
    <col min="1293" max="1293" width="6.5703125" style="178" customWidth="1"/>
    <col min="1294" max="1296" width="6.5703125" style="178" bestFit="1" customWidth="1"/>
    <col min="1297" max="1297" width="4" style="178" bestFit="1" customWidth="1"/>
    <col min="1298" max="1298" width="3.5703125" style="178" bestFit="1" customWidth="1"/>
    <col min="1299" max="1299" width="4" style="178" bestFit="1" customWidth="1"/>
    <col min="1300" max="1300" width="5.5703125" style="178" bestFit="1" customWidth="1"/>
    <col min="1301" max="1301" width="4" style="178" bestFit="1" customWidth="1"/>
    <col min="1302" max="1302" width="5.5703125" style="178" bestFit="1" customWidth="1"/>
    <col min="1303" max="1303" width="0.7109375" style="178" customWidth="1"/>
    <col min="1304" max="1304" width="9.140625" style="178" bestFit="1" customWidth="1"/>
    <col min="1305" max="1305" width="0.85546875" style="178" customWidth="1"/>
    <col min="1306" max="1306" width="7.5703125" style="178" bestFit="1" customWidth="1"/>
    <col min="1307" max="1536" width="11.42578125" style="178"/>
    <col min="1537" max="1537" width="0.140625" style="178" customWidth="1"/>
    <col min="1538" max="1538" width="2.7109375" style="178" customWidth="1"/>
    <col min="1539" max="1539" width="15.42578125" style="178" customWidth="1"/>
    <col min="1540" max="1540" width="1.28515625" style="178" customWidth="1"/>
    <col min="1541" max="1541" width="71.42578125" style="178" customWidth="1"/>
    <col min="1542" max="1542" width="6.5703125" style="178" bestFit="1" customWidth="1"/>
    <col min="1543" max="1544" width="6.5703125" style="178" customWidth="1"/>
    <col min="1545" max="1545" width="4" style="178" bestFit="1" customWidth="1"/>
    <col min="1546" max="1548" width="6.5703125" style="178" bestFit="1" customWidth="1"/>
    <col min="1549" max="1549" width="6.5703125" style="178" customWidth="1"/>
    <col min="1550" max="1552" width="6.5703125" style="178" bestFit="1" customWidth="1"/>
    <col min="1553" max="1553" width="4" style="178" bestFit="1" customWidth="1"/>
    <col min="1554" max="1554" width="3.5703125" style="178" bestFit="1" customWidth="1"/>
    <col min="1555" max="1555" width="4" style="178" bestFit="1" customWidth="1"/>
    <col min="1556" max="1556" width="5.5703125" style="178" bestFit="1" customWidth="1"/>
    <col min="1557" max="1557" width="4" style="178" bestFit="1" customWidth="1"/>
    <col min="1558" max="1558" width="5.5703125" style="178" bestFit="1" customWidth="1"/>
    <col min="1559" max="1559" width="0.7109375" style="178" customWidth="1"/>
    <col min="1560" max="1560" width="9.140625" style="178" bestFit="1" customWidth="1"/>
    <col min="1561" max="1561" width="0.85546875" style="178" customWidth="1"/>
    <col min="1562" max="1562" width="7.5703125" style="178" bestFit="1" customWidth="1"/>
    <col min="1563" max="1792" width="11.42578125" style="178"/>
    <col min="1793" max="1793" width="0.140625" style="178" customWidth="1"/>
    <col min="1794" max="1794" width="2.7109375" style="178" customWidth="1"/>
    <col min="1795" max="1795" width="15.42578125" style="178" customWidth="1"/>
    <col min="1796" max="1796" width="1.28515625" style="178" customWidth="1"/>
    <col min="1797" max="1797" width="71.42578125" style="178" customWidth="1"/>
    <col min="1798" max="1798" width="6.5703125" style="178" bestFit="1" customWidth="1"/>
    <col min="1799" max="1800" width="6.5703125" style="178" customWidth="1"/>
    <col min="1801" max="1801" width="4" style="178" bestFit="1" customWidth="1"/>
    <col min="1802" max="1804" width="6.5703125" style="178" bestFit="1" customWidth="1"/>
    <col min="1805" max="1805" width="6.5703125" style="178" customWidth="1"/>
    <col min="1806" max="1808" width="6.5703125" style="178" bestFit="1" customWidth="1"/>
    <col min="1809" max="1809" width="4" style="178" bestFit="1" customWidth="1"/>
    <col min="1810" max="1810" width="3.5703125" style="178" bestFit="1" customWidth="1"/>
    <col min="1811" max="1811" width="4" style="178" bestFit="1" customWidth="1"/>
    <col min="1812" max="1812" width="5.5703125" style="178" bestFit="1" customWidth="1"/>
    <col min="1813" max="1813" width="4" style="178" bestFit="1" customWidth="1"/>
    <col min="1814" max="1814" width="5.5703125" style="178" bestFit="1" customWidth="1"/>
    <col min="1815" max="1815" width="0.7109375" style="178" customWidth="1"/>
    <col min="1816" max="1816" width="9.140625" style="178" bestFit="1" customWidth="1"/>
    <col min="1817" max="1817" width="0.85546875" style="178" customWidth="1"/>
    <col min="1818" max="1818" width="7.5703125" style="178" bestFit="1" customWidth="1"/>
    <col min="1819" max="2048" width="11.42578125" style="178"/>
    <col min="2049" max="2049" width="0.140625" style="178" customWidth="1"/>
    <col min="2050" max="2050" width="2.7109375" style="178" customWidth="1"/>
    <col min="2051" max="2051" width="15.42578125" style="178" customWidth="1"/>
    <col min="2052" max="2052" width="1.28515625" style="178" customWidth="1"/>
    <col min="2053" max="2053" width="71.42578125" style="178" customWidth="1"/>
    <col min="2054" max="2054" width="6.5703125" style="178" bestFit="1" customWidth="1"/>
    <col min="2055" max="2056" width="6.5703125" style="178" customWidth="1"/>
    <col min="2057" max="2057" width="4" style="178" bestFit="1" customWidth="1"/>
    <col min="2058" max="2060" width="6.5703125" style="178" bestFit="1" customWidth="1"/>
    <col min="2061" max="2061" width="6.5703125" style="178" customWidth="1"/>
    <col min="2062" max="2064" width="6.5703125" style="178" bestFit="1" customWidth="1"/>
    <col min="2065" max="2065" width="4" style="178" bestFit="1" customWidth="1"/>
    <col min="2066" max="2066" width="3.5703125" style="178" bestFit="1" customWidth="1"/>
    <col min="2067" max="2067" width="4" style="178" bestFit="1" customWidth="1"/>
    <col min="2068" max="2068" width="5.5703125" style="178" bestFit="1" customWidth="1"/>
    <col min="2069" max="2069" width="4" style="178" bestFit="1" customWidth="1"/>
    <col min="2070" max="2070" width="5.5703125" style="178" bestFit="1" customWidth="1"/>
    <col min="2071" max="2071" width="0.7109375" style="178" customWidth="1"/>
    <col min="2072" max="2072" width="9.140625" style="178" bestFit="1" customWidth="1"/>
    <col min="2073" max="2073" width="0.85546875" style="178" customWidth="1"/>
    <col min="2074" max="2074" width="7.5703125" style="178" bestFit="1" customWidth="1"/>
    <col min="2075" max="2304" width="11.42578125" style="178"/>
    <col min="2305" max="2305" width="0.140625" style="178" customWidth="1"/>
    <col min="2306" max="2306" width="2.7109375" style="178" customWidth="1"/>
    <col min="2307" max="2307" width="15.42578125" style="178" customWidth="1"/>
    <col min="2308" max="2308" width="1.28515625" style="178" customWidth="1"/>
    <col min="2309" max="2309" width="71.42578125" style="178" customWidth="1"/>
    <col min="2310" max="2310" width="6.5703125" style="178" bestFit="1" customWidth="1"/>
    <col min="2311" max="2312" width="6.5703125" style="178" customWidth="1"/>
    <col min="2313" max="2313" width="4" style="178" bestFit="1" customWidth="1"/>
    <col min="2314" max="2316" width="6.5703125" style="178" bestFit="1" customWidth="1"/>
    <col min="2317" max="2317" width="6.5703125" style="178" customWidth="1"/>
    <col min="2318" max="2320" width="6.5703125" style="178" bestFit="1" customWidth="1"/>
    <col min="2321" max="2321" width="4" style="178" bestFit="1" customWidth="1"/>
    <col min="2322" max="2322" width="3.5703125" style="178" bestFit="1" customWidth="1"/>
    <col min="2323" max="2323" width="4" style="178" bestFit="1" customWidth="1"/>
    <col min="2324" max="2324" width="5.5703125" style="178" bestFit="1" customWidth="1"/>
    <col min="2325" max="2325" width="4" style="178" bestFit="1" customWidth="1"/>
    <col min="2326" max="2326" width="5.5703125" style="178" bestFit="1" customWidth="1"/>
    <col min="2327" max="2327" width="0.7109375" style="178" customWidth="1"/>
    <col min="2328" max="2328" width="9.140625" style="178" bestFit="1" customWidth="1"/>
    <col min="2329" max="2329" width="0.85546875" style="178" customWidth="1"/>
    <col min="2330" max="2330" width="7.5703125" style="178" bestFit="1" customWidth="1"/>
    <col min="2331" max="2560" width="11.42578125" style="178"/>
    <col min="2561" max="2561" width="0.140625" style="178" customWidth="1"/>
    <col min="2562" max="2562" width="2.7109375" style="178" customWidth="1"/>
    <col min="2563" max="2563" width="15.42578125" style="178" customWidth="1"/>
    <col min="2564" max="2564" width="1.28515625" style="178" customWidth="1"/>
    <col min="2565" max="2565" width="71.42578125" style="178" customWidth="1"/>
    <col min="2566" max="2566" width="6.5703125" style="178" bestFit="1" customWidth="1"/>
    <col min="2567" max="2568" width="6.5703125" style="178" customWidth="1"/>
    <col min="2569" max="2569" width="4" style="178" bestFit="1" customWidth="1"/>
    <col min="2570" max="2572" width="6.5703125" style="178" bestFit="1" customWidth="1"/>
    <col min="2573" max="2573" width="6.5703125" style="178" customWidth="1"/>
    <col min="2574" max="2576" width="6.5703125" style="178" bestFit="1" customWidth="1"/>
    <col min="2577" max="2577" width="4" style="178" bestFit="1" customWidth="1"/>
    <col min="2578" max="2578" width="3.5703125" style="178" bestFit="1" customWidth="1"/>
    <col min="2579" max="2579" width="4" style="178" bestFit="1" customWidth="1"/>
    <col min="2580" max="2580" width="5.5703125" style="178" bestFit="1" customWidth="1"/>
    <col min="2581" max="2581" width="4" style="178" bestFit="1" customWidth="1"/>
    <col min="2582" max="2582" width="5.5703125" style="178" bestFit="1" customWidth="1"/>
    <col min="2583" max="2583" width="0.7109375" style="178" customWidth="1"/>
    <col min="2584" max="2584" width="9.140625" style="178" bestFit="1" customWidth="1"/>
    <col min="2585" max="2585" width="0.85546875" style="178" customWidth="1"/>
    <col min="2586" max="2586" width="7.5703125" style="178" bestFit="1" customWidth="1"/>
    <col min="2587" max="2816" width="11.42578125" style="178"/>
    <col min="2817" max="2817" width="0.140625" style="178" customWidth="1"/>
    <col min="2818" max="2818" width="2.7109375" style="178" customWidth="1"/>
    <col min="2819" max="2819" width="15.42578125" style="178" customWidth="1"/>
    <col min="2820" max="2820" width="1.28515625" style="178" customWidth="1"/>
    <col min="2821" max="2821" width="71.42578125" style="178" customWidth="1"/>
    <col min="2822" max="2822" width="6.5703125" style="178" bestFit="1" customWidth="1"/>
    <col min="2823" max="2824" width="6.5703125" style="178" customWidth="1"/>
    <col min="2825" max="2825" width="4" style="178" bestFit="1" customWidth="1"/>
    <col min="2826" max="2828" width="6.5703125" style="178" bestFit="1" customWidth="1"/>
    <col min="2829" max="2829" width="6.5703125" style="178" customWidth="1"/>
    <col min="2830" max="2832" width="6.5703125" style="178" bestFit="1" customWidth="1"/>
    <col min="2833" max="2833" width="4" style="178" bestFit="1" customWidth="1"/>
    <col min="2834" max="2834" width="3.5703125" style="178" bestFit="1" customWidth="1"/>
    <col min="2835" max="2835" width="4" style="178" bestFit="1" customWidth="1"/>
    <col min="2836" max="2836" width="5.5703125" style="178" bestFit="1" customWidth="1"/>
    <col min="2837" max="2837" width="4" style="178" bestFit="1" customWidth="1"/>
    <col min="2838" max="2838" width="5.5703125" style="178" bestFit="1" customWidth="1"/>
    <col min="2839" max="2839" width="0.7109375" style="178" customWidth="1"/>
    <col min="2840" max="2840" width="9.140625" style="178" bestFit="1" customWidth="1"/>
    <col min="2841" max="2841" width="0.85546875" style="178" customWidth="1"/>
    <col min="2842" max="2842" width="7.5703125" style="178" bestFit="1" customWidth="1"/>
    <col min="2843" max="3072" width="11.42578125" style="178"/>
    <col min="3073" max="3073" width="0.140625" style="178" customWidth="1"/>
    <col min="3074" max="3074" width="2.7109375" style="178" customWidth="1"/>
    <col min="3075" max="3075" width="15.42578125" style="178" customWidth="1"/>
    <col min="3076" max="3076" width="1.28515625" style="178" customWidth="1"/>
    <col min="3077" max="3077" width="71.42578125" style="178" customWidth="1"/>
    <col min="3078" max="3078" width="6.5703125" style="178" bestFit="1" customWidth="1"/>
    <col min="3079" max="3080" width="6.5703125" style="178" customWidth="1"/>
    <col min="3081" max="3081" width="4" style="178" bestFit="1" customWidth="1"/>
    <col min="3082" max="3084" width="6.5703125" style="178" bestFit="1" customWidth="1"/>
    <col min="3085" max="3085" width="6.5703125" style="178" customWidth="1"/>
    <col min="3086" max="3088" width="6.5703125" style="178" bestFit="1" customWidth="1"/>
    <col min="3089" max="3089" width="4" style="178" bestFit="1" customWidth="1"/>
    <col min="3090" max="3090" width="3.5703125" style="178" bestFit="1" customWidth="1"/>
    <col min="3091" max="3091" width="4" style="178" bestFit="1" customWidth="1"/>
    <col min="3092" max="3092" width="5.5703125" style="178" bestFit="1" customWidth="1"/>
    <col min="3093" max="3093" width="4" style="178" bestFit="1" customWidth="1"/>
    <col min="3094" max="3094" width="5.5703125" style="178" bestFit="1" customWidth="1"/>
    <col min="3095" max="3095" width="0.7109375" style="178" customWidth="1"/>
    <col min="3096" max="3096" width="9.140625" style="178" bestFit="1" customWidth="1"/>
    <col min="3097" max="3097" width="0.85546875" style="178" customWidth="1"/>
    <col min="3098" max="3098" width="7.5703125" style="178" bestFit="1" customWidth="1"/>
    <col min="3099" max="3328" width="11.42578125" style="178"/>
    <col min="3329" max="3329" width="0.140625" style="178" customWidth="1"/>
    <col min="3330" max="3330" width="2.7109375" style="178" customWidth="1"/>
    <col min="3331" max="3331" width="15.42578125" style="178" customWidth="1"/>
    <col min="3332" max="3332" width="1.28515625" style="178" customWidth="1"/>
    <col min="3333" max="3333" width="71.42578125" style="178" customWidth="1"/>
    <col min="3334" max="3334" width="6.5703125" style="178" bestFit="1" customWidth="1"/>
    <col min="3335" max="3336" width="6.5703125" style="178" customWidth="1"/>
    <col min="3337" max="3337" width="4" style="178" bestFit="1" customWidth="1"/>
    <col min="3338" max="3340" width="6.5703125" style="178" bestFit="1" customWidth="1"/>
    <col min="3341" max="3341" width="6.5703125" style="178" customWidth="1"/>
    <col min="3342" max="3344" width="6.5703125" style="178" bestFit="1" customWidth="1"/>
    <col min="3345" max="3345" width="4" style="178" bestFit="1" customWidth="1"/>
    <col min="3346" max="3346" width="3.5703125" style="178" bestFit="1" customWidth="1"/>
    <col min="3347" max="3347" width="4" style="178" bestFit="1" customWidth="1"/>
    <col min="3348" max="3348" width="5.5703125" style="178" bestFit="1" customWidth="1"/>
    <col min="3349" max="3349" width="4" style="178" bestFit="1" customWidth="1"/>
    <col min="3350" max="3350" width="5.5703125" style="178" bestFit="1" customWidth="1"/>
    <col min="3351" max="3351" width="0.7109375" style="178" customWidth="1"/>
    <col min="3352" max="3352" width="9.140625" style="178" bestFit="1" customWidth="1"/>
    <col min="3353" max="3353" width="0.85546875" style="178" customWidth="1"/>
    <col min="3354" max="3354" width="7.5703125" style="178" bestFit="1" customWidth="1"/>
    <col min="3355" max="3584" width="11.42578125" style="178"/>
    <col min="3585" max="3585" width="0.140625" style="178" customWidth="1"/>
    <col min="3586" max="3586" width="2.7109375" style="178" customWidth="1"/>
    <col min="3587" max="3587" width="15.42578125" style="178" customWidth="1"/>
    <col min="3588" max="3588" width="1.28515625" style="178" customWidth="1"/>
    <col min="3589" max="3589" width="71.42578125" style="178" customWidth="1"/>
    <col min="3590" max="3590" width="6.5703125" style="178" bestFit="1" customWidth="1"/>
    <col min="3591" max="3592" width="6.5703125" style="178" customWidth="1"/>
    <col min="3593" max="3593" width="4" style="178" bestFit="1" customWidth="1"/>
    <col min="3594" max="3596" width="6.5703125" style="178" bestFit="1" customWidth="1"/>
    <col min="3597" max="3597" width="6.5703125" style="178" customWidth="1"/>
    <col min="3598" max="3600" width="6.5703125" style="178" bestFit="1" customWidth="1"/>
    <col min="3601" max="3601" width="4" style="178" bestFit="1" customWidth="1"/>
    <col min="3602" max="3602" width="3.5703125" style="178" bestFit="1" customWidth="1"/>
    <col min="3603" max="3603" width="4" style="178" bestFit="1" customWidth="1"/>
    <col min="3604" max="3604" width="5.5703125" style="178" bestFit="1" customWidth="1"/>
    <col min="3605" max="3605" width="4" style="178" bestFit="1" customWidth="1"/>
    <col min="3606" max="3606" width="5.5703125" style="178" bestFit="1" customWidth="1"/>
    <col min="3607" max="3607" width="0.7109375" style="178" customWidth="1"/>
    <col min="3608" max="3608" width="9.140625" style="178" bestFit="1" customWidth="1"/>
    <col min="3609" max="3609" width="0.85546875" style="178" customWidth="1"/>
    <col min="3610" max="3610" width="7.5703125" style="178" bestFit="1" customWidth="1"/>
    <col min="3611" max="3840" width="11.42578125" style="178"/>
    <col min="3841" max="3841" width="0.140625" style="178" customWidth="1"/>
    <col min="3842" max="3842" width="2.7109375" style="178" customWidth="1"/>
    <col min="3843" max="3843" width="15.42578125" style="178" customWidth="1"/>
    <col min="3844" max="3844" width="1.28515625" style="178" customWidth="1"/>
    <col min="3845" max="3845" width="71.42578125" style="178" customWidth="1"/>
    <col min="3846" max="3846" width="6.5703125" style="178" bestFit="1" customWidth="1"/>
    <col min="3847" max="3848" width="6.5703125" style="178" customWidth="1"/>
    <col min="3849" max="3849" width="4" style="178" bestFit="1" customWidth="1"/>
    <col min="3850" max="3852" width="6.5703125" style="178" bestFit="1" customWidth="1"/>
    <col min="3853" max="3853" width="6.5703125" style="178" customWidth="1"/>
    <col min="3854" max="3856" width="6.5703125" style="178" bestFit="1" customWidth="1"/>
    <col min="3857" max="3857" width="4" style="178" bestFit="1" customWidth="1"/>
    <col min="3858" max="3858" width="3.5703125" style="178" bestFit="1" customWidth="1"/>
    <col min="3859" max="3859" width="4" style="178" bestFit="1" customWidth="1"/>
    <col min="3860" max="3860" width="5.5703125" style="178" bestFit="1" customWidth="1"/>
    <col min="3861" max="3861" width="4" style="178" bestFit="1" customWidth="1"/>
    <col min="3862" max="3862" width="5.5703125" style="178" bestFit="1" customWidth="1"/>
    <col min="3863" max="3863" width="0.7109375" style="178" customWidth="1"/>
    <col min="3864" max="3864" width="9.140625" style="178" bestFit="1" customWidth="1"/>
    <col min="3865" max="3865" width="0.85546875" style="178" customWidth="1"/>
    <col min="3866" max="3866" width="7.5703125" style="178" bestFit="1" customWidth="1"/>
    <col min="3867" max="4096" width="11.42578125" style="178"/>
    <col min="4097" max="4097" width="0.140625" style="178" customWidth="1"/>
    <col min="4098" max="4098" width="2.7109375" style="178" customWidth="1"/>
    <col min="4099" max="4099" width="15.42578125" style="178" customWidth="1"/>
    <col min="4100" max="4100" width="1.28515625" style="178" customWidth="1"/>
    <col min="4101" max="4101" width="71.42578125" style="178" customWidth="1"/>
    <col min="4102" max="4102" width="6.5703125" style="178" bestFit="1" customWidth="1"/>
    <col min="4103" max="4104" width="6.5703125" style="178" customWidth="1"/>
    <col min="4105" max="4105" width="4" style="178" bestFit="1" customWidth="1"/>
    <col min="4106" max="4108" width="6.5703125" style="178" bestFit="1" customWidth="1"/>
    <col min="4109" max="4109" width="6.5703125" style="178" customWidth="1"/>
    <col min="4110" max="4112" width="6.5703125" style="178" bestFit="1" customWidth="1"/>
    <col min="4113" max="4113" width="4" style="178" bestFit="1" customWidth="1"/>
    <col min="4114" max="4114" width="3.5703125" style="178" bestFit="1" customWidth="1"/>
    <col min="4115" max="4115" width="4" style="178" bestFit="1" customWidth="1"/>
    <col min="4116" max="4116" width="5.5703125" style="178" bestFit="1" customWidth="1"/>
    <col min="4117" max="4117" width="4" style="178" bestFit="1" customWidth="1"/>
    <col min="4118" max="4118" width="5.5703125" style="178" bestFit="1" customWidth="1"/>
    <col min="4119" max="4119" width="0.7109375" style="178" customWidth="1"/>
    <col min="4120" max="4120" width="9.140625" style="178" bestFit="1" customWidth="1"/>
    <col min="4121" max="4121" width="0.85546875" style="178" customWidth="1"/>
    <col min="4122" max="4122" width="7.5703125" style="178" bestFit="1" customWidth="1"/>
    <col min="4123" max="4352" width="11.42578125" style="178"/>
    <col min="4353" max="4353" width="0.140625" style="178" customWidth="1"/>
    <col min="4354" max="4354" width="2.7109375" style="178" customWidth="1"/>
    <col min="4355" max="4355" width="15.42578125" style="178" customWidth="1"/>
    <col min="4356" max="4356" width="1.28515625" style="178" customWidth="1"/>
    <col min="4357" max="4357" width="71.42578125" style="178" customWidth="1"/>
    <col min="4358" max="4358" width="6.5703125" style="178" bestFit="1" customWidth="1"/>
    <col min="4359" max="4360" width="6.5703125" style="178" customWidth="1"/>
    <col min="4361" max="4361" width="4" style="178" bestFit="1" customWidth="1"/>
    <col min="4362" max="4364" width="6.5703125" style="178" bestFit="1" customWidth="1"/>
    <col min="4365" max="4365" width="6.5703125" style="178" customWidth="1"/>
    <col min="4366" max="4368" width="6.5703125" style="178" bestFit="1" customWidth="1"/>
    <col min="4369" max="4369" width="4" style="178" bestFit="1" customWidth="1"/>
    <col min="4370" max="4370" width="3.5703125" style="178" bestFit="1" customWidth="1"/>
    <col min="4371" max="4371" width="4" style="178" bestFit="1" customWidth="1"/>
    <col min="4372" max="4372" width="5.5703125" style="178" bestFit="1" customWidth="1"/>
    <col min="4373" max="4373" width="4" style="178" bestFit="1" customWidth="1"/>
    <col min="4374" max="4374" width="5.5703125" style="178" bestFit="1" customWidth="1"/>
    <col min="4375" max="4375" width="0.7109375" style="178" customWidth="1"/>
    <col min="4376" max="4376" width="9.140625" style="178" bestFit="1" customWidth="1"/>
    <col min="4377" max="4377" width="0.85546875" style="178" customWidth="1"/>
    <col min="4378" max="4378" width="7.5703125" style="178" bestFit="1" customWidth="1"/>
    <col min="4379" max="4608" width="11.42578125" style="178"/>
    <col min="4609" max="4609" width="0.140625" style="178" customWidth="1"/>
    <col min="4610" max="4610" width="2.7109375" style="178" customWidth="1"/>
    <col min="4611" max="4611" width="15.42578125" style="178" customWidth="1"/>
    <col min="4612" max="4612" width="1.28515625" style="178" customWidth="1"/>
    <col min="4613" max="4613" width="71.42578125" style="178" customWidth="1"/>
    <col min="4614" max="4614" width="6.5703125" style="178" bestFit="1" customWidth="1"/>
    <col min="4615" max="4616" width="6.5703125" style="178" customWidth="1"/>
    <col min="4617" max="4617" width="4" style="178" bestFit="1" customWidth="1"/>
    <col min="4618" max="4620" width="6.5703125" style="178" bestFit="1" customWidth="1"/>
    <col min="4621" max="4621" width="6.5703125" style="178" customWidth="1"/>
    <col min="4622" max="4624" width="6.5703125" style="178" bestFit="1" customWidth="1"/>
    <col min="4625" max="4625" width="4" style="178" bestFit="1" customWidth="1"/>
    <col min="4626" max="4626" width="3.5703125" style="178" bestFit="1" customWidth="1"/>
    <col min="4627" max="4627" width="4" style="178" bestFit="1" customWidth="1"/>
    <col min="4628" max="4628" width="5.5703125" style="178" bestFit="1" customWidth="1"/>
    <col min="4629" max="4629" width="4" style="178" bestFit="1" customWidth="1"/>
    <col min="4630" max="4630" width="5.5703125" style="178" bestFit="1" customWidth="1"/>
    <col min="4631" max="4631" width="0.7109375" style="178" customWidth="1"/>
    <col min="4632" max="4632" width="9.140625" style="178" bestFit="1" customWidth="1"/>
    <col min="4633" max="4633" width="0.85546875" style="178" customWidth="1"/>
    <col min="4634" max="4634" width="7.5703125" style="178" bestFit="1" customWidth="1"/>
    <col min="4635" max="4864" width="11.42578125" style="178"/>
    <col min="4865" max="4865" width="0.140625" style="178" customWidth="1"/>
    <col min="4866" max="4866" width="2.7109375" style="178" customWidth="1"/>
    <col min="4867" max="4867" width="15.42578125" style="178" customWidth="1"/>
    <col min="4868" max="4868" width="1.28515625" style="178" customWidth="1"/>
    <col min="4869" max="4869" width="71.42578125" style="178" customWidth="1"/>
    <col min="4870" max="4870" width="6.5703125" style="178" bestFit="1" customWidth="1"/>
    <col min="4871" max="4872" width="6.5703125" style="178" customWidth="1"/>
    <col min="4873" max="4873" width="4" style="178" bestFit="1" customWidth="1"/>
    <col min="4874" max="4876" width="6.5703125" style="178" bestFit="1" customWidth="1"/>
    <col min="4877" max="4877" width="6.5703125" style="178" customWidth="1"/>
    <col min="4878" max="4880" width="6.5703125" style="178" bestFit="1" customWidth="1"/>
    <col min="4881" max="4881" width="4" style="178" bestFit="1" customWidth="1"/>
    <col min="4882" max="4882" width="3.5703125" style="178" bestFit="1" customWidth="1"/>
    <col min="4883" max="4883" width="4" style="178" bestFit="1" customWidth="1"/>
    <col min="4884" max="4884" width="5.5703125" style="178" bestFit="1" customWidth="1"/>
    <col min="4885" max="4885" width="4" style="178" bestFit="1" customWidth="1"/>
    <col min="4886" max="4886" width="5.5703125" style="178" bestFit="1" customWidth="1"/>
    <col min="4887" max="4887" width="0.7109375" style="178" customWidth="1"/>
    <col min="4888" max="4888" width="9.140625" style="178" bestFit="1" customWidth="1"/>
    <col min="4889" max="4889" width="0.85546875" style="178" customWidth="1"/>
    <col min="4890" max="4890" width="7.5703125" style="178" bestFit="1" customWidth="1"/>
    <col min="4891" max="5120" width="11.42578125" style="178"/>
    <col min="5121" max="5121" width="0.140625" style="178" customWidth="1"/>
    <col min="5122" max="5122" width="2.7109375" style="178" customWidth="1"/>
    <col min="5123" max="5123" width="15.42578125" style="178" customWidth="1"/>
    <col min="5124" max="5124" width="1.28515625" style="178" customWidth="1"/>
    <col min="5125" max="5125" width="71.42578125" style="178" customWidth="1"/>
    <col min="5126" max="5126" width="6.5703125" style="178" bestFit="1" customWidth="1"/>
    <col min="5127" max="5128" width="6.5703125" style="178" customWidth="1"/>
    <col min="5129" max="5129" width="4" style="178" bestFit="1" customWidth="1"/>
    <col min="5130" max="5132" width="6.5703125" style="178" bestFit="1" customWidth="1"/>
    <col min="5133" max="5133" width="6.5703125" style="178" customWidth="1"/>
    <col min="5134" max="5136" width="6.5703125" style="178" bestFit="1" customWidth="1"/>
    <col min="5137" max="5137" width="4" style="178" bestFit="1" customWidth="1"/>
    <col min="5138" max="5138" width="3.5703125" style="178" bestFit="1" customWidth="1"/>
    <col min="5139" max="5139" width="4" style="178" bestFit="1" customWidth="1"/>
    <col min="5140" max="5140" width="5.5703125" style="178" bestFit="1" customWidth="1"/>
    <col min="5141" max="5141" width="4" style="178" bestFit="1" customWidth="1"/>
    <col min="5142" max="5142" width="5.5703125" style="178" bestFit="1" customWidth="1"/>
    <col min="5143" max="5143" width="0.7109375" style="178" customWidth="1"/>
    <col min="5144" max="5144" width="9.140625" style="178" bestFit="1" customWidth="1"/>
    <col min="5145" max="5145" width="0.85546875" style="178" customWidth="1"/>
    <col min="5146" max="5146" width="7.5703125" style="178" bestFit="1" customWidth="1"/>
    <col min="5147" max="5376" width="11.42578125" style="178"/>
    <col min="5377" max="5377" width="0.140625" style="178" customWidth="1"/>
    <col min="5378" max="5378" width="2.7109375" style="178" customWidth="1"/>
    <col min="5379" max="5379" width="15.42578125" style="178" customWidth="1"/>
    <col min="5380" max="5380" width="1.28515625" style="178" customWidth="1"/>
    <col min="5381" max="5381" width="71.42578125" style="178" customWidth="1"/>
    <col min="5382" max="5382" width="6.5703125" style="178" bestFit="1" customWidth="1"/>
    <col min="5383" max="5384" width="6.5703125" style="178" customWidth="1"/>
    <col min="5385" max="5385" width="4" style="178" bestFit="1" customWidth="1"/>
    <col min="5386" max="5388" width="6.5703125" style="178" bestFit="1" customWidth="1"/>
    <col min="5389" max="5389" width="6.5703125" style="178" customWidth="1"/>
    <col min="5390" max="5392" width="6.5703125" style="178" bestFit="1" customWidth="1"/>
    <col min="5393" max="5393" width="4" style="178" bestFit="1" customWidth="1"/>
    <col min="5394" max="5394" width="3.5703125" style="178" bestFit="1" customWidth="1"/>
    <col min="5395" max="5395" width="4" style="178" bestFit="1" customWidth="1"/>
    <col min="5396" max="5396" width="5.5703125" style="178" bestFit="1" customWidth="1"/>
    <col min="5397" max="5397" width="4" style="178" bestFit="1" customWidth="1"/>
    <col min="5398" max="5398" width="5.5703125" style="178" bestFit="1" customWidth="1"/>
    <col min="5399" max="5399" width="0.7109375" style="178" customWidth="1"/>
    <col min="5400" max="5400" width="9.140625" style="178" bestFit="1" customWidth="1"/>
    <col min="5401" max="5401" width="0.85546875" style="178" customWidth="1"/>
    <col min="5402" max="5402" width="7.5703125" style="178" bestFit="1" customWidth="1"/>
    <col min="5403" max="5632" width="11.42578125" style="178"/>
    <col min="5633" max="5633" width="0.140625" style="178" customWidth="1"/>
    <col min="5634" max="5634" width="2.7109375" style="178" customWidth="1"/>
    <col min="5635" max="5635" width="15.42578125" style="178" customWidth="1"/>
    <col min="5636" max="5636" width="1.28515625" style="178" customWidth="1"/>
    <col min="5637" max="5637" width="71.42578125" style="178" customWidth="1"/>
    <col min="5638" max="5638" width="6.5703125" style="178" bestFit="1" customWidth="1"/>
    <col min="5639" max="5640" width="6.5703125" style="178" customWidth="1"/>
    <col min="5641" max="5641" width="4" style="178" bestFit="1" customWidth="1"/>
    <col min="5642" max="5644" width="6.5703125" style="178" bestFit="1" customWidth="1"/>
    <col min="5645" max="5645" width="6.5703125" style="178" customWidth="1"/>
    <col min="5646" max="5648" width="6.5703125" style="178" bestFit="1" customWidth="1"/>
    <col min="5649" max="5649" width="4" style="178" bestFit="1" customWidth="1"/>
    <col min="5650" max="5650" width="3.5703125" style="178" bestFit="1" customWidth="1"/>
    <col min="5651" max="5651" width="4" style="178" bestFit="1" customWidth="1"/>
    <col min="5652" max="5652" width="5.5703125" style="178" bestFit="1" customWidth="1"/>
    <col min="5653" max="5653" width="4" style="178" bestFit="1" customWidth="1"/>
    <col min="5654" max="5654" width="5.5703125" style="178" bestFit="1" customWidth="1"/>
    <col min="5655" max="5655" width="0.7109375" style="178" customWidth="1"/>
    <col min="5656" max="5656" width="9.140625" style="178" bestFit="1" customWidth="1"/>
    <col min="5657" max="5657" width="0.85546875" style="178" customWidth="1"/>
    <col min="5658" max="5658" width="7.5703125" style="178" bestFit="1" customWidth="1"/>
    <col min="5659" max="5888" width="11.42578125" style="178"/>
    <col min="5889" max="5889" width="0.140625" style="178" customWidth="1"/>
    <col min="5890" max="5890" width="2.7109375" style="178" customWidth="1"/>
    <col min="5891" max="5891" width="15.42578125" style="178" customWidth="1"/>
    <col min="5892" max="5892" width="1.28515625" style="178" customWidth="1"/>
    <col min="5893" max="5893" width="71.42578125" style="178" customWidth="1"/>
    <col min="5894" max="5894" width="6.5703125" style="178" bestFit="1" customWidth="1"/>
    <col min="5895" max="5896" width="6.5703125" style="178" customWidth="1"/>
    <col min="5897" max="5897" width="4" style="178" bestFit="1" customWidth="1"/>
    <col min="5898" max="5900" width="6.5703125" style="178" bestFit="1" customWidth="1"/>
    <col min="5901" max="5901" width="6.5703125" style="178" customWidth="1"/>
    <col min="5902" max="5904" width="6.5703125" style="178" bestFit="1" customWidth="1"/>
    <col min="5905" max="5905" width="4" style="178" bestFit="1" customWidth="1"/>
    <col min="5906" max="5906" width="3.5703125" style="178" bestFit="1" customWidth="1"/>
    <col min="5907" max="5907" width="4" style="178" bestFit="1" customWidth="1"/>
    <col min="5908" max="5908" width="5.5703125" style="178" bestFit="1" customWidth="1"/>
    <col min="5909" max="5909" width="4" style="178" bestFit="1" customWidth="1"/>
    <col min="5910" max="5910" width="5.5703125" style="178" bestFit="1" customWidth="1"/>
    <col min="5911" max="5911" width="0.7109375" style="178" customWidth="1"/>
    <col min="5912" max="5912" width="9.140625" style="178" bestFit="1" customWidth="1"/>
    <col min="5913" max="5913" width="0.85546875" style="178" customWidth="1"/>
    <col min="5914" max="5914" width="7.5703125" style="178" bestFit="1" customWidth="1"/>
    <col min="5915" max="6144" width="11.42578125" style="178"/>
    <col min="6145" max="6145" width="0.140625" style="178" customWidth="1"/>
    <col min="6146" max="6146" width="2.7109375" style="178" customWidth="1"/>
    <col min="6147" max="6147" width="15.42578125" style="178" customWidth="1"/>
    <col min="6148" max="6148" width="1.28515625" style="178" customWidth="1"/>
    <col min="6149" max="6149" width="71.42578125" style="178" customWidth="1"/>
    <col min="6150" max="6150" width="6.5703125" style="178" bestFit="1" customWidth="1"/>
    <col min="6151" max="6152" width="6.5703125" style="178" customWidth="1"/>
    <col min="6153" max="6153" width="4" style="178" bestFit="1" customWidth="1"/>
    <col min="6154" max="6156" width="6.5703125" style="178" bestFit="1" customWidth="1"/>
    <col min="6157" max="6157" width="6.5703125" style="178" customWidth="1"/>
    <col min="6158" max="6160" width="6.5703125" style="178" bestFit="1" customWidth="1"/>
    <col min="6161" max="6161" width="4" style="178" bestFit="1" customWidth="1"/>
    <col min="6162" max="6162" width="3.5703125" style="178" bestFit="1" customWidth="1"/>
    <col min="6163" max="6163" width="4" style="178" bestFit="1" customWidth="1"/>
    <col min="6164" max="6164" width="5.5703125" style="178" bestFit="1" customWidth="1"/>
    <col min="6165" max="6165" width="4" style="178" bestFit="1" customWidth="1"/>
    <col min="6166" max="6166" width="5.5703125" style="178" bestFit="1" customWidth="1"/>
    <col min="6167" max="6167" width="0.7109375" style="178" customWidth="1"/>
    <col min="6168" max="6168" width="9.140625" style="178" bestFit="1" customWidth="1"/>
    <col min="6169" max="6169" width="0.85546875" style="178" customWidth="1"/>
    <col min="6170" max="6170" width="7.5703125" style="178" bestFit="1" customWidth="1"/>
    <col min="6171" max="6400" width="11.42578125" style="178"/>
    <col min="6401" max="6401" width="0.140625" style="178" customWidth="1"/>
    <col min="6402" max="6402" width="2.7109375" style="178" customWidth="1"/>
    <col min="6403" max="6403" width="15.42578125" style="178" customWidth="1"/>
    <col min="6404" max="6404" width="1.28515625" style="178" customWidth="1"/>
    <col min="6405" max="6405" width="71.42578125" style="178" customWidth="1"/>
    <col min="6406" max="6406" width="6.5703125" style="178" bestFit="1" customWidth="1"/>
    <col min="6407" max="6408" width="6.5703125" style="178" customWidth="1"/>
    <col min="6409" max="6409" width="4" style="178" bestFit="1" customWidth="1"/>
    <col min="6410" max="6412" width="6.5703125" style="178" bestFit="1" customWidth="1"/>
    <col min="6413" max="6413" width="6.5703125" style="178" customWidth="1"/>
    <col min="6414" max="6416" width="6.5703125" style="178" bestFit="1" customWidth="1"/>
    <col min="6417" max="6417" width="4" style="178" bestFit="1" customWidth="1"/>
    <col min="6418" max="6418" width="3.5703125" style="178" bestFit="1" customWidth="1"/>
    <col min="6419" max="6419" width="4" style="178" bestFit="1" customWidth="1"/>
    <col min="6420" max="6420" width="5.5703125" style="178" bestFit="1" customWidth="1"/>
    <col min="6421" max="6421" width="4" style="178" bestFit="1" customWidth="1"/>
    <col min="6422" max="6422" width="5.5703125" style="178" bestFit="1" customWidth="1"/>
    <col min="6423" max="6423" width="0.7109375" style="178" customWidth="1"/>
    <col min="6424" max="6424" width="9.140625" style="178" bestFit="1" customWidth="1"/>
    <col min="6425" max="6425" width="0.85546875" style="178" customWidth="1"/>
    <col min="6426" max="6426" width="7.5703125" style="178" bestFit="1" customWidth="1"/>
    <col min="6427" max="6656" width="11.42578125" style="178"/>
    <col min="6657" max="6657" width="0.140625" style="178" customWidth="1"/>
    <col min="6658" max="6658" width="2.7109375" style="178" customWidth="1"/>
    <col min="6659" max="6659" width="15.42578125" style="178" customWidth="1"/>
    <col min="6660" max="6660" width="1.28515625" style="178" customWidth="1"/>
    <col min="6661" max="6661" width="71.42578125" style="178" customWidth="1"/>
    <col min="6662" max="6662" width="6.5703125" style="178" bestFit="1" customWidth="1"/>
    <col min="6663" max="6664" width="6.5703125" style="178" customWidth="1"/>
    <col min="6665" max="6665" width="4" style="178" bestFit="1" customWidth="1"/>
    <col min="6666" max="6668" width="6.5703125" style="178" bestFit="1" customWidth="1"/>
    <col min="6669" max="6669" width="6.5703125" style="178" customWidth="1"/>
    <col min="6670" max="6672" width="6.5703125" style="178" bestFit="1" customWidth="1"/>
    <col min="6673" max="6673" width="4" style="178" bestFit="1" customWidth="1"/>
    <col min="6674" max="6674" width="3.5703125" style="178" bestFit="1" customWidth="1"/>
    <col min="6675" max="6675" width="4" style="178" bestFit="1" customWidth="1"/>
    <col min="6676" max="6676" width="5.5703125" style="178" bestFit="1" customWidth="1"/>
    <col min="6677" max="6677" width="4" style="178" bestFit="1" customWidth="1"/>
    <col min="6678" max="6678" width="5.5703125" style="178" bestFit="1" customWidth="1"/>
    <col min="6679" max="6679" width="0.7109375" style="178" customWidth="1"/>
    <col min="6680" max="6680" width="9.140625" style="178" bestFit="1" customWidth="1"/>
    <col min="6681" max="6681" width="0.85546875" style="178" customWidth="1"/>
    <col min="6682" max="6682" width="7.5703125" style="178" bestFit="1" customWidth="1"/>
    <col min="6683" max="6912" width="11.42578125" style="178"/>
    <col min="6913" max="6913" width="0.140625" style="178" customWidth="1"/>
    <col min="6914" max="6914" width="2.7109375" style="178" customWidth="1"/>
    <col min="6915" max="6915" width="15.42578125" style="178" customWidth="1"/>
    <col min="6916" max="6916" width="1.28515625" style="178" customWidth="1"/>
    <col min="6917" max="6917" width="71.42578125" style="178" customWidth="1"/>
    <col min="6918" max="6918" width="6.5703125" style="178" bestFit="1" customWidth="1"/>
    <col min="6919" max="6920" width="6.5703125" style="178" customWidth="1"/>
    <col min="6921" max="6921" width="4" style="178" bestFit="1" customWidth="1"/>
    <col min="6922" max="6924" width="6.5703125" style="178" bestFit="1" customWidth="1"/>
    <col min="6925" max="6925" width="6.5703125" style="178" customWidth="1"/>
    <col min="6926" max="6928" width="6.5703125" style="178" bestFit="1" customWidth="1"/>
    <col min="6929" max="6929" width="4" style="178" bestFit="1" customWidth="1"/>
    <col min="6930" max="6930" width="3.5703125" style="178" bestFit="1" customWidth="1"/>
    <col min="6931" max="6931" width="4" style="178" bestFit="1" customWidth="1"/>
    <col min="6932" max="6932" width="5.5703125" style="178" bestFit="1" customWidth="1"/>
    <col min="6933" max="6933" width="4" style="178" bestFit="1" customWidth="1"/>
    <col min="6934" max="6934" width="5.5703125" style="178" bestFit="1" customWidth="1"/>
    <col min="6935" max="6935" width="0.7109375" style="178" customWidth="1"/>
    <col min="6936" max="6936" width="9.140625" style="178" bestFit="1" customWidth="1"/>
    <col min="6937" max="6937" width="0.85546875" style="178" customWidth="1"/>
    <col min="6938" max="6938" width="7.5703125" style="178" bestFit="1" customWidth="1"/>
    <col min="6939" max="7168" width="11.42578125" style="178"/>
    <col min="7169" max="7169" width="0.140625" style="178" customWidth="1"/>
    <col min="7170" max="7170" width="2.7109375" style="178" customWidth="1"/>
    <col min="7171" max="7171" width="15.42578125" style="178" customWidth="1"/>
    <col min="7172" max="7172" width="1.28515625" style="178" customWidth="1"/>
    <col min="7173" max="7173" width="71.42578125" style="178" customWidth="1"/>
    <col min="7174" max="7174" width="6.5703125" style="178" bestFit="1" customWidth="1"/>
    <col min="7175" max="7176" width="6.5703125" style="178" customWidth="1"/>
    <col min="7177" max="7177" width="4" style="178" bestFit="1" customWidth="1"/>
    <col min="7178" max="7180" width="6.5703125" style="178" bestFit="1" customWidth="1"/>
    <col min="7181" max="7181" width="6.5703125" style="178" customWidth="1"/>
    <col min="7182" max="7184" width="6.5703125" style="178" bestFit="1" customWidth="1"/>
    <col min="7185" max="7185" width="4" style="178" bestFit="1" customWidth="1"/>
    <col min="7186" max="7186" width="3.5703125" style="178" bestFit="1" customWidth="1"/>
    <col min="7187" max="7187" width="4" style="178" bestFit="1" customWidth="1"/>
    <col min="7188" max="7188" width="5.5703125" style="178" bestFit="1" customWidth="1"/>
    <col min="7189" max="7189" width="4" style="178" bestFit="1" customWidth="1"/>
    <col min="7190" max="7190" width="5.5703125" style="178" bestFit="1" customWidth="1"/>
    <col min="7191" max="7191" width="0.7109375" style="178" customWidth="1"/>
    <col min="7192" max="7192" width="9.140625" style="178" bestFit="1" customWidth="1"/>
    <col min="7193" max="7193" width="0.85546875" style="178" customWidth="1"/>
    <col min="7194" max="7194" width="7.5703125" style="178" bestFit="1" customWidth="1"/>
    <col min="7195" max="7424" width="11.42578125" style="178"/>
    <col min="7425" max="7425" width="0.140625" style="178" customWidth="1"/>
    <col min="7426" max="7426" width="2.7109375" style="178" customWidth="1"/>
    <col min="7427" max="7427" width="15.42578125" style="178" customWidth="1"/>
    <col min="7428" max="7428" width="1.28515625" style="178" customWidth="1"/>
    <col min="7429" max="7429" width="71.42578125" style="178" customWidth="1"/>
    <col min="7430" max="7430" width="6.5703125" style="178" bestFit="1" customWidth="1"/>
    <col min="7431" max="7432" width="6.5703125" style="178" customWidth="1"/>
    <col min="7433" max="7433" width="4" style="178" bestFit="1" customWidth="1"/>
    <col min="7434" max="7436" width="6.5703125" style="178" bestFit="1" customWidth="1"/>
    <col min="7437" max="7437" width="6.5703125" style="178" customWidth="1"/>
    <col min="7438" max="7440" width="6.5703125" style="178" bestFit="1" customWidth="1"/>
    <col min="7441" max="7441" width="4" style="178" bestFit="1" customWidth="1"/>
    <col min="7442" max="7442" width="3.5703125" style="178" bestFit="1" customWidth="1"/>
    <col min="7443" max="7443" width="4" style="178" bestFit="1" customWidth="1"/>
    <col min="7444" max="7444" width="5.5703125" style="178" bestFit="1" customWidth="1"/>
    <col min="7445" max="7445" width="4" style="178" bestFit="1" customWidth="1"/>
    <col min="7446" max="7446" width="5.5703125" style="178" bestFit="1" customWidth="1"/>
    <col min="7447" max="7447" width="0.7109375" style="178" customWidth="1"/>
    <col min="7448" max="7448" width="9.140625" style="178" bestFit="1" customWidth="1"/>
    <col min="7449" max="7449" width="0.85546875" style="178" customWidth="1"/>
    <col min="7450" max="7450" width="7.5703125" style="178" bestFit="1" customWidth="1"/>
    <col min="7451" max="7680" width="11.42578125" style="178"/>
    <col min="7681" max="7681" width="0.140625" style="178" customWidth="1"/>
    <col min="7682" max="7682" width="2.7109375" style="178" customWidth="1"/>
    <col min="7683" max="7683" width="15.42578125" style="178" customWidth="1"/>
    <col min="7684" max="7684" width="1.28515625" style="178" customWidth="1"/>
    <col min="7685" max="7685" width="71.42578125" style="178" customWidth="1"/>
    <col min="7686" max="7686" width="6.5703125" style="178" bestFit="1" customWidth="1"/>
    <col min="7687" max="7688" width="6.5703125" style="178" customWidth="1"/>
    <col min="7689" max="7689" width="4" style="178" bestFit="1" customWidth="1"/>
    <col min="7690" max="7692" width="6.5703125" style="178" bestFit="1" customWidth="1"/>
    <col min="7693" max="7693" width="6.5703125" style="178" customWidth="1"/>
    <col min="7694" max="7696" width="6.5703125" style="178" bestFit="1" customWidth="1"/>
    <col min="7697" max="7697" width="4" style="178" bestFit="1" customWidth="1"/>
    <col min="7698" max="7698" width="3.5703125" style="178" bestFit="1" customWidth="1"/>
    <col min="7699" max="7699" width="4" style="178" bestFit="1" customWidth="1"/>
    <col min="7700" max="7700" width="5.5703125" style="178" bestFit="1" customWidth="1"/>
    <col min="7701" max="7701" width="4" style="178" bestFit="1" customWidth="1"/>
    <col min="7702" max="7702" width="5.5703125" style="178" bestFit="1" customWidth="1"/>
    <col min="7703" max="7703" width="0.7109375" style="178" customWidth="1"/>
    <col min="7704" max="7704" width="9.140625" style="178" bestFit="1" customWidth="1"/>
    <col min="7705" max="7705" width="0.85546875" style="178" customWidth="1"/>
    <col min="7706" max="7706" width="7.5703125" style="178" bestFit="1" customWidth="1"/>
    <col min="7707" max="7936" width="11.42578125" style="178"/>
    <col min="7937" max="7937" width="0.140625" style="178" customWidth="1"/>
    <col min="7938" max="7938" width="2.7109375" style="178" customWidth="1"/>
    <col min="7939" max="7939" width="15.42578125" style="178" customWidth="1"/>
    <col min="7940" max="7940" width="1.28515625" style="178" customWidth="1"/>
    <col min="7941" max="7941" width="71.42578125" style="178" customWidth="1"/>
    <col min="7942" max="7942" width="6.5703125" style="178" bestFit="1" customWidth="1"/>
    <col min="7943" max="7944" width="6.5703125" style="178" customWidth="1"/>
    <col min="7945" max="7945" width="4" style="178" bestFit="1" customWidth="1"/>
    <col min="7946" max="7948" width="6.5703125" style="178" bestFit="1" customWidth="1"/>
    <col min="7949" max="7949" width="6.5703125" style="178" customWidth="1"/>
    <col min="7950" max="7952" width="6.5703125" style="178" bestFit="1" customWidth="1"/>
    <col min="7953" max="7953" width="4" style="178" bestFit="1" customWidth="1"/>
    <col min="7954" max="7954" width="3.5703125" style="178" bestFit="1" customWidth="1"/>
    <col min="7955" max="7955" width="4" style="178" bestFit="1" customWidth="1"/>
    <col min="7956" max="7956" width="5.5703125" style="178" bestFit="1" customWidth="1"/>
    <col min="7957" max="7957" width="4" style="178" bestFit="1" customWidth="1"/>
    <col min="7958" max="7958" width="5.5703125" style="178" bestFit="1" customWidth="1"/>
    <col min="7959" max="7959" width="0.7109375" style="178" customWidth="1"/>
    <col min="7960" max="7960" width="9.140625" style="178" bestFit="1" customWidth="1"/>
    <col min="7961" max="7961" width="0.85546875" style="178" customWidth="1"/>
    <col min="7962" max="7962" width="7.5703125" style="178" bestFit="1" customWidth="1"/>
    <col min="7963" max="8192" width="11.42578125" style="178"/>
    <col min="8193" max="8193" width="0.140625" style="178" customWidth="1"/>
    <col min="8194" max="8194" width="2.7109375" style="178" customWidth="1"/>
    <col min="8195" max="8195" width="15.42578125" style="178" customWidth="1"/>
    <col min="8196" max="8196" width="1.28515625" style="178" customWidth="1"/>
    <col min="8197" max="8197" width="71.42578125" style="178" customWidth="1"/>
    <col min="8198" max="8198" width="6.5703125" style="178" bestFit="1" customWidth="1"/>
    <col min="8199" max="8200" width="6.5703125" style="178" customWidth="1"/>
    <col min="8201" max="8201" width="4" style="178" bestFit="1" customWidth="1"/>
    <col min="8202" max="8204" width="6.5703125" style="178" bestFit="1" customWidth="1"/>
    <col min="8205" max="8205" width="6.5703125" style="178" customWidth="1"/>
    <col min="8206" max="8208" width="6.5703125" style="178" bestFit="1" customWidth="1"/>
    <col min="8209" max="8209" width="4" style="178" bestFit="1" customWidth="1"/>
    <col min="8210" max="8210" width="3.5703125" style="178" bestFit="1" customWidth="1"/>
    <col min="8211" max="8211" width="4" style="178" bestFit="1" customWidth="1"/>
    <col min="8212" max="8212" width="5.5703125" style="178" bestFit="1" customWidth="1"/>
    <col min="8213" max="8213" width="4" style="178" bestFit="1" customWidth="1"/>
    <col min="8214" max="8214" width="5.5703125" style="178" bestFit="1" customWidth="1"/>
    <col min="8215" max="8215" width="0.7109375" style="178" customWidth="1"/>
    <col min="8216" max="8216" width="9.140625" style="178" bestFit="1" customWidth="1"/>
    <col min="8217" max="8217" width="0.85546875" style="178" customWidth="1"/>
    <col min="8218" max="8218" width="7.5703125" style="178" bestFit="1" customWidth="1"/>
    <col min="8219" max="8448" width="11.42578125" style="178"/>
    <col min="8449" max="8449" width="0.140625" style="178" customWidth="1"/>
    <col min="8450" max="8450" width="2.7109375" style="178" customWidth="1"/>
    <col min="8451" max="8451" width="15.42578125" style="178" customWidth="1"/>
    <col min="8452" max="8452" width="1.28515625" style="178" customWidth="1"/>
    <col min="8453" max="8453" width="71.42578125" style="178" customWidth="1"/>
    <col min="8454" max="8454" width="6.5703125" style="178" bestFit="1" customWidth="1"/>
    <col min="8455" max="8456" width="6.5703125" style="178" customWidth="1"/>
    <col min="8457" max="8457" width="4" style="178" bestFit="1" customWidth="1"/>
    <col min="8458" max="8460" width="6.5703125" style="178" bestFit="1" customWidth="1"/>
    <col min="8461" max="8461" width="6.5703125" style="178" customWidth="1"/>
    <col min="8462" max="8464" width="6.5703125" style="178" bestFit="1" customWidth="1"/>
    <col min="8465" max="8465" width="4" style="178" bestFit="1" customWidth="1"/>
    <col min="8466" max="8466" width="3.5703125" style="178" bestFit="1" customWidth="1"/>
    <col min="8467" max="8467" width="4" style="178" bestFit="1" customWidth="1"/>
    <col min="8468" max="8468" width="5.5703125" style="178" bestFit="1" customWidth="1"/>
    <col min="8469" max="8469" width="4" style="178" bestFit="1" customWidth="1"/>
    <col min="8470" max="8470" width="5.5703125" style="178" bestFit="1" customWidth="1"/>
    <col min="8471" max="8471" width="0.7109375" style="178" customWidth="1"/>
    <col min="8472" max="8472" width="9.140625" style="178" bestFit="1" customWidth="1"/>
    <col min="8473" max="8473" width="0.85546875" style="178" customWidth="1"/>
    <col min="8474" max="8474" width="7.5703125" style="178" bestFit="1" customWidth="1"/>
    <col min="8475" max="8704" width="11.42578125" style="178"/>
    <col min="8705" max="8705" width="0.140625" style="178" customWidth="1"/>
    <col min="8706" max="8706" width="2.7109375" style="178" customWidth="1"/>
    <col min="8707" max="8707" width="15.42578125" style="178" customWidth="1"/>
    <col min="8708" max="8708" width="1.28515625" style="178" customWidth="1"/>
    <col min="8709" max="8709" width="71.42578125" style="178" customWidth="1"/>
    <col min="8710" max="8710" width="6.5703125" style="178" bestFit="1" customWidth="1"/>
    <col min="8711" max="8712" width="6.5703125" style="178" customWidth="1"/>
    <col min="8713" max="8713" width="4" style="178" bestFit="1" customWidth="1"/>
    <col min="8714" max="8716" width="6.5703125" style="178" bestFit="1" customWidth="1"/>
    <col min="8717" max="8717" width="6.5703125" style="178" customWidth="1"/>
    <col min="8718" max="8720" width="6.5703125" style="178" bestFit="1" customWidth="1"/>
    <col min="8721" max="8721" width="4" style="178" bestFit="1" customWidth="1"/>
    <col min="8722" max="8722" width="3.5703125" style="178" bestFit="1" customWidth="1"/>
    <col min="8723" max="8723" width="4" style="178" bestFit="1" customWidth="1"/>
    <col min="8724" max="8724" width="5.5703125" style="178" bestFit="1" customWidth="1"/>
    <col min="8725" max="8725" width="4" style="178" bestFit="1" customWidth="1"/>
    <col min="8726" max="8726" width="5.5703125" style="178" bestFit="1" customWidth="1"/>
    <col min="8727" max="8727" width="0.7109375" style="178" customWidth="1"/>
    <col min="8728" max="8728" width="9.140625" style="178" bestFit="1" customWidth="1"/>
    <col min="8729" max="8729" width="0.85546875" style="178" customWidth="1"/>
    <col min="8730" max="8730" width="7.5703125" style="178" bestFit="1" customWidth="1"/>
    <col min="8731" max="8960" width="11.42578125" style="178"/>
    <col min="8961" max="8961" width="0.140625" style="178" customWidth="1"/>
    <col min="8962" max="8962" width="2.7109375" style="178" customWidth="1"/>
    <col min="8963" max="8963" width="15.42578125" style="178" customWidth="1"/>
    <col min="8964" max="8964" width="1.28515625" style="178" customWidth="1"/>
    <col min="8965" max="8965" width="71.42578125" style="178" customWidth="1"/>
    <col min="8966" max="8966" width="6.5703125" style="178" bestFit="1" customWidth="1"/>
    <col min="8967" max="8968" width="6.5703125" style="178" customWidth="1"/>
    <col min="8969" max="8969" width="4" style="178" bestFit="1" customWidth="1"/>
    <col min="8970" max="8972" width="6.5703125" style="178" bestFit="1" customWidth="1"/>
    <col min="8973" max="8973" width="6.5703125" style="178" customWidth="1"/>
    <col min="8974" max="8976" width="6.5703125" style="178" bestFit="1" customWidth="1"/>
    <col min="8977" max="8977" width="4" style="178" bestFit="1" customWidth="1"/>
    <col min="8978" max="8978" width="3.5703125" style="178" bestFit="1" customWidth="1"/>
    <col min="8979" max="8979" width="4" style="178" bestFit="1" customWidth="1"/>
    <col min="8980" max="8980" width="5.5703125" style="178" bestFit="1" customWidth="1"/>
    <col min="8981" max="8981" width="4" style="178" bestFit="1" customWidth="1"/>
    <col min="8982" max="8982" width="5.5703125" style="178" bestFit="1" customWidth="1"/>
    <col min="8983" max="8983" width="0.7109375" style="178" customWidth="1"/>
    <col min="8984" max="8984" width="9.140625" style="178" bestFit="1" customWidth="1"/>
    <col min="8985" max="8985" width="0.85546875" style="178" customWidth="1"/>
    <col min="8986" max="8986" width="7.5703125" style="178" bestFit="1" customWidth="1"/>
    <col min="8987" max="9216" width="11.42578125" style="178"/>
    <col min="9217" max="9217" width="0.140625" style="178" customWidth="1"/>
    <col min="9218" max="9218" width="2.7109375" style="178" customWidth="1"/>
    <col min="9219" max="9219" width="15.42578125" style="178" customWidth="1"/>
    <col min="9220" max="9220" width="1.28515625" style="178" customWidth="1"/>
    <col min="9221" max="9221" width="71.42578125" style="178" customWidth="1"/>
    <col min="9222" max="9222" width="6.5703125" style="178" bestFit="1" customWidth="1"/>
    <col min="9223" max="9224" width="6.5703125" style="178" customWidth="1"/>
    <col min="9225" max="9225" width="4" style="178" bestFit="1" customWidth="1"/>
    <col min="9226" max="9228" width="6.5703125" style="178" bestFit="1" customWidth="1"/>
    <col min="9229" max="9229" width="6.5703125" style="178" customWidth="1"/>
    <col min="9230" max="9232" width="6.5703125" style="178" bestFit="1" customWidth="1"/>
    <col min="9233" max="9233" width="4" style="178" bestFit="1" customWidth="1"/>
    <col min="9234" max="9234" width="3.5703125" style="178" bestFit="1" customWidth="1"/>
    <col min="9235" max="9235" width="4" style="178" bestFit="1" customWidth="1"/>
    <col min="9236" max="9236" width="5.5703125" style="178" bestFit="1" customWidth="1"/>
    <col min="9237" max="9237" width="4" style="178" bestFit="1" customWidth="1"/>
    <col min="9238" max="9238" width="5.5703125" style="178" bestFit="1" customWidth="1"/>
    <col min="9239" max="9239" width="0.7109375" style="178" customWidth="1"/>
    <col min="9240" max="9240" width="9.140625" style="178" bestFit="1" customWidth="1"/>
    <col min="9241" max="9241" width="0.85546875" style="178" customWidth="1"/>
    <col min="9242" max="9242" width="7.5703125" style="178" bestFit="1" customWidth="1"/>
    <col min="9243" max="9472" width="11.42578125" style="178"/>
    <col min="9473" max="9473" width="0.140625" style="178" customWidth="1"/>
    <col min="9474" max="9474" width="2.7109375" style="178" customWidth="1"/>
    <col min="9475" max="9475" width="15.42578125" style="178" customWidth="1"/>
    <col min="9476" max="9476" width="1.28515625" style="178" customWidth="1"/>
    <col min="9477" max="9477" width="71.42578125" style="178" customWidth="1"/>
    <col min="9478" max="9478" width="6.5703125" style="178" bestFit="1" customWidth="1"/>
    <col min="9479" max="9480" width="6.5703125" style="178" customWidth="1"/>
    <col min="9481" max="9481" width="4" style="178" bestFit="1" customWidth="1"/>
    <col min="9482" max="9484" width="6.5703125" style="178" bestFit="1" customWidth="1"/>
    <col min="9485" max="9485" width="6.5703125" style="178" customWidth="1"/>
    <col min="9486" max="9488" width="6.5703125" style="178" bestFit="1" customWidth="1"/>
    <col min="9489" max="9489" width="4" style="178" bestFit="1" customWidth="1"/>
    <col min="9490" max="9490" width="3.5703125" style="178" bestFit="1" customWidth="1"/>
    <col min="9491" max="9491" width="4" style="178" bestFit="1" customWidth="1"/>
    <col min="9492" max="9492" width="5.5703125" style="178" bestFit="1" customWidth="1"/>
    <col min="9493" max="9493" width="4" style="178" bestFit="1" customWidth="1"/>
    <col min="9494" max="9494" width="5.5703125" style="178" bestFit="1" customWidth="1"/>
    <col min="9495" max="9495" width="0.7109375" style="178" customWidth="1"/>
    <col min="9496" max="9496" width="9.140625" style="178" bestFit="1" customWidth="1"/>
    <col min="9497" max="9497" width="0.85546875" style="178" customWidth="1"/>
    <col min="9498" max="9498" width="7.5703125" style="178" bestFit="1" customWidth="1"/>
    <col min="9499" max="9728" width="11.42578125" style="178"/>
    <col min="9729" max="9729" width="0.140625" style="178" customWidth="1"/>
    <col min="9730" max="9730" width="2.7109375" style="178" customWidth="1"/>
    <col min="9731" max="9731" width="15.42578125" style="178" customWidth="1"/>
    <col min="9732" max="9732" width="1.28515625" style="178" customWidth="1"/>
    <col min="9733" max="9733" width="71.42578125" style="178" customWidth="1"/>
    <col min="9734" max="9734" width="6.5703125" style="178" bestFit="1" customWidth="1"/>
    <col min="9735" max="9736" width="6.5703125" style="178" customWidth="1"/>
    <col min="9737" max="9737" width="4" style="178" bestFit="1" customWidth="1"/>
    <col min="9738" max="9740" width="6.5703125" style="178" bestFit="1" customWidth="1"/>
    <col min="9741" max="9741" width="6.5703125" style="178" customWidth="1"/>
    <col min="9742" max="9744" width="6.5703125" style="178" bestFit="1" customWidth="1"/>
    <col min="9745" max="9745" width="4" style="178" bestFit="1" customWidth="1"/>
    <col min="9746" max="9746" width="3.5703125" style="178" bestFit="1" customWidth="1"/>
    <col min="9747" max="9747" width="4" style="178" bestFit="1" customWidth="1"/>
    <col min="9748" max="9748" width="5.5703125" style="178" bestFit="1" customWidth="1"/>
    <col min="9749" max="9749" width="4" style="178" bestFit="1" customWidth="1"/>
    <col min="9750" max="9750" width="5.5703125" style="178" bestFit="1" customWidth="1"/>
    <col min="9751" max="9751" width="0.7109375" style="178" customWidth="1"/>
    <col min="9752" max="9752" width="9.140625" style="178" bestFit="1" customWidth="1"/>
    <col min="9753" max="9753" width="0.85546875" style="178" customWidth="1"/>
    <col min="9754" max="9754" width="7.5703125" style="178" bestFit="1" customWidth="1"/>
    <col min="9755" max="9984" width="11.42578125" style="178"/>
    <col min="9985" max="9985" width="0.140625" style="178" customWidth="1"/>
    <col min="9986" max="9986" width="2.7109375" style="178" customWidth="1"/>
    <col min="9987" max="9987" width="15.42578125" style="178" customWidth="1"/>
    <col min="9988" max="9988" width="1.28515625" style="178" customWidth="1"/>
    <col min="9989" max="9989" width="71.42578125" style="178" customWidth="1"/>
    <col min="9990" max="9990" width="6.5703125" style="178" bestFit="1" customWidth="1"/>
    <col min="9991" max="9992" width="6.5703125" style="178" customWidth="1"/>
    <col min="9993" max="9993" width="4" style="178" bestFit="1" customWidth="1"/>
    <col min="9994" max="9996" width="6.5703125" style="178" bestFit="1" customWidth="1"/>
    <col min="9997" max="9997" width="6.5703125" style="178" customWidth="1"/>
    <col min="9998" max="10000" width="6.5703125" style="178" bestFit="1" customWidth="1"/>
    <col min="10001" max="10001" width="4" style="178" bestFit="1" customWidth="1"/>
    <col min="10002" max="10002" width="3.5703125" style="178" bestFit="1" customWidth="1"/>
    <col min="10003" max="10003" width="4" style="178" bestFit="1" customWidth="1"/>
    <col min="10004" max="10004" width="5.5703125" style="178" bestFit="1" customWidth="1"/>
    <col min="10005" max="10005" width="4" style="178" bestFit="1" customWidth="1"/>
    <col min="10006" max="10006" width="5.5703125" style="178" bestFit="1" customWidth="1"/>
    <col min="10007" max="10007" width="0.7109375" style="178" customWidth="1"/>
    <col min="10008" max="10008" width="9.140625" style="178" bestFit="1" customWidth="1"/>
    <col min="10009" max="10009" width="0.85546875" style="178" customWidth="1"/>
    <col min="10010" max="10010" width="7.5703125" style="178" bestFit="1" customWidth="1"/>
    <col min="10011" max="10240" width="11.42578125" style="178"/>
    <col min="10241" max="10241" width="0.140625" style="178" customWidth="1"/>
    <col min="10242" max="10242" width="2.7109375" style="178" customWidth="1"/>
    <col min="10243" max="10243" width="15.42578125" style="178" customWidth="1"/>
    <col min="10244" max="10244" width="1.28515625" style="178" customWidth="1"/>
    <col min="10245" max="10245" width="71.42578125" style="178" customWidth="1"/>
    <col min="10246" max="10246" width="6.5703125" style="178" bestFit="1" customWidth="1"/>
    <col min="10247" max="10248" width="6.5703125" style="178" customWidth="1"/>
    <col min="10249" max="10249" width="4" style="178" bestFit="1" customWidth="1"/>
    <col min="10250" max="10252" width="6.5703125" style="178" bestFit="1" customWidth="1"/>
    <col min="10253" max="10253" width="6.5703125" style="178" customWidth="1"/>
    <col min="10254" max="10256" width="6.5703125" style="178" bestFit="1" customWidth="1"/>
    <col min="10257" max="10257" width="4" style="178" bestFit="1" customWidth="1"/>
    <col min="10258" max="10258" width="3.5703125" style="178" bestFit="1" customWidth="1"/>
    <col min="10259" max="10259" width="4" style="178" bestFit="1" customWidth="1"/>
    <col min="10260" max="10260" width="5.5703125" style="178" bestFit="1" customWidth="1"/>
    <col min="10261" max="10261" width="4" style="178" bestFit="1" customWidth="1"/>
    <col min="10262" max="10262" width="5.5703125" style="178" bestFit="1" customWidth="1"/>
    <col min="10263" max="10263" width="0.7109375" style="178" customWidth="1"/>
    <col min="10264" max="10264" width="9.140625" style="178" bestFit="1" customWidth="1"/>
    <col min="10265" max="10265" width="0.85546875" style="178" customWidth="1"/>
    <col min="10266" max="10266" width="7.5703125" style="178" bestFit="1" customWidth="1"/>
    <col min="10267" max="10496" width="11.42578125" style="178"/>
    <col min="10497" max="10497" width="0.140625" style="178" customWidth="1"/>
    <col min="10498" max="10498" width="2.7109375" style="178" customWidth="1"/>
    <col min="10499" max="10499" width="15.42578125" style="178" customWidth="1"/>
    <col min="10500" max="10500" width="1.28515625" style="178" customWidth="1"/>
    <col min="10501" max="10501" width="71.42578125" style="178" customWidth="1"/>
    <col min="10502" max="10502" width="6.5703125" style="178" bestFit="1" customWidth="1"/>
    <col min="10503" max="10504" width="6.5703125" style="178" customWidth="1"/>
    <col min="10505" max="10505" width="4" style="178" bestFit="1" customWidth="1"/>
    <col min="10506" max="10508" width="6.5703125" style="178" bestFit="1" customWidth="1"/>
    <col min="10509" max="10509" width="6.5703125" style="178" customWidth="1"/>
    <col min="10510" max="10512" width="6.5703125" style="178" bestFit="1" customWidth="1"/>
    <col min="10513" max="10513" width="4" style="178" bestFit="1" customWidth="1"/>
    <col min="10514" max="10514" width="3.5703125" style="178" bestFit="1" customWidth="1"/>
    <col min="10515" max="10515" width="4" style="178" bestFit="1" customWidth="1"/>
    <col min="10516" max="10516" width="5.5703125" style="178" bestFit="1" customWidth="1"/>
    <col min="10517" max="10517" width="4" style="178" bestFit="1" customWidth="1"/>
    <col min="10518" max="10518" width="5.5703125" style="178" bestFit="1" customWidth="1"/>
    <col min="10519" max="10519" width="0.7109375" style="178" customWidth="1"/>
    <col min="10520" max="10520" width="9.140625" style="178" bestFit="1" customWidth="1"/>
    <col min="10521" max="10521" width="0.85546875" style="178" customWidth="1"/>
    <col min="10522" max="10522" width="7.5703125" style="178" bestFit="1" customWidth="1"/>
    <col min="10523" max="10752" width="11.42578125" style="178"/>
    <col min="10753" max="10753" width="0.140625" style="178" customWidth="1"/>
    <col min="10754" max="10754" width="2.7109375" style="178" customWidth="1"/>
    <col min="10755" max="10755" width="15.42578125" style="178" customWidth="1"/>
    <col min="10756" max="10756" width="1.28515625" style="178" customWidth="1"/>
    <col min="10757" max="10757" width="71.42578125" style="178" customWidth="1"/>
    <col min="10758" max="10758" width="6.5703125" style="178" bestFit="1" customWidth="1"/>
    <col min="10759" max="10760" width="6.5703125" style="178" customWidth="1"/>
    <col min="10761" max="10761" width="4" style="178" bestFit="1" customWidth="1"/>
    <col min="10762" max="10764" width="6.5703125" style="178" bestFit="1" customWidth="1"/>
    <col min="10765" max="10765" width="6.5703125" style="178" customWidth="1"/>
    <col min="10766" max="10768" width="6.5703125" style="178" bestFit="1" customWidth="1"/>
    <col min="10769" max="10769" width="4" style="178" bestFit="1" customWidth="1"/>
    <col min="10770" max="10770" width="3.5703125" style="178" bestFit="1" customWidth="1"/>
    <col min="10771" max="10771" width="4" style="178" bestFit="1" customWidth="1"/>
    <col min="10772" max="10772" width="5.5703125" style="178" bestFit="1" customWidth="1"/>
    <col min="10773" max="10773" width="4" style="178" bestFit="1" customWidth="1"/>
    <col min="10774" max="10774" width="5.5703125" style="178" bestFit="1" customWidth="1"/>
    <col min="10775" max="10775" width="0.7109375" style="178" customWidth="1"/>
    <col min="10776" max="10776" width="9.140625" style="178" bestFit="1" customWidth="1"/>
    <col min="10777" max="10777" width="0.85546875" style="178" customWidth="1"/>
    <col min="10778" max="10778" width="7.5703125" style="178" bestFit="1" customWidth="1"/>
    <col min="10779" max="11008" width="11.42578125" style="178"/>
    <col min="11009" max="11009" width="0.140625" style="178" customWidth="1"/>
    <col min="11010" max="11010" width="2.7109375" style="178" customWidth="1"/>
    <col min="11011" max="11011" width="15.42578125" style="178" customWidth="1"/>
    <col min="11012" max="11012" width="1.28515625" style="178" customWidth="1"/>
    <col min="11013" max="11013" width="71.42578125" style="178" customWidth="1"/>
    <col min="11014" max="11014" width="6.5703125" style="178" bestFit="1" customWidth="1"/>
    <col min="11015" max="11016" width="6.5703125" style="178" customWidth="1"/>
    <col min="11017" max="11017" width="4" style="178" bestFit="1" customWidth="1"/>
    <col min="11018" max="11020" width="6.5703125" style="178" bestFit="1" customWidth="1"/>
    <col min="11021" max="11021" width="6.5703125" style="178" customWidth="1"/>
    <col min="11022" max="11024" width="6.5703125" style="178" bestFit="1" customWidth="1"/>
    <col min="11025" max="11025" width="4" style="178" bestFit="1" customWidth="1"/>
    <col min="11026" max="11026" width="3.5703125" style="178" bestFit="1" customWidth="1"/>
    <col min="11027" max="11027" width="4" style="178" bestFit="1" customWidth="1"/>
    <col min="11028" max="11028" width="5.5703125" style="178" bestFit="1" customWidth="1"/>
    <col min="11029" max="11029" width="4" style="178" bestFit="1" customWidth="1"/>
    <col min="11030" max="11030" width="5.5703125" style="178" bestFit="1" customWidth="1"/>
    <col min="11031" max="11031" width="0.7109375" style="178" customWidth="1"/>
    <col min="11032" max="11032" width="9.140625" style="178" bestFit="1" customWidth="1"/>
    <col min="11033" max="11033" width="0.85546875" style="178" customWidth="1"/>
    <col min="11034" max="11034" width="7.5703125" style="178" bestFit="1" customWidth="1"/>
    <col min="11035" max="11264" width="11.42578125" style="178"/>
    <col min="11265" max="11265" width="0.140625" style="178" customWidth="1"/>
    <col min="11266" max="11266" width="2.7109375" style="178" customWidth="1"/>
    <col min="11267" max="11267" width="15.42578125" style="178" customWidth="1"/>
    <col min="11268" max="11268" width="1.28515625" style="178" customWidth="1"/>
    <col min="11269" max="11269" width="71.42578125" style="178" customWidth="1"/>
    <col min="11270" max="11270" width="6.5703125" style="178" bestFit="1" customWidth="1"/>
    <col min="11271" max="11272" width="6.5703125" style="178" customWidth="1"/>
    <col min="11273" max="11273" width="4" style="178" bestFit="1" customWidth="1"/>
    <col min="11274" max="11276" width="6.5703125" style="178" bestFit="1" customWidth="1"/>
    <col min="11277" max="11277" width="6.5703125" style="178" customWidth="1"/>
    <col min="11278" max="11280" width="6.5703125" style="178" bestFit="1" customWidth="1"/>
    <col min="11281" max="11281" width="4" style="178" bestFit="1" customWidth="1"/>
    <col min="11282" max="11282" width="3.5703125" style="178" bestFit="1" customWidth="1"/>
    <col min="11283" max="11283" width="4" style="178" bestFit="1" customWidth="1"/>
    <col min="11284" max="11284" width="5.5703125" style="178" bestFit="1" customWidth="1"/>
    <col min="11285" max="11285" width="4" style="178" bestFit="1" customWidth="1"/>
    <col min="11286" max="11286" width="5.5703125" style="178" bestFit="1" customWidth="1"/>
    <col min="11287" max="11287" width="0.7109375" style="178" customWidth="1"/>
    <col min="11288" max="11288" width="9.140625" style="178" bestFit="1" customWidth="1"/>
    <col min="11289" max="11289" width="0.85546875" style="178" customWidth="1"/>
    <col min="11290" max="11290" width="7.5703125" style="178" bestFit="1" customWidth="1"/>
    <col min="11291" max="11520" width="11.42578125" style="178"/>
    <col min="11521" max="11521" width="0.140625" style="178" customWidth="1"/>
    <col min="11522" max="11522" width="2.7109375" style="178" customWidth="1"/>
    <col min="11523" max="11523" width="15.42578125" style="178" customWidth="1"/>
    <col min="11524" max="11524" width="1.28515625" style="178" customWidth="1"/>
    <col min="11525" max="11525" width="71.42578125" style="178" customWidth="1"/>
    <col min="11526" max="11526" width="6.5703125" style="178" bestFit="1" customWidth="1"/>
    <col min="11527" max="11528" width="6.5703125" style="178" customWidth="1"/>
    <col min="11529" max="11529" width="4" style="178" bestFit="1" customWidth="1"/>
    <col min="11530" max="11532" width="6.5703125" style="178" bestFit="1" customWidth="1"/>
    <col min="11533" max="11533" width="6.5703125" style="178" customWidth="1"/>
    <col min="11534" max="11536" width="6.5703125" style="178" bestFit="1" customWidth="1"/>
    <col min="11537" max="11537" width="4" style="178" bestFit="1" customWidth="1"/>
    <col min="11538" max="11538" width="3.5703125" style="178" bestFit="1" customWidth="1"/>
    <col min="11539" max="11539" width="4" style="178" bestFit="1" customWidth="1"/>
    <col min="11540" max="11540" width="5.5703125" style="178" bestFit="1" customWidth="1"/>
    <col min="11541" max="11541" width="4" style="178" bestFit="1" customWidth="1"/>
    <col min="11542" max="11542" width="5.5703125" style="178" bestFit="1" customWidth="1"/>
    <col min="11543" max="11543" width="0.7109375" style="178" customWidth="1"/>
    <col min="11544" max="11544" width="9.140625" style="178" bestFit="1" customWidth="1"/>
    <col min="11545" max="11545" width="0.85546875" style="178" customWidth="1"/>
    <col min="11546" max="11546" width="7.5703125" style="178" bestFit="1" customWidth="1"/>
    <col min="11547" max="11776" width="11.42578125" style="178"/>
    <col min="11777" max="11777" width="0.140625" style="178" customWidth="1"/>
    <col min="11778" max="11778" width="2.7109375" style="178" customWidth="1"/>
    <col min="11779" max="11779" width="15.42578125" style="178" customWidth="1"/>
    <col min="11780" max="11780" width="1.28515625" style="178" customWidth="1"/>
    <col min="11781" max="11781" width="71.42578125" style="178" customWidth="1"/>
    <col min="11782" max="11782" width="6.5703125" style="178" bestFit="1" customWidth="1"/>
    <col min="11783" max="11784" width="6.5703125" style="178" customWidth="1"/>
    <col min="11785" max="11785" width="4" style="178" bestFit="1" customWidth="1"/>
    <col min="11786" max="11788" width="6.5703125" style="178" bestFit="1" customWidth="1"/>
    <col min="11789" max="11789" width="6.5703125" style="178" customWidth="1"/>
    <col min="11790" max="11792" width="6.5703125" style="178" bestFit="1" customWidth="1"/>
    <col min="11793" max="11793" width="4" style="178" bestFit="1" customWidth="1"/>
    <col min="11794" max="11794" width="3.5703125" style="178" bestFit="1" customWidth="1"/>
    <col min="11795" max="11795" width="4" style="178" bestFit="1" customWidth="1"/>
    <col min="11796" max="11796" width="5.5703125" style="178" bestFit="1" customWidth="1"/>
    <col min="11797" max="11797" width="4" style="178" bestFit="1" customWidth="1"/>
    <col min="11798" max="11798" width="5.5703125" style="178" bestFit="1" customWidth="1"/>
    <col min="11799" max="11799" width="0.7109375" style="178" customWidth="1"/>
    <col min="11800" max="11800" width="9.140625" style="178" bestFit="1" customWidth="1"/>
    <col min="11801" max="11801" width="0.85546875" style="178" customWidth="1"/>
    <col min="11802" max="11802" width="7.5703125" style="178" bestFit="1" customWidth="1"/>
    <col min="11803" max="12032" width="11.42578125" style="178"/>
    <col min="12033" max="12033" width="0.140625" style="178" customWidth="1"/>
    <col min="12034" max="12034" width="2.7109375" style="178" customWidth="1"/>
    <col min="12035" max="12035" width="15.42578125" style="178" customWidth="1"/>
    <col min="12036" max="12036" width="1.28515625" style="178" customWidth="1"/>
    <col min="12037" max="12037" width="71.42578125" style="178" customWidth="1"/>
    <col min="12038" max="12038" width="6.5703125" style="178" bestFit="1" customWidth="1"/>
    <col min="12039" max="12040" width="6.5703125" style="178" customWidth="1"/>
    <col min="12041" max="12041" width="4" style="178" bestFit="1" customWidth="1"/>
    <col min="12042" max="12044" width="6.5703125" style="178" bestFit="1" customWidth="1"/>
    <col min="12045" max="12045" width="6.5703125" style="178" customWidth="1"/>
    <col min="12046" max="12048" width="6.5703125" style="178" bestFit="1" customWidth="1"/>
    <col min="12049" max="12049" width="4" style="178" bestFit="1" customWidth="1"/>
    <col min="12050" max="12050" width="3.5703125" style="178" bestFit="1" customWidth="1"/>
    <col min="12051" max="12051" width="4" style="178" bestFit="1" customWidth="1"/>
    <col min="12052" max="12052" width="5.5703125" style="178" bestFit="1" customWidth="1"/>
    <col min="12053" max="12053" width="4" style="178" bestFit="1" customWidth="1"/>
    <col min="12054" max="12054" width="5.5703125" style="178" bestFit="1" customWidth="1"/>
    <col min="12055" max="12055" width="0.7109375" style="178" customWidth="1"/>
    <col min="12056" max="12056" width="9.140625" style="178" bestFit="1" customWidth="1"/>
    <col min="12057" max="12057" width="0.85546875" style="178" customWidth="1"/>
    <col min="12058" max="12058" width="7.5703125" style="178" bestFit="1" customWidth="1"/>
    <col min="12059" max="12288" width="11.42578125" style="178"/>
    <col min="12289" max="12289" width="0.140625" style="178" customWidth="1"/>
    <col min="12290" max="12290" width="2.7109375" style="178" customWidth="1"/>
    <col min="12291" max="12291" width="15.42578125" style="178" customWidth="1"/>
    <col min="12292" max="12292" width="1.28515625" style="178" customWidth="1"/>
    <col min="12293" max="12293" width="71.42578125" style="178" customWidth="1"/>
    <col min="12294" max="12294" width="6.5703125" style="178" bestFit="1" customWidth="1"/>
    <col min="12295" max="12296" width="6.5703125" style="178" customWidth="1"/>
    <col min="12297" max="12297" width="4" style="178" bestFit="1" customWidth="1"/>
    <col min="12298" max="12300" width="6.5703125" style="178" bestFit="1" customWidth="1"/>
    <col min="12301" max="12301" width="6.5703125" style="178" customWidth="1"/>
    <col min="12302" max="12304" width="6.5703125" style="178" bestFit="1" customWidth="1"/>
    <col min="12305" max="12305" width="4" style="178" bestFit="1" customWidth="1"/>
    <col min="12306" max="12306" width="3.5703125" style="178" bestFit="1" customWidth="1"/>
    <col min="12307" max="12307" width="4" style="178" bestFit="1" customWidth="1"/>
    <col min="12308" max="12308" width="5.5703125" style="178" bestFit="1" customWidth="1"/>
    <col min="12309" max="12309" width="4" style="178" bestFit="1" customWidth="1"/>
    <col min="12310" max="12310" width="5.5703125" style="178" bestFit="1" customWidth="1"/>
    <col min="12311" max="12311" width="0.7109375" style="178" customWidth="1"/>
    <col min="12312" max="12312" width="9.140625" style="178" bestFit="1" customWidth="1"/>
    <col min="12313" max="12313" width="0.85546875" style="178" customWidth="1"/>
    <col min="12314" max="12314" width="7.5703125" style="178" bestFit="1" customWidth="1"/>
    <col min="12315" max="12544" width="11.42578125" style="178"/>
    <col min="12545" max="12545" width="0.140625" style="178" customWidth="1"/>
    <col min="12546" max="12546" width="2.7109375" style="178" customWidth="1"/>
    <col min="12547" max="12547" width="15.42578125" style="178" customWidth="1"/>
    <col min="12548" max="12548" width="1.28515625" style="178" customWidth="1"/>
    <col min="12549" max="12549" width="71.42578125" style="178" customWidth="1"/>
    <col min="12550" max="12550" width="6.5703125" style="178" bestFit="1" customWidth="1"/>
    <col min="12551" max="12552" width="6.5703125" style="178" customWidth="1"/>
    <col min="12553" max="12553" width="4" style="178" bestFit="1" customWidth="1"/>
    <col min="12554" max="12556" width="6.5703125" style="178" bestFit="1" customWidth="1"/>
    <col min="12557" max="12557" width="6.5703125" style="178" customWidth="1"/>
    <col min="12558" max="12560" width="6.5703125" style="178" bestFit="1" customWidth="1"/>
    <col min="12561" max="12561" width="4" style="178" bestFit="1" customWidth="1"/>
    <col min="12562" max="12562" width="3.5703125" style="178" bestFit="1" customWidth="1"/>
    <col min="12563" max="12563" width="4" style="178" bestFit="1" customWidth="1"/>
    <col min="12564" max="12564" width="5.5703125" style="178" bestFit="1" customWidth="1"/>
    <col min="12565" max="12565" width="4" style="178" bestFit="1" customWidth="1"/>
    <col min="12566" max="12566" width="5.5703125" style="178" bestFit="1" customWidth="1"/>
    <col min="12567" max="12567" width="0.7109375" style="178" customWidth="1"/>
    <col min="12568" max="12568" width="9.140625" style="178" bestFit="1" customWidth="1"/>
    <col min="12569" max="12569" width="0.85546875" style="178" customWidth="1"/>
    <col min="12570" max="12570" width="7.5703125" style="178" bestFit="1" customWidth="1"/>
    <col min="12571" max="12800" width="11.42578125" style="178"/>
    <col min="12801" max="12801" width="0.140625" style="178" customWidth="1"/>
    <col min="12802" max="12802" width="2.7109375" style="178" customWidth="1"/>
    <col min="12803" max="12803" width="15.42578125" style="178" customWidth="1"/>
    <col min="12804" max="12804" width="1.28515625" style="178" customWidth="1"/>
    <col min="12805" max="12805" width="71.42578125" style="178" customWidth="1"/>
    <col min="12806" max="12806" width="6.5703125" style="178" bestFit="1" customWidth="1"/>
    <col min="12807" max="12808" width="6.5703125" style="178" customWidth="1"/>
    <col min="12809" max="12809" width="4" style="178" bestFit="1" customWidth="1"/>
    <col min="12810" max="12812" width="6.5703125" style="178" bestFit="1" customWidth="1"/>
    <col min="12813" max="12813" width="6.5703125" style="178" customWidth="1"/>
    <col min="12814" max="12816" width="6.5703125" style="178" bestFit="1" customWidth="1"/>
    <col min="12817" max="12817" width="4" style="178" bestFit="1" customWidth="1"/>
    <col min="12818" max="12818" width="3.5703125" style="178" bestFit="1" customWidth="1"/>
    <col min="12819" max="12819" width="4" style="178" bestFit="1" customWidth="1"/>
    <col min="12820" max="12820" width="5.5703125" style="178" bestFit="1" customWidth="1"/>
    <col min="12821" max="12821" width="4" style="178" bestFit="1" customWidth="1"/>
    <col min="12822" max="12822" width="5.5703125" style="178" bestFit="1" customWidth="1"/>
    <col min="12823" max="12823" width="0.7109375" style="178" customWidth="1"/>
    <col min="12824" max="12824" width="9.140625" style="178" bestFit="1" customWidth="1"/>
    <col min="12825" max="12825" width="0.85546875" style="178" customWidth="1"/>
    <col min="12826" max="12826" width="7.5703125" style="178" bestFit="1" customWidth="1"/>
    <col min="12827" max="13056" width="11.42578125" style="178"/>
    <col min="13057" max="13057" width="0.140625" style="178" customWidth="1"/>
    <col min="13058" max="13058" width="2.7109375" style="178" customWidth="1"/>
    <col min="13059" max="13059" width="15.42578125" style="178" customWidth="1"/>
    <col min="13060" max="13060" width="1.28515625" style="178" customWidth="1"/>
    <col min="13061" max="13061" width="71.42578125" style="178" customWidth="1"/>
    <col min="13062" max="13062" width="6.5703125" style="178" bestFit="1" customWidth="1"/>
    <col min="13063" max="13064" width="6.5703125" style="178" customWidth="1"/>
    <col min="13065" max="13065" width="4" style="178" bestFit="1" customWidth="1"/>
    <col min="13066" max="13068" width="6.5703125" style="178" bestFit="1" customWidth="1"/>
    <col min="13069" max="13069" width="6.5703125" style="178" customWidth="1"/>
    <col min="13070" max="13072" width="6.5703125" style="178" bestFit="1" customWidth="1"/>
    <col min="13073" max="13073" width="4" style="178" bestFit="1" customWidth="1"/>
    <col min="13074" max="13074" width="3.5703125" style="178" bestFit="1" customWidth="1"/>
    <col min="13075" max="13075" width="4" style="178" bestFit="1" customWidth="1"/>
    <col min="13076" max="13076" width="5.5703125" style="178" bestFit="1" customWidth="1"/>
    <col min="13077" max="13077" width="4" style="178" bestFit="1" customWidth="1"/>
    <col min="13078" max="13078" width="5.5703125" style="178" bestFit="1" customWidth="1"/>
    <col min="13079" max="13079" width="0.7109375" style="178" customWidth="1"/>
    <col min="13080" max="13080" width="9.140625" style="178" bestFit="1" customWidth="1"/>
    <col min="13081" max="13081" width="0.85546875" style="178" customWidth="1"/>
    <col min="13082" max="13082" width="7.5703125" style="178" bestFit="1" customWidth="1"/>
    <col min="13083" max="13312" width="11.42578125" style="178"/>
    <col min="13313" max="13313" width="0.140625" style="178" customWidth="1"/>
    <col min="13314" max="13314" width="2.7109375" style="178" customWidth="1"/>
    <col min="13315" max="13315" width="15.42578125" style="178" customWidth="1"/>
    <col min="13316" max="13316" width="1.28515625" style="178" customWidth="1"/>
    <col min="13317" max="13317" width="71.42578125" style="178" customWidth="1"/>
    <col min="13318" max="13318" width="6.5703125" style="178" bestFit="1" customWidth="1"/>
    <col min="13319" max="13320" width="6.5703125" style="178" customWidth="1"/>
    <col min="13321" max="13321" width="4" style="178" bestFit="1" customWidth="1"/>
    <col min="13322" max="13324" width="6.5703125" style="178" bestFit="1" customWidth="1"/>
    <col min="13325" max="13325" width="6.5703125" style="178" customWidth="1"/>
    <col min="13326" max="13328" width="6.5703125" style="178" bestFit="1" customWidth="1"/>
    <col min="13329" max="13329" width="4" style="178" bestFit="1" customWidth="1"/>
    <col min="13330" max="13330" width="3.5703125" style="178" bestFit="1" customWidth="1"/>
    <col min="13331" max="13331" width="4" style="178" bestFit="1" customWidth="1"/>
    <col min="13332" max="13332" width="5.5703125" style="178" bestFit="1" customWidth="1"/>
    <col min="13333" max="13333" width="4" style="178" bestFit="1" customWidth="1"/>
    <col min="13334" max="13334" width="5.5703125" style="178" bestFit="1" customWidth="1"/>
    <col min="13335" max="13335" width="0.7109375" style="178" customWidth="1"/>
    <col min="13336" max="13336" width="9.140625" style="178" bestFit="1" customWidth="1"/>
    <col min="13337" max="13337" width="0.85546875" style="178" customWidth="1"/>
    <col min="13338" max="13338" width="7.5703125" style="178" bestFit="1" customWidth="1"/>
    <col min="13339" max="13568" width="11.42578125" style="178"/>
    <col min="13569" max="13569" width="0.140625" style="178" customWidth="1"/>
    <col min="13570" max="13570" width="2.7109375" style="178" customWidth="1"/>
    <col min="13571" max="13571" width="15.42578125" style="178" customWidth="1"/>
    <col min="13572" max="13572" width="1.28515625" style="178" customWidth="1"/>
    <col min="13573" max="13573" width="71.42578125" style="178" customWidth="1"/>
    <col min="13574" max="13574" width="6.5703125" style="178" bestFit="1" customWidth="1"/>
    <col min="13575" max="13576" width="6.5703125" style="178" customWidth="1"/>
    <col min="13577" max="13577" width="4" style="178" bestFit="1" customWidth="1"/>
    <col min="13578" max="13580" width="6.5703125" style="178" bestFit="1" customWidth="1"/>
    <col min="13581" max="13581" width="6.5703125" style="178" customWidth="1"/>
    <col min="13582" max="13584" width="6.5703125" style="178" bestFit="1" customWidth="1"/>
    <col min="13585" max="13585" width="4" style="178" bestFit="1" customWidth="1"/>
    <col min="13586" max="13586" width="3.5703125" style="178" bestFit="1" customWidth="1"/>
    <col min="13587" max="13587" width="4" style="178" bestFit="1" customWidth="1"/>
    <col min="13588" max="13588" width="5.5703125" style="178" bestFit="1" customWidth="1"/>
    <col min="13589" max="13589" width="4" style="178" bestFit="1" customWidth="1"/>
    <col min="13590" max="13590" width="5.5703125" style="178" bestFit="1" customWidth="1"/>
    <col min="13591" max="13591" width="0.7109375" style="178" customWidth="1"/>
    <col min="13592" max="13592" width="9.140625" style="178" bestFit="1" customWidth="1"/>
    <col min="13593" max="13593" width="0.85546875" style="178" customWidth="1"/>
    <col min="13594" max="13594" width="7.5703125" style="178" bestFit="1" customWidth="1"/>
    <col min="13595" max="13824" width="11.42578125" style="178"/>
    <col min="13825" max="13825" width="0.140625" style="178" customWidth="1"/>
    <col min="13826" max="13826" width="2.7109375" style="178" customWidth="1"/>
    <col min="13827" max="13827" width="15.42578125" style="178" customWidth="1"/>
    <col min="13828" max="13828" width="1.28515625" style="178" customWidth="1"/>
    <col min="13829" max="13829" width="71.42578125" style="178" customWidth="1"/>
    <col min="13830" max="13830" width="6.5703125" style="178" bestFit="1" customWidth="1"/>
    <col min="13831" max="13832" width="6.5703125" style="178" customWidth="1"/>
    <col min="13833" max="13833" width="4" style="178" bestFit="1" customWidth="1"/>
    <col min="13834" max="13836" width="6.5703125" style="178" bestFit="1" customWidth="1"/>
    <col min="13837" max="13837" width="6.5703125" style="178" customWidth="1"/>
    <col min="13838" max="13840" width="6.5703125" style="178" bestFit="1" customWidth="1"/>
    <col min="13841" max="13841" width="4" style="178" bestFit="1" customWidth="1"/>
    <col min="13842" max="13842" width="3.5703125" style="178" bestFit="1" customWidth="1"/>
    <col min="13843" max="13843" width="4" style="178" bestFit="1" customWidth="1"/>
    <col min="13844" max="13844" width="5.5703125" style="178" bestFit="1" customWidth="1"/>
    <col min="13845" max="13845" width="4" style="178" bestFit="1" customWidth="1"/>
    <col min="13846" max="13846" width="5.5703125" style="178" bestFit="1" customWidth="1"/>
    <col min="13847" max="13847" width="0.7109375" style="178" customWidth="1"/>
    <col min="13848" max="13848" width="9.140625" style="178" bestFit="1" customWidth="1"/>
    <col min="13849" max="13849" width="0.85546875" style="178" customWidth="1"/>
    <col min="13850" max="13850" width="7.5703125" style="178" bestFit="1" customWidth="1"/>
    <col min="13851" max="14080" width="11.42578125" style="178"/>
    <col min="14081" max="14081" width="0.140625" style="178" customWidth="1"/>
    <col min="14082" max="14082" width="2.7109375" style="178" customWidth="1"/>
    <col min="14083" max="14083" width="15.42578125" style="178" customWidth="1"/>
    <col min="14084" max="14084" width="1.28515625" style="178" customWidth="1"/>
    <col min="14085" max="14085" width="71.42578125" style="178" customWidth="1"/>
    <col min="14086" max="14086" width="6.5703125" style="178" bestFit="1" customWidth="1"/>
    <col min="14087" max="14088" width="6.5703125" style="178" customWidth="1"/>
    <col min="14089" max="14089" width="4" style="178" bestFit="1" customWidth="1"/>
    <col min="14090" max="14092" width="6.5703125" style="178" bestFit="1" customWidth="1"/>
    <col min="14093" max="14093" width="6.5703125" style="178" customWidth="1"/>
    <col min="14094" max="14096" width="6.5703125" style="178" bestFit="1" customWidth="1"/>
    <col min="14097" max="14097" width="4" style="178" bestFit="1" customWidth="1"/>
    <col min="14098" max="14098" width="3.5703125" style="178" bestFit="1" customWidth="1"/>
    <col min="14099" max="14099" width="4" style="178" bestFit="1" customWidth="1"/>
    <col min="14100" max="14100" width="5.5703125" style="178" bestFit="1" customWidth="1"/>
    <col min="14101" max="14101" width="4" style="178" bestFit="1" customWidth="1"/>
    <col min="14102" max="14102" width="5.5703125" style="178" bestFit="1" customWidth="1"/>
    <col min="14103" max="14103" width="0.7109375" style="178" customWidth="1"/>
    <col min="14104" max="14104" width="9.140625" style="178" bestFit="1" customWidth="1"/>
    <col min="14105" max="14105" width="0.85546875" style="178" customWidth="1"/>
    <col min="14106" max="14106" width="7.5703125" style="178" bestFit="1" customWidth="1"/>
    <col min="14107" max="14336" width="11.42578125" style="178"/>
    <col min="14337" max="14337" width="0.140625" style="178" customWidth="1"/>
    <col min="14338" max="14338" width="2.7109375" style="178" customWidth="1"/>
    <col min="14339" max="14339" width="15.42578125" style="178" customWidth="1"/>
    <col min="14340" max="14340" width="1.28515625" style="178" customWidth="1"/>
    <col min="14341" max="14341" width="71.42578125" style="178" customWidth="1"/>
    <col min="14342" max="14342" width="6.5703125" style="178" bestFit="1" customWidth="1"/>
    <col min="14343" max="14344" width="6.5703125" style="178" customWidth="1"/>
    <col min="14345" max="14345" width="4" style="178" bestFit="1" customWidth="1"/>
    <col min="14346" max="14348" width="6.5703125" style="178" bestFit="1" customWidth="1"/>
    <col min="14349" max="14349" width="6.5703125" style="178" customWidth="1"/>
    <col min="14350" max="14352" width="6.5703125" style="178" bestFit="1" customWidth="1"/>
    <col min="14353" max="14353" width="4" style="178" bestFit="1" customWidth="1"/>
    <col min="14354" max="14354" width="3.5703125" style="178" bestFit="1" customWidth="1"/>
    <col min="14355" max="14355" width="4" style="178" bestFit="1" customWidth="1"/>
    <col min="14356" max="14356" width="5.5703125" style="178" bestFit="1" customWidth="1"/>
    <col min="14357" max="14357" width="4" style="178" bestFit="1" customWidth="1"/>
    <col min="14358" max="14358" width="5.5703125" style="178" bestFit="1" customWidth="1"/>
    <col min="14359" max="14359" width="0.7109375" style="178" customWidth="1"/>
    <col min="14360" max="14360" width="9.140625" style="178" bestFit="1" customWidth="1"/>
    <col min="14361" max="14361" width="0.85546875" style="178" customWidth="1"/>
    <col min="14362" max="14362" width="7.5703125" style="178" bestFit="1" customWidth="1"/>
    <col min="14363" max="14592" width="11.42578125" style="178"/>
    <col min="14593" max="14593" width="0.140625" style="178" customWidth="1"/>
    <col min="14594" max="14594" width="2.7109375" style="178" customWidth="1"/>
    <col min="14595" max="14595" width="15.42578125" style="178" customWidth="1"/>
    <col min="14596" max="14596" width="1.28515625" style="178" customWidth="1"/>
    <col min="14597" max="14597" width="71.42578125" style="178" customWidth="1"/>
    <col min="14598" max="14598" width="6.5703125" style="178" bestFit="1" customWidth="1"/>
    <col min="14599" max="14600" width="6.5703125" style="178" customWidth="1"/>
    <col min="14601" max="14601" width="4" style="178" bestFit="1" customWidth="1"/>
    <col min="14602" max="14604" width="6.5703125" style="178" bestFit="1" customWidth="1"/>
    <col min="14605" max="14605" width="6.5703125" style="178" customWidth="1"/>
    <col min="14606" max="14608" width="6.5703125" style="178" bestFit="1" customWidth="1"/>
    <col min="14609" max="14609" width="4" style="178" bestFit="1" customWidth="1"/>
    <col min="14610" max="14610" width="3.5703125" style="178" bestFit="1" customWidth="1"/>
    <col min="14611" max="14611" width="4" style="178" bestFit="1" customWidth="1"/>
    <col min="14612" max="14612" width="5.5703125" style="178" bestFit="1" customWidth="1"/>
    <col min="14613" max="14613" width="4" style="178" bestFit="1" customWidth="1"/>
    <col min="14614" max="14614" width="5.5703125" style="178" bestFit="1" customWidth="1"/>
    <col min="14615" max="14615" width="0.7109375" style="178" customWidth="1"/>
    <col min="14616" max="14616" width="9.140625" style="178" bestFit="1" customWidth="1"/>
    <col min="14617" max="14617" width="0.85546875" style="178" customWidth="1"/>
    <col min="14618" max="14618" width="7.5703125" style="178" bestFit="1" customWidth="1"/>
    <col min="14619" max="14848" width="11.42578125" style="178"/>
    <col min="14849" max="14849" width="0.140625" style="178" customWidth="1"/>
    <col min="14850" max="14850" width="2.7109375" style="178" customWidth="1"/>
    <col min="14851" max="14851" width="15.42578125" style="178" customWidth="1"/>
    <col min="14852" max="14852" width="1.28515625" style="178" customWidth="1"/>
    <col min="14853" max="14853" width="71.42578125" style="178" customWidth="1"/>
    <col min="14854" max="14854" width="6.5703125" style="178" bestFit="1" customWidth="1"/>
    <col min="14855" max="14856" width="6.5703125" style="178" customWidth="1"/>
    <col min="14857" max="14857" width="4" style="178" bestFit="1" customWidth="1"/>
    <col min="14858" max="14860" width="6.5703125" style="178" bestFit="1" customWidth="1"/>
    <col min="14861" max="14861" width="6.5703125" style="178" customWidth="1"/>
    <col min="14862" max="14864" width="6.5703125" style="178" bestFit="1" customWidth="1"/>
    <col min="14865" max="14865" width="4" style="178" bestFit="1" customWidth="1"/>
    <col min="14866" max="14866" width="3.5703125" style="178" bestFit="1" customWidth="1"/>
    <col min="14867" max="14867" width="4" style="178" bestFit="1" customWidth="1"/>
    <col min="14868" max="14868" width="5.5703125" style="178" bestFit="1" customWidth="1"/>
    <col min="14869" max="14869" width="4" style="178" bestFit="1" customWidth="1"/>
    <col min="14870" max="14870" width="5.5703125" style="178" bestFit="1" customWidth="1"/>
    <col min="14871" max="14871" width="0.7109375" style="178" customWidth="1"/>
    <col min="14872" max="14872" width="9.140625" style="178" bestFit="1" customWidth="1"/>
    <col min="14873" max="14873" width="0.85546875" style="178" customWidth="1"/>
    <col min="14874" max="14874" width="7.5703125" style="178" bestFit="1" customWidth="1"/>
    <col min="14875" max="15104" width="11.42578125" style="178"/>
    <col min="15105" max="15105" width="0.140625" style="178" customWidth="1"/>
    <col min="15106" max="15106" width="2.7109375" style="178" customWidth="1"/>
    <col min="15107" max="15107" width="15.42578125" style="178" customWidth="1"/>
    <col min="15108" max="15108" width="1.28515625" style="178" customWidth="1"/>
    <col min="15109" max="15109" width="71.42578125" style="178" customWidth="1"/>
    <col min="15110" max="15110" width="6.5703125" style="178" bestFit="1" customWidth="1"/>
    <col min="15111" max="15112" width="6.5703125" style="178" customWidth="1"/>
    <col min="15113" max="15113" width="4" style="178" bestFit="1" customWidth="1"/>
    <col min="15114" max="15116" width="6.5703125" style="178" bestFit="1" customWidth="1"/>
    <col min="15117" max="15117" width="6.5703125" style="178" customWidth="1"/>
    <col min="15118" max="15120" width="6.5703125" style="178" bestFit="1" customWidth="1"/>
    <col min="15121" max="15121" width="4" style="178" bestFit="1" customWidth="1"/>
    <col min="15122" max="15122" width="3.5703125" style="178" bestFit="1" customWidth="1"/>
    <col min="15123" max="15123" width="4" style="178" bestFit="1" customWidth="1"/>
    <col min="15124" max="15124" width="5.5703125" style="178" bestFit="1" customWidth="1"/>
    <col min="15125" max="15125" width="4" style="178" bestFit="1" customWidth="1"/>
    <col min="15126" max="15126" width="5.5703125" style="178" bestFit="1" customWidth="1"/>
    <col min="15127" max="15127" width="0.7109375" style="178" customWidth="1"/>
    <col min="15128" max="15128" width="9.140625" style="178" bestFit="1" customWidth="1"/>
    <col min="15129" max="15129" width="0.85546875" style="178" customWidth="1"/>
    <col min="15130" max="15130" width="7.5703125" style="178" bestFit="1" customWidth="1"/>
    <col min="15131" max="15360" width="11.42578125" style="178"/>
    <col min="15361" max="15361" width="0.140625" style="178" customWidth="1"/>
    <col min="15362" max="15362" width="2.7109375" style="178" customWidth="1"/>
    <col min="15363" max="15363" width="15.42578125" style="178" customWidth="1"/>
    <col min="15364" max="15364" width="1.28515625" style="178" customWidth="1"/>
    <col min="15365" max="15365" width="71.42578125" style="178" customWidth="1"/>
    <col min="15366" max="15366" width="6.5703125" style="178" bestFit="1" customWidth="1"/>
    <col min="15367" max="15368" width="6.5703125" style="178" customWidth="1"/>
    <col min="15369" max="15369" width="4" style="178" bestFit="1" customWidth="1"/>
    <col min="15370" max="15372" width="6.5703125" style="178" bestFit="1" customWidth="1"/>
    <col min="15373" max="15373" width="6.5703125" style="178" customWidth="1"/>
    <col min="15374" max="15376" width="6.5703125" style="178" bestFit="1" customWidth="1"/>
    <col min="15377" max="15377" width="4" style="178" bestFit="1" customWidth="1"/>
    <col min="15378" max="15378" width="3.5703125" style="178" bestFit="1" customWidth="1"/>
    <col min="15379" max="15379" width="4" style="178" bestFit="1" customWidth="1"/>
    <col min="15380" max="15380" width="5.5703125" style="178" bestFit="1" customWidth="1"/>
    <col min="15381" max="15381" width="4" style="178" bestFit="1" customWidth="1"/>
    <col min="15382" max="15382" width="5.5703125" style="178" bestFit="1" customWidth="1"/>
    <col min="15383" max="15383" width="0.7109375" style="178" customWidth="1"/>
    <col min="15384" max="15384" width="9.140625" style="178" bestFit="1" customWidth="1"/>
    <col min="15385" max="15385" width="0.85546875" style="178" customWidth="1"/>
    <col min="15386" max="15386" width="7.5703125" style="178" bestFit="1" customWidth="1"/>
    <col min="15387" max="15616" width="11.42578125" style="178"/>
    <col min="15617" max="15617" width="0.140625" style="178" customWidth="1"/>
    <col min="15618" max="15618" width="2.7109375" style="178" customWidth="1"/>
    <col min="15619" max="15619" width="15.42578125" style="178" customWidth="1"/>
    <col min="15620" max="15620" width="1.28515625" style="178" customWidth="1"/>
    <col min="15621" max="15621" width="71.42578125" style="178" customWidth="1"/>
    <col min="15622" max="15622" width="6.5703125" style="178" bestFit="1" customWidth="1"/>
    <col min="15623" max="15624" width="6.5703125" style="178" customWidth="1"/>
    <col min="15625" max="15625" width="4" style="178" bestFit="1" customWidth="1"/>
    <col min="15626" max="15628" width="6.5703125" style="178" bestFit="1" customWidth="1"/>
    <col min="15629" max="15629" width="6.5703125" style="178" customWidth="1"/>
    <col min="15630" max="15632" width="6.5703125" style="178" bestFit="1" customWidth="1"/>
    <col min="15633" max="15633" width="4" style="178" bestFit="1" customWidth="1"/>
    <col min="15634" max="15634" width="3.5703125" style="178" bestFit="1" customWidth="1"/>
    <col min="15635" max="15635" width="4" style="178" bestFit="1" customWidth="1"/>
    <col min="15636" max="15636" width="5.5703125" style="178" bestFit="1" customWidth="1"/>
    <col min="15637" max="15637" width="4" style="178" bestFit="1" customWidth="1"/>
    <col min="15638" max="15638" width="5.5703125" style="178" bestFit="1" customWidth="1"/>
    <col min="15639" max="15639" width="0.7109375" style="178" customWidth="1"/>
    <col min="15640" max="15640" width="9.140625" style="178" bestFit="1" customWidth="1"/>
    <col min="15641" max="15641" width="0.85546875" style="178" customWidth="1"/>
    <col min="15642" max="15642" width="7.5703125" style="178" bestFit="1" customWidth="1"/>
    <col min="15643" max="15872" width="11.42578125" style="178"/>
    <col min="15873" max="15873" width="0.140625" style="178" customWidth="1"/>
    <col min="15874" max="15874" width="2.7109375" style="178" customWidth="1"/>
    <col min="15875" max="15875" width="15.42578125" style="178" customWidth="1"/>
    <col min="15876" max="15876" width="1.28515625" style="178" customWidth="1"/>
    <col min="15877" max="15877" width="71.42578125" style="178" customWidth="1"/>
    <col min="15878" max="15878" width="6.5703125" style="178" bestFit="1" customWidth="1"/>
    <col min="15879" max="15880" width="6.5703125" style="178" customWidth="1"/>
    <col min="15881" max="15881" width="4" style="178" bestFit="1" customWidth="1"/>
    <col min="15882" max="15884" width="6.5703125" style="178" bestFit="1" customWidth="1"/>
    <col min="15885" max="15885" width="6.5703125" style="178" customWidth="1"/>
    <col min="15886" max="15888" width="6.5703125" style="178" bestFit="1" customWidth="1"/>
    <col min="15889" max="15889" width="4" style="178" bestFit="1" customWidth="1"/>
    <col min="15890" max="15890" width="3.5703125" style="178" bestFit="1" customWidth="1"/>
    <col min="15891" max="15891" width="4" style="178" bestFit="1" customWidth="1"/>
    <col min="15892" max="15892" width="5.5703125" style="178" bestFit="1" customWidth="1"/>
    <col min="15893" max="15893" width="4" style="178" bestFit="1" customWidth="1"/>
    <col min="15894" max="15894" width="5.5703125" style="178" bestFit="1" customWidth="1"/>
    <col min="15895" max="15895" width="0.7109375" style="178" customWidth="1"/>
    <col min="15896" max="15896" width="9.140625" style="178" bestFit="1" customWidth="1"/>
    <col min="15897" max="15897" width="0.85546875" style="178" customWidth="1"/>
    <col min="15898" max="15898" width="7.5703125" style="178" bestFit="1" customWidth="1"/>
    <col min="15899" max="16128" width="11.42578125" style="178"/>
    <col min="16129" max="16129" width="0.140625" style="178" customWidth="1"/>
    <col min="16130" max="16130" width="2.7109375" style="178" customWidth="1"/>
    <col min="16131" max="16131" width="15.42578125" style="178" customWidth="1"/>
    <col min="16132" max="16132" width="1.28515625" style="178" customWidth="1"/>
    <col min="16133" max="16133" width="71.42578125" style="178" customWidth="1"/>
    <col min="16134" max="16134" width="6.5703125" style="178" bestFit="1" customWidth="1"/>
    <col min="16135" max="16136" width="6.5703125" style="178" customWidth="1"/>
    <col min="16137" max="16137" width="4" style="178" bestFit="1" customWidth="1"/>
    <col min="16138" max="16140" width="6.5703125" style="178" bestFit="1" customWidth="1"/>
    <col min="16141" max="16141" width="6.5703125" style="178" customWidth="1"/>
    <col min="16142" max="16144" width="6.5703125" style="178" bestFit="1" customWidth="1"/>
    <col min="16145" max="16145" width="4" style="178" bestFit="1" customWidth="1"/>
    <col min="16146" max="16146" width="3.5703125" style="178" bestFit="1" customWidth="1"/>
    <col min="16147" max="16147" width="4" style="178" bestFit="1" customWidth="1"/>
    <col min="16148" max="16148" width="5.5703125" style="178" bestFit="1" customWidth="1"/>
    <col min="16149" max="16149" width="4" style="178" bestFit="1" customWidth="1"/>
    <col min="16150" max="16150" width="5.5703125" style="178" bestFit="1" customWidth="1"/>
    <col min="16151" max="16151" width="0.7109375" style="178" customWidth="1"/>
    <col min="16152" max="16152" width="9.140625" style="178" bestFit="1" customWidth="1"/>
    <col min="16153" max="16153" width="0.85546875" style="178" customWidth="1"/>
    <col min="16154" max="16154" width="7.5703125" style="178" bestFit="1" customWidth="1"/>
    <col min="16155" max="16384" width="11.42578125" style="178"/>
  </cols>
  <sheetData>
    <row r="1" spans="3:5" ht="0.75" customHeight="1"/>
    <row r="2" spans="3:5" ht="21" customHeight="1">
      <c r="E2" s="423" t="s">
        <v>36</v>
      </c>
    </row>
    <row r="3" spans="3:5" ht="15" customHeight="1">
      <c r="E3" s="222" t="s">
        <v>545</v>
      </c>
    </row>
    <row r="4" spans="3:5" ht="20.25" customHeight="1">
      <c r="C4" s="6" t="str">
        <f>Indice!C4</f>
        <v>Producción de energía eléctrica eléctrica</v>
      </c>
    </row>
    <row r="5" spans="3:5" ht="12.75" customHeight="1"/>
    <row r="6" spans="3:5" ht="13.5" customHeight="1"/>
    <row r="7" spans="3:5" ht="12.75" customHeight="1">
      <c r="C7" s="1040" t="s">
        <v>509</v>
      </c>
      <c r="E7" s="652"/>
    </row>
    <row r="8" spans="3:5" ht="12.75" customHeight="1">
      <c r="C8" s="1040"/>
      <c r="E8" s="652"/>
    </row>
    <row r="9" spans="3:5" ht="12.75" customHeight="1">
      <c r="C9" s="1040"/>
      <c r="E9" s="652"/>
    </row>
    <row r="10" spans="3:5" ht="12.75" customHeight="1">
      <c r="C10" s="353" t="s">
        <v>1</v>
      </c>
      <c r="E10" s="652"/>
    </row>
    <row r="11" spans="3:5" ht="12.75" customHeight="1">
      <c r="C11" s="849"/>
      <c r="E11" s="652"/>
    </row>
    <row r="12" spans="3:5" ht="12.75" customHeight="1">
      <c r="E12" s="652"/>
    </row>
    <row r="13" spans="3:5" ht="12.75" customHeight="1">
      <c r="E13" s="652"/>
    </row>
    <row r="14" spans="3:5" ht="12.75" customHeight="1">
      <c r="E14" s="652"/>
    </row>
    <row r="15" spans="3:5" ht="12.75" customHeight="1">
      <c r="E15" s="652"/>
    </row>
    <row r="16" spans="3:5" ht="12.75" customHeight="1">
      <c r="E16" s="652"/>
    </row>
    <row r="17" spans="3:5" ht="12.75" customHeight="1">
      <c r="C17" s="429"/>
      <c r="D17" s="429"/>
      <c r="E17" s="653"/>
    </row>
    <row r="18" spans="3:5" ht="12.75" customHeight="1">
      <c r="E18" s="652"/>
    </row>
    <row r="19" spans="3:5" ht="12.75" customHeight="1">
      <c r="E19" s="652"/>
    </row>
    <row r="20" spans="3:5" ht="12.75" customHeight="1">
      <c r="E20" s="652"/>
    </row>
    <row r="21" spans="3:5" ht="12.75" customHeight="1">
      <c r="E21" s="652"/>
    </row>
    <row r="22" spans="3:5" ht="12.75" customHeight="1">
      <c r="E22" s="652"/>
    </row>
    <row r="23" spans="3:5" ht="12.75" customHeight="1">
      <c r="E23" s="652"/>
    </row>
    <row r="24" spans="3:5" ht="12.75" customHeight="1">
      <c r="E24" s="652"/>
    </row>
    <row r="25" spans="3:5" ht="12.75" customHeight="1">
      <c r="E25" s="422" t="s">
        <v>647</v>
      </c>
    </row>
    <row r="26" spans="3:5" ht="12.75" customHeight="1">
      <c r="E26" s="115"/>
    </row>
    <row r="27" spans="3:5">
      <c r="E27" s="115"/>
    </row>
  </sheetData>
  <mergeCells count="1">
    <mergeCell ref="C7:C9"/>
  </mergeCells>
  <hyperlinks>
    <hyperlink ref="C4" location="Indice!A1" display="Indice!A1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91">
    <pageSetUpPr autoPageBreaks="0"/>
  </sheetPr>
  <dimension ref="C1:E26"/>
  <sheetViews>
    <sheetView showGridLines="0" showRowColHeaders="0" showOutlineSymbols="0" zoomScaleNormal="100" workbookViewId="0">
      <selection activeCell="B2" sqref="B2"/>
    </sheetView>
  </sheetViews>
  <sheetFormatPr baseColWidth="10" defaultRowHeight="11.25"/>
  <cols>
    <col min="1" max="1" width="0.140625" style="430" customWidth="1"/>
    <col min="2" max="2" width="2.7109375" style="430" customWidth="1"/>
    <col min="3" max="3" width="23.7109375" style="430" customWidth="1"/>
    <col min="4" max="4" width="1.28515625" style="430" customWidth="1"/>
    <col min="5" max="5" width="105.7109375" style="430" customWidth="1"/>
    <col min="6" max="256" width="11.42578125" style="430"/>
    <col min="257" max="257" width="0.140625" style="430" customWidth="1"/>
    <col min="258" max="258" width="2.7109375" style="430" customWidth="1"/>
    <col min="259" max="259" width="15.42578125" style="430" customWidth="1"/>
    <col min="260" max="260" width="1.28515625" style="430" customWidth="1"/>
    <col min="261" max="261" width="71.42578125" style="430" customWidth="1"/>
    <col min="262" max="266" width="4.7109375" style="430" customWidth="1"/>
    <col min="267" max="270" width="5.5703125" style="430" customWidth="1"/>
    <col min="271" max="271" width="4.7109375" style="430" customWidth="1"/>
    <col min="272" max="272" width="5.5703125" style="430" customWidth="1"/>
    <col min="273" max="279" width="4.7109375" style="430" customWidth="1"/>
    <col min="280" max="280" width="6.5703125" style="430" customWidth="1"/>
    <col min="281" max="281" width="5.5703125" style="430" customWidth="1"/>
    <col min="282" max="283" width="1.85546875" style="430" customWidth="1"/>
    <col min="284" max="285" width="15.5703125" style="430" customWidth="1"/>
    <col min="286" max="286" width="1.85546875" style="430" customWidth="1"/>
    <col min="287" max="287" width="1.7109375" style="430" customWidth="1"/>
    <col min="288" max="288" width="1.85546875" style="430" customWidth="1"/>
    <col min="289" max="292" width="12.140625" style="430" customWidth="1"/>
    <col min="293" max="293" width="1.85546875" style="430" customWidth="1"/>
    <col min="294" max="295" width="1.42578125" style="430" customWidth="1"/>
    <col min="296" max="296" width="11.42578125" style="430"/>
    <col min="297" max="299" width="18.7109375" style="430" customWidth="1"/>
    <col min="300" max="512" width="11.42578125" style="430"/>
    <col min="513" max="513" width="0.140625" style="430" customWidth="1"/>
    <col min="514" max="514" width="2.7109375" style="430" customWidth="1"/>
    <col min="515" max="515" width="15.42578125" style="430" customWidth="1"/>
    <col min="516" max="516" width="1.28515625" style="430" customWidth="1"/>
    <col min="517" max="517" width="71.42578125" style="430" customWidth="1"/>
    <col min="518" max="522" width="4.7109375" style="430" customWidth="1"/>
    <col min="523" max="526" width="5.5703125" style="430" customWidth="1"/>
    <col min="527" max="527" width="4.7109375" style="430" customWidth="1"/>
    <col min="528" max="528" width="5.5703125" style="430" customWidth="1"/>
    <col min="529" max="535" width="4.7109375" style="430" customWidth="1"/>
    <col min="536" max="536" width="6.5703125" style="430" customWidth="1"/>
    <col min="537" max="537" width="5.5703125" style="430" customWidth="1"/>
    <col min="538" max="539" width="1.85546875" style="430" customWidth="1"/>
    <col min="540" max="541" width="15.5703125" style="430" customWidth="1"/>
    <col min="542" max="542" width="1.85546875" style="430" customWidth="1"/>
    <col min="543" max="543" width="1.7109375" style="430" customWidth="1"/>
    <col min="544" max="544" width="1.85546875" style="430" customWidth="1"/>
    <col min="545" max="548" width="12.140625" style="430" customWidth="1"/>
    <col min="549" max="549" width="1.85546875" style="430" customWidth="1"/>
    <col min="550" max="551" width="1.42578125" style="430" customWidth="1"/>
    <col min="552" max="552" width="11.42578125" style="430"/>
    <col min="553" max="555" width="18.7109375" style="430" customWidth="1"/>
    <col min="556" max="768" width="11.42578125" style="430"/>
    <col min="769" max="769" width="0.140625" style="430" customWidth="1"/>
    <col min="770" max="770" width="2.7109375" style="430" customWidth="1"/>
    <col min="771" max="771" width="15.42578125" style="430" customWidth="1"/>
    <col min="772" max="772" width="1.28515625" style="430" customWidth="1"/>
    <col min="773" max="773" width="71.42578125" style="430" customWidth="1"/>
    <col min="774" max="778" width="4.7109375" style="430" customWidth="1"/>
    <col min="779" max="782" width="5.5703125" style="430" customWidth="1"/>
    <col min="783" max="783" width="4.7109375" style="430" customWidth="1"/>
    <col min="784" max="784" width="5.5703125" style="430" customWidth="1"/>
    <col min="785" max="791" width="4.7109375" style="430" customWidth="1"/>
    <col min="792" max="792" width="6.5703125" style="430" customWidth="1"/>
    <col min="793" max="793" width="5.5703125" style="430" customWidth="1"/>
    <col min="794" max="795" width="1.85546875" style="430" customWidth="1"/>
    <col min="796" max="797" width="15.5703125" style="430" customWidth="1"/>
    <col min="798" max="798" width="1.85546875" style="430" customWidth="1"/>
    <col min="799" max="799" width="1.7109375" style="430" customWidth="1"/>
    <col min="800" max="800" width="1.85546875" style="430" customWidth="1"/>
    <col min="801" max="804" width="12.140625" style="430" customWidth="1"/>
    <col min="805" max="805" width="1.85546875" style="430" customWidth="1"/>
    <col min="806" max="807" width="1.42578125" style="430" customWidth="1"/>
    <col min="808" max="808" width="11.42578125" style="430"/>
    <col min="809" max="811" width="18.7109375" style="430" customWidth="1"/>
    <col min="812" max="1024" width="11.42578125" style="430"/>
    <col min="1025" max="1025" width="0.140625" style="430" customWidth="1"/>
    <col min="1026" max="1026" width="2.7109375" style="430" customWidth="1"/>
    <col min="1027" max="1027" width="15.42578125" style="430" customWidth="1"/>
    <col min="1028" max="1028" width="1.28515625" style="430" customWidth="1"/>
    <col min="1029" max="1029" width="71.42578125" style="430" customWidth="1"/>
    <col min="1030" max="1034" width="4.7109375" style="430" customWidth="1"/>
    <col min="1035" max="1038" width="5.5703125" style="430" customWidth="1"/>
    <col min="1039" max="1039" width="4.7109375" style="430" customWidth="1"/>
    <col min="1040" max="1040" width="5.5703125" style="430" customWidth="1"/>
    <col min="1041" max="1047" width="4.7109375" style="430" customWidth="1"/>
    <col min="1048" max="1048" width="6.5703125" style="430" customWidth="1"/>
    <col min="1049" max="1049" width="5.5703125" style="430" customWidth="1"/>
    <col min="1050" max="1051" width="1.85546875" style="430" customWidth="1"/>
    <col min="1052" max="1053" width="15.5703125" style="430" customWidth="1"/>
    <col min="1054" max="1054" width="1.85546875" style="430" customWidth="1"/>
    <col min="1055" max="1055" width="1.7109375" style="430" customWidth="1"/>
    <col min="1056" max="1056" width="1.85546875" style="430" customWidth="1"/>
    <col min="1057" max="1060" width="12.140625" style="430" customWidth="1"/>
    <col min="1061" max="1061" width="1.85546875" style="430" customWidth="1"/>
    <col min="1062" max="1063" width="1.42578125" style="430" customWidth="1"/>
    <col min="1064" max="1064" width="11.42578125" style="430"/>
    <col min="1065" max="1067" width="18.7109375" style="430" customWidth="1"/>
    <col min="1068" max="1280" width="11.42578125" style="430"/>
    <col min="1281" max="1281" width="0.140625" style="430" customWidth="1"/>
    <col min="1282" max="1282" width="2.7109375" style="430" customWidth="1"/>
    <col min="1283" max="1283" width="15.42578125" style="430" customWidth="1"/>
    <col min="1284" max="1284" width="1.28515625" style="430" customWidth="1"/>
    <col min="1285" max="1285" width="71.42578125" style="430" customWidth="1"/>
    <col min="1286" max="1290" width="4.7109375" style="430" customWidth="1"/>
    <col min="1291" max="1294" width="5.5703125" style="430" customWidth="1"/>
    <col min="1295" max="1295" width="4.7109375" style="430" customWidth="1"/>
    <col min="1296" max="1296" width="5.5703125" style="430" customWidth="1"/>
    <col min="1297" max="1303" width="4.7109375" style="430" customWidth="1"/>
    <col min="1304" max="1304" width="6.5703125" style="430" customWidth="1"/>
    <col min="1305" max="1305" width="5.5703125" style="430" customWidth="1"/>
    <col min="1306" max="1307" width="1.85546875" style="430" customWidth="1"/>
    <col min="1308" max="1309" width="15.5703125" style="430" customWidth="1"/>
    <col min="1310" max="1310" width="1.85546875" style="430" customWidth="1"/>
    <col min="1311" max="1311" width="1.7109375" style="430" customWidth="1"/>
    <col min="1312" max="1312" width="1.85546875" style="430" customWidth="1"/>
    <col min="1313" max="1316" width="12.140625" style="430" customWidth="1"/>
    <col min="1317" max="1317" width="1.85546875" style="430" customWidth="1"/>
    <col min="1318" max="1319" width="1.42578125" style="430" customWidth="1"/>
    <col min="1320" max="1320" width="11.42578125" style="430"/>
    <col min="1321" max="1323" width="18.7109375" style="430" customWidth="1"/>
    <col min="1324" max="1536" width="11.42578125" style="430"/>
    <col min="1537" max="1537" width="0.140625" style="430" customWidth="1"/>
    <col min="1538" max="1538" width="2.7109375" style="430" customWidth="1"/>
    <col min="1539" max="1539" width="15.42578125" style="430" customWidth="1"/>
    <col min="1540" max="1540" width="1.28515625" style="430" customWidth="1"/>
    <col min="1541" max="1541" width="71.42578125" style="430" customWidth="1"/>
    <col min="1542" max="1546" width="4.7109375" style="430" customWidth="1"/>
    <col min="1547" max="1550" width="5.5703125" style="430" customWidth="1"/>
    <col min="1551" max="1551" width="4.7109375" style="430" customWidth="1"/>
    <col min="1552" max="1552" width="5.5703125" style="430" customWidth="1"/>
    <col min="1553" max="1559" width="4.7109375" style="430" customWidth="1"/>
    <col min="1560" max="1560" width="6.5703125" style="430" customWidth="1"/>
    <col min="1561" max="1561" width="5.5703125" style="430" customWidth="1"/>
    <col min="1562" max="1563" width="1.85546875" style="430" customWidth="1"/>
    <col min="1564" max="1565" width="15.5703125" style="430" customWidth="1"/>
    <col min="1566" max="1566" width="1.85546875" style="430" customWidth="1"/>
    <col min="1567" max="1567" width="1.7109375" style="430" customWidth="1"/>
    <col min="1568" max="1568" width="1.85546875" style="430" customWidth="1"/>
    <col min="1569" max="1572" width="12.140625" style="430" customWidth="1"/>
    <col min="1573" max="1573" width="1.85546875" style="430" customWidth="1"/>
    <col min="1574" max="1575" width="1.42578125" style="430" customWidth="1"/>
    <col min="1576" max="1576" width="11.42578125" style="430"/>
    <col min="1577" max="1579" width="18.7109375" style="430" customWidth="1"/>
    <col min="1580" max="1792" width="11.42578125" style="430"/>
    <col min="1793" max="1793" width="0.140625" style="430" customWidth="1"/>
    <col min="1794" max="1794" width="2.7109375" style="430" customWidth="1"/>
    <col min="1795" max="1795" width="15.42578125" style="430" customWidth="1"/>
    <col min="1796" max="1796" width="1.28515625" style="430" customWidth="1"/>
    <col min="1797" max="1797" width="71.42578125" style="430" customWidth="1"/>
    <col min="1798" max="1802" width="4.7109375" style="430" customWidth="1"/>
    <col min="1803" max="1806" width="5.5703125" style="430" customWidth="1"/>
    <col min="1807" max="1807" width="4.7109375" style="430" customWidth="1"/>
    <col min="1808" max="1808" width="5.5703125" style="430" customWidth="1"/>
    <col min="1809" max="1815" width="4.7109375" style="430" customWidth="1"/>
    <col min="1816" max="1816" width="6.5703125" style="430" customWidth="1"/>
    <col min="1817" max="1817" width="5.5703125" style="430" customWidth="1"/>
    <col min="1818" max="1819" width="1.85546875" style="430" customWidth="1"/>
    <col min="1820" max="1821" width="15.5703125" style="430" customWidth="1"/>
    <col min="1822" max="1822" width="1.85546875" style="430" customWidth="1"/>
    <col min="1823" max="1823" width="1.7109375" style="430" customWidth="1"/>
    <col min="1824" max="1824" width="1.85546875" style="430" customWidth="1"/>
    <col min="1825" max="1828" width="12.140625" style="430" customWidth="1"/>
    <col min="1829" max="1829" width="1.85546875" style="430" customWidth="1"/>
    <col min="1830" max="1831" width="1.42578125" style="430" customWidth="1"/>
    <col min="1832" max="1832" width="11.42578125" style="430"/>
    <col min="1833" max="1835" width="18.7109375" style="430" customWidth="1"/>
    <col min="1836" max="2048" width="11.42578125" style="430"/>
    <col min="2049" max="2049" width="0.140625" style="430" customWidth="1"/>
    <col min="2050" max="2050" width="2.7109375" style="430" customWidth="1"/>
    <col min="2051" max="2051" width="15.42578125" style="430" customWidth="1"/>
    <col min="2052" max="2052" width="1.28515625" style="430" customWidth="1"/>
    <col min="2053" max="2053" width="71.42578125" style="430" customWidth="1"/>
    <col min="2054" max="2058" width="4.7109375" style="430" customWidth="1"/>
    <col min="2059" max="2062" width="5.5703125" style="430" customWidth="1"/>
    <col min="2063" max="2063" width="4.7109375" style="430" customWidth="1"/>
    <col min="2064" max="2064" width="5.5703125" style="430" customWidth="1"/>
    <col min="2065" max="2071" width="4.7109375" style="430" customWidth="1"/>
    <col min="2072" max="2072" width="6.5703125" style="430" customWidth="1"/>
    <col min="2073" max="2073" width="5.5703125" style="430" customWidth="1"/>
    <col min="2074" max="2075" width="1.85546875" style="430" customWidth="1"/>
    <col min="2076" max="2077" width="15.5703125" style="430" customWidth="1"/>
    <col min="2078" max="2078" width="1.85546875" style="430" customWidth="1"/>
    <col min="2079" max="2079" width="1.7109375" style="430" customWidth="1"/>
    <col min="2080" max="2080" width="1.85546875" style="430" customWidth="1"/>
    <col min="2081" max="2084" width="12.140625" style="430" customWidth="1"/>
    <col min="2085" max="2085" width="1.85546875" style="430" customWidth="1"/>
    <col min="2086" max="2087" width="1.42578125" style="430" customWidth="1"/>
    <col min="2088" max="2088" width="11.42578125" style="430"/>
    <col min="2089" max="2091" width="18.7109375" style="430" customWidth="1"/>
    <col min="2092" max="2304" width="11.42578125" style="430"/>
    <col min="2305" max="2305" width="0.140625" style="430" customWidth="1"/>
    <col min="2306" max="2306" width="2.7109375" style="430" customWidth="1"/>
    <col min="2307" max="2307" width="15.42578125" style="430" customWidth="1"/>
    <col min="2308" max="2308" width="1.28515625" style="430" customWidth="1"/>
    <col min="2309" max="2309" width="71.42578125" style="430" customWidth="1"/>
    <col min="2310" max="2314" width="4.7109375" style="430" customWidth="1"/>
    <col min="2315" max="2318" width="5.5703125" style="430" customWidth="1"/>
    <col min="2319" max="2319" width="4.7109375" style="430" customWidth="1"/>
    <col min="2320" max="2320" width="5.5703125" style="430" customWidth="1"/>
    <col min="2321" max="2327" width="4.7109375" style="430" customWidth="1"/>
    <col min="2328" max="2328" width="6.5703125" style="430" customWidth="1"/>
    <col min="2329" max="2329" width="5.5703125" style="430" customWidth="1"/>
    <col min="2330" max="2331" width="1.85546875" style="430" customWidth="1"/>
    <col min="2332" max="2333" width="15.5703125" style="430" customWidth="1"/>
    <col min="2334" max="2334" width="1.85546875" style="430" customWidth="1"/>
    <col min="2335" max="2335" width="1.7109375" style="430" customWidth="1"/>
    <col min="2336" max="2336" width="1.85546875" style="430" customWidth="1"/>
    <col min="2337" max="2340" width="12.140625" style="430" customWidth="1"/>
    <col min="2341" max="2341" width="1.85546875" style="430" customWidth="1"/>
    <col min="2342" max="2343" width="1.42578125" style="430" customWidth="1"/>
    <col min="2344" max="2344" width="11.42578125" style="430"/>
    <col min="2345" max="2347" width="18.7109375" style="430" customWidth="1"/>
    <col min="2348" max="2560" width="11.42578125" style="430"/>
    <col min="2561" max="2561" width="0.140625" style="430" customWidth="1"/>
    <col min="2562" max="2562" width="2.7109375" style="430" customWidth="1"/>
    <col min="2563" max="2563" width="15.42578125" style="430" customWidth="1"/>
    <col min="2564" max="2564" width="1.28515625" style="430" customWidth="1"/>
    <col min="2565" max="2565" width="71.42578125" style="430" customWidth="1"/>
    <col min="2566" max="2570" width="4.7109375" style="430" customWidth="1"/>
    <col min="2571" max="2574" width="5.5703125" style="430" customWidth="1"/>
    <col min="2575" max="2575" width="4.7109375" style="430" customWidth="1"/>
    <col min="2576" max="2576" width="5.5703125" style="430" customWidth="1"/>
    <col min="2577" max="2583" width="4.7109375" style="430" customWidth="1"/>
    <col min="2584" max="2584" width="6.5703125" style="430" customWidth="1"/>
    <col min="2585" max="2585" width="5.5703125" style="430" customWidth="1"/>
    <col min="2586" max="2587" width="1.85546875" style="430" customWidth="1"/>
    <col min="2588" max="2589" width="15.5703125" style="430" customWidth="1"/>
    <col min="2590" max="2590" width="1.85546875" style="430" customWidth="1"/>
    <col min="2591" max="2591" width="1.7109375" style="430" customWidth="1"/>
    <col min="2592" max="2592" width="1.85546875" style="430" customWidth="1"/>
    <col min="2593" max="2596" width="12.140625" style="430" customWidth="1"/>
    <col min="2597" max="2597" width="1.85546875" style="430" customWidth="1"/>
    <col min="2598" max="2599" width="1.42578125" style="430" customWidth="1"/>
    <col min="2600" max="2600" width="11.42578125" style="430"/>
    <col min="2601" max="2603" width="18.7109375" style="430" customWidth="1"/>
    <col min="2604" max="2816" width="11.42578125" style="430"/>
    <col min="2817" max="2817" width="0.140625" style="430" customWidth="1"/>
    <col min="2818" max="2818" width="2.7109375" style="430" customWidth="1"/>
    <col min="2819" max="2819" width="15.42578125" style="430" customWidth="1"/>
    <col min="2820" max="2820" width="1.28515625" style="430" customWidth="1"/>
    <col min="2821" max="2821" width="71.42578125" style="430" customWidth="1"/>
    <col min="2822" max="2826" width="4.7109375" style="430" customWidth="1"/>
    <col min="2827" max="2830" width="5.5703125" style="430" customWidth="1"/>
    <col min="2831" max="2831" width="4.7109375" style="430" customWidth="1"/>
    <col min="2832" max="2832" width="5.5703125" style="430" customWidth="1"/>
    <col min="2833" max="2839" width="4.7109375" style="430" customWidth="1"/>
    <col min="2840" max="2840" width="6.5703125" style="430" customWidth="1"/>
    <col min="2841" max="2841" width="5.5703125" style="430" customWidth="1"/>
    <col min="2842" max="2843" width="1.85546875" style="430" customWidth="1"/>
    <col min="2844" max="2845" width="15.5703125" style="430" customWidth="1"/>
    <col min="2846" max="2846" width="1.85546875" style="430" customWidth="1"/>
    <col min="2847" max="2847" width="1.7109375" style="430" customWidth="1"/>
    <col min="2848" max="2848" width="1.85546875" style="430" customWidth="1"/>
    <col min="2849" max="2852" width="12.140625" style="430" customWidth="1"/>
    <col min="2853" max="2853" width="1.85546875" style="430" customWidth="1"/>
    <col min="2854" max="2855" width="1.42578125" style="430" customWidth="1"/>
    <col min="2856" max="2856" width="11.42578125" style="430"/>
    <col min="2857" max="2859" width="18.7109375" style="430" customWidth="1"/>
    <col min="2860" max="3072" width="11.42578125" style="430"/>
    <col min="3073" max="3073" width="0.140625" style="430" customWidth="1"/>
    <col min="3074" max="3074" width="2.7109375" style="430" customWidth="1"/>
    <col min="3075" max="3075" width="15.42578125" style="430" customWidth="1"/>
    <col min="3076" max="3076" width="1.28515625" style="430" customWidth="1"/>
    <col min="3077" max="3077" width="71.42578125" style="430" customWidth="1"/>
    <col min="3078" max="3082" width="4.7109375" style="430" customWidth="1"/>
    <col min="3083" max="3086" width="5.5703125" style="430" customWidth="1"/>
    <col min="3087" max="3087" width="4.7109375" style="430" customWidth="1"/>
    <col min="3088" max="3088" width="5.5703125" style="430" customWidth="1"/>
    <col min="3089" max="3095" width="4.7109375" style="430" customWidth="1"/>
    <col min="3096" max="3096" width="6.5703125" style="430" customWidth="1"/>
    <col min="3097" max="3097" width="5.5703125" style="430" customWidth="1"/>
    <col min="3098" max="3099" width="1.85546875" style="430" customWidth="1"/>
    <col min="3100" max="3101" width="15.5703125" style="430" customWidth="1"/>
    <col min="3102" max="3102" width="1.85546875" style="430" customWidth="1"/>
    <col min="3103" max="3103" width="1.7109375" style="430" customWidth="1"/>
    <col min="3104" max="3104" width="1.85546875" style="430" customWidth="1"/>
    <col min="3105" max="3108" width="12.140625" style="430" customWidth="1"/>
    <col min="3109" max="3109" width="1.85546875" style="430" customWidth="1"/>
    <col min="3110" max="3111" width="1.42578125" style="430" customWidth="1"/>
    <col min="3112" max="3112" width="11.42578125" style="430"/>
    <col min="3113" max="3115" width="18.7109375" style="430" customWidth="1"/>
    <col min="3116" max="3328" width="11.42578125" style="430"/>
    <col min="3329" max="3329" width="0.140625" style="430" customWidth="1"/>
    <col min="3330" max="3330" width="2.7109375" style="430" customWidth="1"/>
    <col min="3331" max="3331" width="15.42578125" style="430" customWidth="1"/>
    <col min="3332" max="3332" width="1.28515625" style="430" customWidth="1"/>
    <col min="3333" max="3333" width="71.42578125" style="430" customWidth="1"/>
    <col min="3334" max="3338" width="4.7109375" style="430" customWidth="1"/>
    <col min="3339" max="3342" width="5.5703125" style="430" customWidth="1"/>
    <col min="3343" max="3343" width="4.7109375" style="430" customWidth="1"/>
    <col min="3344" max="3344" width="5.5703125" style="430" customWidth="1"/>
    <col min="3345" max="3351" width="4.7109375" style="430" customWidth="1"/>
    <col min="3352" max="3352" width="6.5703125" style="430" customWidth="1"/>
    <col min="3353" max="3353" width="5.5703125" style="430" customWidth="1"/>
    <col min="3354" max="3355" width="1.85546875" style="430" customWidth="1"/>
    <col min="3356" max="3357" width="15.5703125" style="430" customWidth="1"/>
    <col min="3358" max="3358" width="1.85546875" style="430" customWidth="1"/>
    <col min="3359" max="3359" width="1.7109375" style="430" customWidth="1"/>
    <col min="3360" max="3360" width="1.85546875" style="430" customWidth="1"/>
    <col min="3361" max="3364" width="12.140625" style="430" customWidth="1"/>
    <col min="3365" max="3365" width="1.85546875" style="430" customWidth="1"/>
    <col min="3366" max="3367" width="1.42578125" style="430" customWidth="1"/>
    <col min="3368" max="3368" width="11.42578125" style="430"/>
    <col min="3369" max="3371" width="18.7109375" style="430" customWidth="1"/>
    <col min="3372" max="3584" width="11.42578125" style="430"/>
    <col min="3585" max="3585" width="0.140625" style="430" customWidth="1"/>
    <col min="3586" max="3586" width="2.7109375" style="430" customWidth="1"/>
    <col min="3587" max="3587" width="15.42578125" style="430" customWidth="1"/>
    <col min="3588" max="3588" width="1.28515625" style="430" customWidth="1"/>
    <col min="3589" max="3589" width="71.42578125" style="430" customWidth="1"/>
    <col min="3590" max="3594" width="4.7109375" style="430" customWidth="1"/>
    <col min="3595" max="3598" width="5.5703125" style="430" customWidth="1"/>
    <col min="3599" max="3599" width="4.7109375" style="430" customWidth="1"/>
    <col min="3600" max="3600" width="5.5703125" style="430" customWidth="1"/>
    <col min="3601" max="3607" width="4.7109375" style="430" customWidth="1"/>
    <col min="3608" max="3608" width="6.5703125" style="430" customWidth="1"/>
    <col min="3609" max="3609" width="5.5703125" style="430" customWidth="1"/>
    <col min="3610" max="3611" width="1.85546875" style="430" customWidth="1"/>
    <col min="3612" max="3613" width="15.5703125" style="430" customWidth="1"/>
    <col min="3614" max="3614" width="1.85546875" style="430" customWidth="1"/>
    <col min="3615" max="3615" width="1.7109375" style="430" customWidth="1"/>
    <col min="3616" max="3616" width="1.85546875" style="430" customWidth="1"/>
    <col min="3617" max="3620" width="12.140625" style="430" customWidth="1"/>
    <col min="3621" max="3621" width="1.85546875" style="430" customWidth="1"/>
    <col min="3622" max="3623" width="1.42578125" style="430" customWidth="1"/>
    <col min="3624" max="3624" width="11.42578125" style="430"/>
    <col min="3625" max="3627" width="18.7109375" style="430" customWidth="1"/>
    <col min="3628" max="3840" width="11.42578125" style="430"/>
    <col min="3841" max="3841" width="0.140625" style="430" customWidth="1"/>
    <col min="3842" max="3842" width="2.7109375" style="430" customWidth="1"/>
    <col min="3843" max="3843" width="15.42578125" style="430" customWidth="1"/>
    <col min="3844" max="3844" width="1.28515625" style="430" customWidth="1"/>
    <col min="3845" max="3845" width="71.42578125" style="430" customWidth="1"/>
    <col min="3846" max="3850" width="4.7109375" style="430" customWidth="1"/>
    <col min="3851" max="3854" width="5.5703125" style="430" customWidth="1"/>
    <col min="3855" max="3855" width="4.7109375" style="430" customWidth="1"/>
    <col min="3856" max="3856" width="5.5703125" style="430" customWidth="1"/>
    <col min="3857" max="3863" width="4.7109375" style="430" customWidth="1"/>
    <col min="3864" max="3864" width="6.5703125" style="430" customWidth="1"/>
    <col min="3865" max="3865" width="5.5703125" style="430" customWidth="1"/>
    <col min="3866" max="3867" width="1.85546875" style="430" customWidth="1"/>
    <col min="3868" max="3869" width="15.5703125" style="430" customWidth="1"/>
    <col min="3870" max="3870" width="1.85546875" style="430" customWidth="1"/>
    <col min="3871" max="3871" width="1.7109375" style="430" customWidth="1"/>
    <col min="3872" max="3872" width="1.85546875" style="430" customWidth="1"/>
    <col min="3873" max="3876" width="12.140625" style="430" customWidth="1"/>
    <col min="3877" max="3877" width="1.85546875" style="430" customWidth="1"/>
    <col min="3878" max="3879" width="1.42578125" style="430" customWidth="1"/>
    <col min="3880" max="3880" width="11.42578125" style="430"/>
    <col min="3881" max="3883" width="18.7109375" style="430" customWidth="1"/>
    <col min="3884" max="4096" width="11.42578125" style="430"/>
    <col min="4097" max="4097" width="0.140625" style="430" customWidth="1"/>
    <col min="4098" max="4098" width="2.7109375" style="430" customWidth="1"/>
    <col min="4099" max="4099" width="15.42578125" style="430" customWidth="1"/>
    <col min="4100" max="4100" width="1.28515625" style="430" customWidth="1"/>
    <col min="4101" max="4101" width="71.42578125" style="430" customWidth="1"/>
    <col min="4102" max="4106" width="4.7109375" style="430" customWidth="1"/>
    <col min="4107" max="4110" width="5.5703125" style="430" customWidth="1"/>
    <col min="4111" max="4111" width="4.7109375" style="430" customWidth="1"/>
    <col min="4112" max="4112" width="5.5703125" style="430" customWidth="1"/>
    <col min="4113" max="4119" width="4.7109375" style="430" customWidth="1"/>
    <col min="4120" max="4120" width="6.5703125" style="430" customWidth="1"/>
    <col min="4121" max="4121" width="5.5703125" style="430" customWidth="1"/>
    <col min="4122" max="4123" width="1.85546875" style="430" customWidth="1"/>
    <col min="4124" max="4125" width="15.5703125" style="430" customWidth="1"/>
    <col min="4126" max="4126" width="1.85546875" style="430" customWidth="1"/>
    <col min="4127" max="4127" width="1.7109375" style="430" customWidth="1"/>
    <col min="4128" max="4128" width="1.85546875" style="430" customWidth="1"/>
    <col min="4129" max="4132" width="12.140625" style="430" customWidth="1"/>
    <col min="4133" max="4133" width="1.85546875" style="430" customWidth="1"/>
    <col min="4134" max="4135" width="1.42578125" style="430" customWidth="1"/>
    <col min="4136" max="4136" width="11.42578125" style="430"/>
    <col min="4137" max="4139" width="18.7109375" style="430" customWidth="1"/>
    <col min="4140" max="4352" width="11.42578125" style="430"/>
    <col min="4353" max="4353" width="0.140625" style="430" customWidth="1"/>
    <col min="4354" max="4354" width="2.7109375" style="430" customWidth="1"/>
    <col min="4355" max="4355" width="15.42578125" style="430" customWidth="1"/>
    <col min="4356" max="4356" width="1.28515625" style="430" customWidth="1"/>
    <col min="4357" max="4357" width="71.42578125" style="430" customWidth="1"/>
    <col min="4358" max="4362" width="4.7109375" style="430" customWidth="1"/>
    <col min="4363" max="4366" width="5.5703125" style="430" customWidth="1"/>
    <col min="4367" max="4367" width="4.7109375" style="430" customWidth="1"/>
    <col min="4368" max="4368" width="5.5703125" style="430" customWidth="1"/>
    <col min="4369" max="4375" width="4.7109375" style="430" customWidth="1"/>
    <col min="4376" max="4376" width="6.5703125" style="430" customWidth="1"/>
    <col min="4377" max="4377" width="5.5703125" style="430" customWidth="1"/>
    <col min="4378" max="4379" width="1.85546875" style="430" customWidth="1"/>
    <col min="4380" max="4381" width="15.5703125" style="430" customWidth="1"/>
    <col min="4382" max="4382" width="1.85546875" style="430" customWidth="1"/>
    <col min="4383" max="4383" width="1.7109375" style="430" customWidth="1"/>
    <col min="4384" max="4384" width="1.85546875" style="430" customWidth="1"/>
    <col min="4385" max="4388" width="12.140625" style="430" customWidth="1"/>
    <col min="4389" max="4389" width="1.85546875" style="430" customWidth="1"/>
    <col min="4390" max="4391" width="1.42578125" style="430" customWidth="1"/>
    <col min="4392" max="4392" width="11.42578125" style="430"/>
    <col min="4393" max="4395" width="18.7109375" style="430" customWidth="1"/>
    <col min="4396" max="4608" width="11.42578125" style="430"/>
    <col min="4609" max="4609" width="0.140625" style="430" customWidth="1"/>
    <col min="4610" max="4610" width="2.7109375" style="430" customWidth="1"/>
    <col min="4611" max="4611" width="15.42578125" style="430" customWidth="1"/>
    <col min="4612" max="4612" width="1.28515625" style="430" customWidth="1"/>
    <col min="4613" max="4613" width="71.42578125" style="430" customWidth="1"/>
    <col min="4614" max="4618" width="4.7109375" style="430" customWidth="1"/>
    <col min="4619" max="4622" width="5.5703125" style="430" customWidth="1"/>
    <col min="4623" max="4623" width="4.7109375" style="430" customWidth="1"/>
    <col min="4624" max="4624" width="5.5703125" style="430" customWidth="1"/>
    <col min="4625" max="4631" width="4.7109375" style="430" customWidth="1"/>
    <col min="4632" max="4632" width="6.5703125" style="430" customWidth="1"/>
    <col min="4633" max="4633" width="5.5703125" style="430" customWidth="1"/>
    <col min="4634" max="4635" width="1.85546875" style="430" customWidth="1"/>
    <col min="4636" max="4637" width="15.5703125" style="430" customWidth="1"/>
    <col min="4638" max="4638" width="1.85546875" style="430" customWidth="1"/>
    <col min="4639" max="4639" width="1.7109375" style="430" customWidth="1"/>
    <col min="4640" max="4640" width="1.85546875" style="430" customWidth="1"/>
    <col min="4641" max="4644" width="12.140625" style="430" customWidth="1"/>
    <col min="4645" max="4645" width="1.85546875" style="430" customWidth="1"/>
    <col min="4646" max="4647" width="1.42578125" style="430" customWidth="1"/>
    <col min="4648" max="4648" width="11.42578125" style="430"/>
    <col min="4649" max="4651" width="18.7109375" style="430" customWidth="1"/>
    <col min="4652" max="4864" width="11.42578125" style="430"/>
    <col min="4865" max="4865" width="0.140625" style="430" customWidth="1"/>
    <col min="4866" max="4866" width="2.7109375" style="430" customWidth="1"/>
    <col min="4867" max="4867" width="15.42578125" style="430" customWidth="1"/>
    <col min="4868" max="4868" width="1.28515625" style="430" customWidth="1"/>
    <col min="4869" max="4869" width="71.42578125" style="430" customWidth="1"/>
    <col min="4870" max="4874" width="4.7109375" style="430" customWidth="1"/>
    <col min="4875" max="4878" width="5.5703125" style="430" customWidth="1"/>
    <col min="4879" max="4879" width="4.7109375" style="430" customWidth="1"/>
    <col min="4880" max="4880" width="5.5703125" style="430" customWidth="1"/>
    <col min="4881" max="4887" width="4.7109375" style="430" customWidth="1"/>
    <col min="4888" max="4888" width="6.5703125" style="430" customWidth="1"/>
    <col min="4889" max="4889" width="5.5703125" style="430" customWidth="1"/>
    <col min="4890" max="4891" width="1.85546875" style="430" customWidth="1"/>
    <col min="4892" max="4893" width="15.5703125" style="430" customWidth="1"/>
    <col min="4894" max="4894" width="1.85546875" style="430" customWidth="1"/>
    <col min="4895" max="4895" width="1.7109375" style="430" customWidth="1"/>
    <col min="4896" max="4896" width="1.85546875" style="430" customWidth="1"/>
    <col min="4897" max="4900" width="12.140625" style="430" customWidth="1"/>
    <col min="4901" max="4901" width="1.85546875" style="430" customWidth="1"/>
    <col min="4902" max="4903" width="1.42578125" style="430" customWidth="1"/>
    <col min="4904" max="4904" width="11.42578125" style="430"/>
    <col min="4905" max="4907" width="18.7109375" style="430" customWidth="1"/>
    <col min="4908" max="5120" width="11.42578125" style="430"/>
    <col min="5121" max="5121" width="0.140625" style="430" customWidth="1"/>
    <col min="5122" max="5122" width="2.7109375" style="430" customWidth="1"/>
    <col min="5123" max="5123" width="15.42578125" style="430" customWidth="1"/>
    <col min="5124" max="5124" width="1.28515625" style="430" customWidth="1"/>
    <col min="5125" max="5125" width="71.42578125" style="430" customWidth="1"/>
    <col min="5126" max="5130" width="4.7109375" style="430" customWidth="1"/>
    <col min="5131" max="5134" width="5.5703125" style="430" customWidth="1"/>
    <col min="5135" max="5135" width="4.7109375" style="430" customWidth="1"/>
    <col min="5136" max="5136" width="5.5703125" style="430" customWidth="1"/>
    <col min="5137" max="5143" width="4.7109375" style="430" customWidth="1"/>
    <col min="5144" max="5144" width="6.5703125" style="430" customWidth="1"/>
    <col min="5145" max="5145" width="5.5703125" style="430" customWidth="1"/>
    <col min="5146" max="5147" width="1.85546875" style="430" customWidth="1"/>
    <col min="5148" max="5149" width="15.5703125" style="430" customWidth="1"/>
    <col min="5150" max="5150" width="1.85546875" style="430" customWidth="1"/>
    <col min="5151" max="5151" width="1.7109375" style="430" customWidth="1"/>
    <col min="5152" max="5152" width="1.85546875" style="430" customWidth="1"/>
    <col min="5153" max="5156" width="12.140625" style="430" customWidth="1"/>
    <col min="5157" max="5157" width="1.85546875" style="430" customWidth="1"/>
    <col min="5158" max="5159" width="1.42578125" style="430" customWidth="1"/>
    <col min="5160" max="5160" width="11.42578125" style="430"/>
    <col min="5161" max="5163" width="18.7109375" style="430" customWidth="1"/>
    <col min="5164" max="5376" width="11.42578125" style="430"/>
    <col min="5377" max="5377" width="0.140625" style="430" customWidth="1"/>
    <col min="5378" max="5378" width="2.7109375" style="430" customWidth="1"/>
    <col min="5379" max="5379" width="15.42578125" style="430" customWidth="1"/>
    <col min="5380" max="5380" width="1.28515625" style="430" customWidth="1"/>
    <col min="5381" max="5381" width="71.42578125" style="430" customWidth="1"/>
    <col min="5382" max="5386" width="4.7109375" style="430" customWidth="1"/>
    <col min="5387" max="5390" width="5.5703125" style="430" customWidth="1"/>
    <col min="5391" max="5391" width="4.7109375" style="430" customWidth="1"/>
    <col min="5392" max="5392" width="5.5703125" style="430" customWidth="1"/>
    <col min="5393" max="5399" width="4.7109375" style="430" customWidth="1"/>
    <col min="5400" max="5400" width="6.5703125" style="430" customWidth="1"/>
    <col min="5401" max="5401" width="5.5703125" style="430" customWidth="1"/>
    <col min="5402" max="5403" width="1.85546875" style="430" customWidth="1"/>
    <col min="5404" max="5405" width="15.5703125" style="430" customWidth="1"/>
    <col min="5406" max="5406" width="1.85546875" style="430" customWidth="1"/>
    <col min="5407" max="5407" width="1.7109375" style="430" customWidth="1"/>
    <col min="5408" max="5408" width="1.85546875" style="430" customWidth="1"/>
    <col min="5409" max="5412" width="12.140625" style="430" customWidth="1"/>
    <col min="5413" max="5413" width="1.85546875" style="430" customWidth="1"/>
    <col min="5414" max="5415" width="1.42578125" style="430" customWidth="1"/>
    <col min="5416" max="5416" width="11.42578125" style="430"/>
    <col min="5417" max="5419" width="18.7109375" style="430" customWidth="1"/>
    <col min="5420" max="5632" width="11.42578125" style="430"/>
    <col min="5633" max="5633" width="0.140625" style="430" customWidth="1"/>
    <col min="5634" max="5634" width="2.7109375" style="430" customWidth="1"/>
    <col min="5635" max="5635" width="15.42578125" style="430" customWidth="1"/>
    <col min="5636" max="5636" width="1.28515625" style="430" customWidth="1"/>
    <col min="5637" max="5637" width="71.42578125" style="430" customWidth="1"/>
    <col min="5638" max="5642" width="4.7109375" style="430" customWidth="1"/>
    <col min="5643" max="5646" width="5.5703125" style="430" customWidth="1"/>
    <col min="5647" max="5647" width="4.7109375" style="430" customWidth="1"/>
    <col min="5648" max="5648" width="5.5703125" style="430" customWidth="1"/>
    <col min="5649" max="5655" width="4.7109375" style="430" customWidth="1"/>
    <col min="5656" max="5656" width="6.5703125" style="430" customWidth="1"/>
    <col min="5657" max="5657" width="5.5703125" style="430" customWidth="1"/>
    <col min="5658" max="5659" width="1.85546875" style="430" customWidth="1"/>
    <col min="5660" max="5661" width="15.5703125" style="430" customWidth="1"/>
    <col min="5662" max="5662" width="1.85546875" style="430" customWidth="1"/>
    <col min="5663" max="5663" width="1.7109375" style="430" customWidth="1"/>
    <col min="5664" max="5664" width="1.85546875" style="430" customWidth="1"/>
    <col min="5665" max="5668" width="12.140625" style="430" customWidth="1"/>
    <col min="5669" max="5669" width="1.85546875" style="430" customWidth="1"/>
    <col min="5670" max="5671" width="1.42578125" style="430" customWidth="1"/>
    <col min="5672" max="5672" width="11.42578125" style="430"/>
    <col min="5673" max="5675" width="18.7109375" style="430" customWidth="1"/>
    <col min="5676" max="5888" width="11.42578125" style="430"/>
    <col min="5889" max="5889" width="0.140625" style="430" customWidth="1"/>
    <col min="5890" max="5890" width="2.7109375" style="430" customWidth="1"/>
    <col min="5891" max="5891" width="15.42578125" style="430" customWidth="1"/>
    <col min="5892" max="5892" width="1.28515625" style="430" customWidth="1"/>
    <col min="5893" max="5893" width="71.42578125" style="430" customWidth="1"/>
    <col min="5894" max="5898" width="4.7109375" style="430" customWidth="1"/>
    <col min="5899" max="5902" width="5.5703125" style="430" customWidth="1"/>
    <col min="5903" max="5903" width="4.7109375" style="430" customWidth="1"/>
    <col min="5904" max="5904" width="5.5703125" style="430" customWidth="1"/>
    <col min="5905" max="5911" width="4.7109375" style="430" customWidth="1"/>
    <col min="5912" max="5912" width="6.5703125" style="430" customWidth="1"/>
    <col min="5913" max="5913" width="5.5703125" style="430" customWidth="1"/>
    <col min="5914" max="5915" width="1.85546875" style="430" customWidth="1"/>
    <col min="5916" max="5917" width="15.5703125" style="430" customWidth="1"/>
    <col min="5918" max="5918" width="1.85546875" style="430" customWidth="1"/>
    <col min="5919" max="5919" width="1.7109375" style="430" customWidth="1"/>
    <col min="5920" max="5920" width="1.85546875" style="430" customWidth="1"/>
    <col min="5921" max="5924" width="12.140625" style="430" customWidth="1"/>
    <col min="5925" max="5925" width="1.85546875" style="430" customWidth="1"/>
    <col min="5926" max="5927" width="1.42578125" style="430" customWidth="1"/>
    <col min="5928" max="5928" width="11.42578125" style="430"/>
    <col min="5929" max="5931" width="18.7109375" style="430" customWidth="1"/>
    <col min="5932" max="6144" width="11.42578125" style="430"/>
    <col min="6145" max="6145" width="0.140625" style="430" customWidth="1"/>
    <col min="6146" max="6146" width="2.7109375" style="430" customWidth="1"/>
    <col min="6147" max="6147" width="15.42578125" style="430" customWidth="1"/>
    <col min="6148" max="6148" width="1.28515625" style="430" customWidth="1"/>
    <col min="6149" max="6149" width="71.42578125" style="430" customWidth="1"/>
    <col min="6150" max="6154" width="4.7109375" style="430" customWidth="1"/>
    <col min="6155" max="6158" width="5.5703125" style="430" customWidth="1"/>
    <col min="6159" max="6159" width="4.7109375" style="430" customWidth="1"/>
    <col min="6160" max="6160" width="5.5703125" style="430" customWidth="1"/>
    <col min="6161" max="6167" width="4.7109375" style="430" customWidth="1"/>
    <col min="6168" max="6168" width="6.5703125" style="430" customWidth="1"/>
    <col min="6169" max="6169" width="5.5703125" style="430" customWidth="1"/>
    <col min="6170" max="6171" width="1.85546875" style="430" customWidth="1"/>
    <col min="6172" max="6173" width="15.5703125" style="430" customWidth="1"/>
    <col min="6174" max="6174" width="1.85546875" style="430" customWidth="1"/>
    <col min="6175" max="6175" width="1.7109375" style="430" customWidth="1"/>
    <col min="6176" max="6176" width="1.85546875" style="430" customWidth="1"/>
    <col min="6177" max="6180" width="12.140625" style="430" customWidth="1"/>
    <col min="6181" max="6181" width="1.85546875" style="430" customWidth="1"/>
    <col min="6182" max="6183" width="1.42578125" style="430" customWidth="1"/>
    <col min="6184" max="6184" width="11.42578125" style="430"/>
    <col min="6185" max="6187" width="18.7109375" style="430" customWidth="1"/>
    <col min="6188" max="6400" width="11.42578125" style="430"/>
    <col min="6401" max="6401" width="0.140625" style="430" customWidth="1"/>
    <col min="6402" max="6402" width="2.7109375" style="430" customWidth="1"/>
    <col min="6403" max="6403" width="15.42578125" style="430" customWidth="1"/>
    <col min="6404" max="6404" width="1.28515625" style="430" customWidth="1"/>
    <col min="6405" max="6405" width="71.42578125" style="430" customWidth="1"/>
    <col min="6406" max="6410" width="4.7109375" style="430" customWidth="1"/>
    <col min="6411" max="6414" width="5.5703125" style="430" customWidth="1"/>
    <col min="6415" max="6415" width="4.7109375" style="430" customWidth="1"/>
    <col min="6416" max="6416" width="5.5703125" style="430" customWidth="1"/>
    <col min="6417" max="6423" width="4.7109375" style="430" customWidth="1"/>
    <col min="6424" max="6424" width="6.5703125" style="430" customWidth="1"/>
    <col min="6425" max="6425" width="5.5703125" style="430" customWidth="1"/>
    <col min="6426" max="6427" width="1.85546875" style="430" customWidth="1"/>
    <col min="6428" max="6429" width="15.5703125" style="430" customWidth="1"/>
    <col min="6430" max="6430" width="1.85546875" style="430" customWidth="1"/>
    <col min="6431" max="6431" width="1.7109375" style="430" customWidth="1"/>
    <col min="6432" max="6432" width="1.85546875" style="430" customWidth="1"/>
    <col min="6433" max="6436" width="12.140625" style="430" customWidth="1"/>
    <col min="6437" max="6437" width="1.85546875" style="430" customWidth="1"/>
    <col min="6438" max="6439" width="1.42578125" style="430" customWidth="1"/>
    <col min="6440" max="6440" width="11.42578125" style="430"/>
    <col min="6441" max="6443" width="18.7109375" style="430" customWidth="1"/>
    <col min="6444" max="6656" width="11.42578125" style="430"/>
    <col min="6657" max="6657" width="0.140625" style="430" customWidth="1"/>
    <col min="6658" max="6658" width="2.7109375" style="430" customWidth="1"/>
    <col min="6659" max="6659" width="15.42578125" style="430" customWidth="1"/>
    <col min="6660" max="6660" width="1.28515625" style="430" customWidth="1"/>
    <col min="6661" max="6661" width="71.42578125" style="430" customWidth="1"/>
    <col min="6662" max="6666" width="4.7109375" style="430" customWidth="1"/>
    <col min="6667" max="6670" width="5.5703125" style="430" customWidth="1"/>
    <col min="6671" max="6671" width="4.7109375" style="430" customWidth="1"/>
    <col min="6672" max="6672" width="5.5703125" style="430" customWidth="1"/>
    <col min="6673" max="6679" width="4.7109375" style="430" customWidth="1"/>
    <col min="6680" max="6680" width="6.5703125" style="430" customWidth="1"/>
    <col min="6681" max="6681" width="5.5703125" style="430" customWidth="1"/>
    <col min="6682" max="6683" width="1.85546875" style="430" customWidth="1"/>
    <col min="6684" max="6685" width="15.5703125" style="430" customWidth="1"/>
    <col min="6686" max="6686" width="1.85546875" style="430" customWidth="1"/>
    <col min="6687" max="6687" width="1.7109375" style="430" customWidth="1"/>
    <col min="6688" max="6688" width="1.85546875" style="430" customWidth="1"/>
    <col min="6689" max="6692" width="12.140625" style="430" customWidth="1"/>
    <col min="6693" max="6693" width="1.85546875" style="430" customWidth="1"/>
    <col min="6694" max="6695" width="1.42578125" style="430" customWidth="1"/>
    <col min="6696" max="6696" width="11.42578125" style="430"/>
    <col min="6697" max="6699" width="18.7109375" style="430" customWidth="1"/>
    <col min="6700" max="6912" width="11.42578125" style="430"/>
    <col min="6913" max="6913" width="0.140625" style="430" customWidth="1"/>
    <col min="6914" max="6914" width="2.7109375" style="430" customWidth="1"/>
    <col min="6915" max="6915" width="15.42578125" style="430" customWidth="1"/>
    <col min="6916" max="6916" width="1.28515625" style="430" customWidth="1"/>
    <col min="6917" max="6917" width="71.42578125" style="430" customWidth="1"/>
    <col min="6918" max="6922" width="4.7109375" style="430" customWidth="1"/>
    <col min="6923" max="6926" width="5.5703125" style="430" customWidth="1"/>
    <col min="6927" max="6927" width="4.7109375" style="430" customWidth="1"/>
    <col min="6928" max="6928" width="5.5703125" style="430" customWidth="1"/>
    <col min="6929" max="6935" width="4.7109375" style="430" customWidth="1"/>
    <col min="6936" max="6936" width="6.5703125" style="430" customWidth="1"/>
    <col min="6937" max="6937" width="5.5703125" style="430" customWidth="1"/>
    <col min="6938" max="6939" width="1.85546875" style="430" customWidth="1"/>
    <col min="6940" max="6941" width="15.5703125" style="430" customWidth="1"/>
    <col min="6942" max="6942" width="1.85546875" style="430" customWidth="1"/>
    <col min="6943" max="6943" width="1.7109375" style="430" customWidth="1"/>
    <col min="6944" max="6944" width="1.85546875" style="430" customWidth="1"/>
    <col min="6945" max="6948" width="12.140625" style="430" customWidth="1"/>
    <col min="6949" max="6949" width="1.85546875" style="430" customWidth="1"/>
    <col min="6950" max="6951" width="1.42578125" style="430" customWidth="1"/>
    <col min="6952" max="6952" width="11.42578125" style="430"/>
    <col min="6953" max="6955" width="18.7109375" style="430" customWidth="1"/>
    <col min="6956" max="7168" width="11.42578125" style="430"/>
    <col min="7169" max="7169" width="0.140625" style="430" customWidth="1"/>
    <col min="7170" max="7170" width="2.7109375" style="430" customWidth="1"/>
    <col min="7171" max="7171" width="15.42578125" style="430" customWidth="1"/>
    <col min="7172" max="7172" width="1.28515625" style="430" customWidth="1"/>
    <col min="7173" max="7173" width="71.42578125" style="430" customWidth="1"/>
    <col min="7174" max="7178" width="4.7109375" style="430" customWidth="1"/>
    <col min="7179" max="7182" width="5.5703125" style="430" customWidth="1"/>
    <col min="7183" max="7183" width="4.7109375" style="430" customWidth="1"/>
    <col min="7184" max="7184" width="5.5703125" style="430" customWidth="1"/>
    <col min="7185" max="7191" width="4.7109375" style="430" customWidth="1"/>
    <col min="7192" max="7192" width="6.5703125" style="430" customWidth="1"/>
    <col min="7193" max="7193" width="5.5703125" style="430" customWidth="1"/>
    <col min="7194" max="7195" width="1.85546875" style="430" customWidth="1"/>
    <col min="7196" max="7197" width="15.5703125" style="430" customWidth="1"/>
    <col min="7198" max="7198" width="1.85546875" style="430" customWidth="1"/>
    <col min="7199" max="7199" width="1.7109375" style="430" customWidth="1"/>
    <col min="7200" max="7200" width="1.85546875" style="430" customWidth="1"/>
    <col min="7201" max="7204" width="12.140625" style="430" customWidth="1"/>
    <col min="7205" max="7205" width="1.85546875" style="430" customWidth="1"/>
    <col min="7206" max="7207" width="1.42578125" style="430" customWidth="1"/>
    <col min="7208" max="7208" width="11.42578125" style="430"/>
    <col min="7209" max="7211" width="18.7109375" style="430" customWidth="1"/>
    <col min="7212" max="7424" width="11.42578125" style="430"/>
    <col min="7425" max="7425" width="0.140625" style="430" customWidth="1"/>
    <col min="7426" max="7426" width="2.7109375" style="430" customWidth="1"/>
    <col min="7427" max="7427" width="15.42578125" style="430" customWidth="1"/>
    <col min="7428" max="7428" width="1.28515625" style="430" customWidth="1"/>
    <col min="7429" max="7429" width="71.42578125" style="430" customWidth="1"/>
    <col min="7430" max="7434" width="4.7109375" style="430" customWidth="1"/>
    <col min="7435" max="7438" width="5.5703125" style="430" customWidth="1"/>
    <col min="7439" max="7439" width="4.7109375" style="430" customWidth="1"/>
    <col min="7440" max="7440" width="5.5703125" style="430" customWidth="1"/>
    <col min="7441" max="7447" width="4.7109375" style="430" customWidth="1"/>
    <col min="7448" max="7448" width="6.5703125" style="430" customWidth="1"/>
    <col min="7449" max="7449" width="5.5703125" style="430" customWidth="1"/>
    <col min="7450" max="7451" width="1.85546875" style="430" customWidth="1"/>
    <col min="7452" max="7453" width="15.5703125" style="430" customWidth="1"/>
    <col min="7454" max="7454" width="1.85546875" style="430" customWidth="1"/>
    <col min="7455" max="7455" width="1.7109375" style="430" customWidth="1"/>
    <col min="7456" max="7456" width="1.85546875" style="430" customWidth="1"/>
    <col min="7457" max="7460" width="12.140625" style="430" customWidth="1"/>
    <col min="7461" max="7461" width="1.85546875" style="430" customWidth="1"/>
    <col min="7462" max="7463" width="1.42578125" style="430" customWidth="1"/>
    <col min="7464" max="7464" width="11.42578125" style="430"/>
    <col min="7465" max="7467" width="18.7109375" style="430" customWidth="1"/>
    <col min="7468" max="7680" width="11.42578125" style="430"/>
    <col min="7681" max="7681" width="0.140625" style="430" customWidth="1"/>
    <col min="7682" max="7682" width="2.7109375" style="430" customWidth="1"/>
    <col min="7683" max="7683" width="15.42578125" style="430" customWidth="1"/>
    <col min="7684" max="7684" width="1.28515625" style="430" customWidth="1"/>
    <col min="7685" max="7685" width="71.42578125" style="430" customWidth="1"/>
    <col min="7686" max="7690" width="4.7109375" style="430" customWidth="1"/>
    <col min="7691" max="7694" width="5.5703125" style="430" customWidth="1"/>
    <col min="7695" max="7695" width="4.7109375" style="430" customWidth="1"/>
    <col min="7696" max="7696" width="5.5703125" style="430" customWidth="1"/>
    <col min="7697" max="7703" width="4.7109375" style="430" customWidth="1"/>
    <col min="7704" max="7704" width="6.5703125" style="430" customWidth="1"/>
    <col min="7705" max="7705" width="5.5703125" style="430" customWidth="1"/>
    <col min="7706" max="7707" width="1.85546875" style="430" customWidth="1"/>
    <col min="7708" max="7709" width="15.5703125" style="430" customWidth="1"/>
    <col min="7710" max="7710" width="1.85546875" style="430" customWidth="1"/>
    <col min="7711" max="7711" width="1.7109375" style="430" customWidth="1"/>
    <col min="7712" max="7712" width="1.85546875" style="430" customWidth="1"/>
    <col min="7713" max="7716" width="12.140625" style="430" customWidth="1"/>
    <col min="7717" max="7717" width="1.85546875" style="430" customWidth="1"/>
    <col min="7718" max="7719" width="1.42578125" style="430" customWidth="1"/>
    <col min="7720" max="7720" width="11.42578125" style="430"/>
    <col min="7721" max="7723" width="18.7109375" style="430" customWidth="1"/>
    <col min="7724" max="7936" width="11.42578125" style="430"/>
    <col min="7937" max="7937" width="0.140625" style="430" customWidth="1"/>
    <col min="7938" max="7938" width="2.7109375" style="430" customWidth="1"/>
    <col min="7939" max="7939" width="15.42578125" style="430" customWidth="1"/>
    <col min="7940" max="7940" width="1.28515625" style="430" customWidth="1"/>
    <col min="7941" max="7941" width="71.42578125" style="430" customWidth="1"/>
    <col min="7942" max="7946" width="4.7109375" style="430" customWidth="1"/>
    <col min="7947" max="7950" width="5.5703125" style="430" customWidth="1"/>
    <col min="7951" max="7951" width="4.7109375" style="430" customWidth="1"/>
    <col min="7952" max="7952" width="5.5703125" style="430" customWidth="1"/>
    <col min="7953" max="7959" width="4.7109375" style="430" customWidth="1"/>
    <col min="7960" max="7960" width="6.5703125" style="430" customWidth="1"/>
    <col min="7961" max="7961" width="5.5703125" style="430" customWidth="1"/>
    <col min="7962" max="7963" width="1.85546875" style="430" customWidth="1"/>
    <col min="7964" max="7965" width="15.5703125" style="430" customWidth="1"/>
    <col min="7966" max="7966" width="1.85546875" style="430" customWidth="1"/>
    <col min="7967" max="7967" width="1.7109375" style="430" customWidth="1"/>
    <col min="7968" max="7968" width="1.85546875" style="430" customWidth="1"/>
    <col min="7969" max="7972" width="12.140625" style="430" customWidth="1"/>
    <col min="7973" max="7973" width="1.85546875" style="430" customWidth="1"/>
    <col min="7974" max="7975" width="1.42578125" style="430" customWidth="1"/>
    <col min="7976" max="7976" width="11.42578125" style="430"/>
    <col min="7977" max="7979" width="18.7109375" style="430" customWidth="1"/>
    <col min="7980" max="8192" width="11.42578125" style="430"/>
    <col min="8193" max="8193" width="0.140625" style="430" customWidth="1"/>
    <col min="8194" max="8194" width="2.7109375" style="430" customWidth="1"/>
    <col min="8195" max="8195" width="15.42578125" style="430" customWidth="1"/>
    <col min="8196" max="8196" width="1.28515625" style="430" customWidth="1"/>
    <col min="8197" max="8197" width="71.42578125" style="430" customWidth="1"/>
    <col min="8198" max="8202" width="4.7109375" style="430" customWidth="1"/>
    <col min="8203" max="8206" width="5.5703125" style="430" customWidth="1"/>
    <col min="8207" max="8207" width="4.7109375" style="430" customWidth="1"/>
    <col min="8208" max="8208" width="5.5703125" style="430" customWidth="1"/>
    <col min="8209" max="8215" width="4.7109375" style="430" customWidth="1"/>
    <col min="8216" max="8216" width="6.5703125" style="430" customWidth="1"/>
    <col min="8217" max="8217" width="5.5703125" style="430" customWidth="1"/>
    <col min="8218" max="8219" width="1.85546875" style="430" customWidth="1"/>
    <col min="8220" max="8221" width="15.5703125" style="430" customWidth="1"/>
    <col min="8222" max="8222" width="1.85546875" style="430" customWidth="1"/>
    <col min="8223" max="8223" width="1.7109375" style="430" customWidth="1"/>
    <col min="8224" max="8224" width="1.85546875" style="430" customWidth="1"/>
    <col min="8225" max="8228" width="12.140625" style="430" customWidth="1"/>
    <col min="8229" max="8229" width="1.85546875" style="430" customWidth="1"/>
    <col min="8230" max="8231" width="1.42578125" style="430" customWidth="1"/>
    <col min="8232" max="8232" width="11.42578125" style="430"/>
    <col min="8233" max="8235" width="18.7109375" style="430" customWidth="1"/>
    <col min="8236" max="8448" width="11.42578125" style="430"/>
    <col min="8449" max="8449" width="0.140625" style="430" customWidth="1"/>
    <col min="8450" max="8450" width="2.7109375" style="430" customWidth="1"/>
    <col min="8451" max="8451" width="15.42578125" style="430" customWidth="1"/>
    <col min="8452" max="8452" width="1.28515625" style="430" customWidth="1"/>
    <col min="8453" max="8453" width="71.42578125" style="430" customWidth="1"/>
    <col min="8454" max="8458" width="4.7109375" style="430" customWidth="1"/>
    <col min="8459" max="8462" width="5.5703125" style="430" customWidth="1"/>
    <col min="8463" max="8463" width="4.7109375" style="430" customWidth="1"/>
    <col min="8464" max="8464" width="5.5703125" style="430" customWidth="1"/>
    <col min="8465" max="8471" width="4.7109375" style="430" customWidth="1"/>
    <col min="8472" max="8472" width="6.5703125" style="430" customWidth="1"/>
    <col min="8473" max="8473" width="5.5703125" style="430" customWidth="1"/>
    <col min="8474" max="8475" width="1.85546875" style="430" customWidth="1"/>
    <col min="8476" max="8477" width="15.5703125" style="430" customWidth="1"/>
    <col min="8478" max="8478" width="1.85546875" style="430" customWidth="1"/>
    <col min="8479" max="8479" width="1.7109375" style="430" customWidth="1"/>
    <col min="8480" max="8480" width="1.85546875" style="430" customWidth="1"/>
    <col min="8481" max="8484" width="12.140625" style="430" customWidth="1"/>
    <col min="8485" max="8485" width="1.85546875" style="430" customWidth="1"/>
    <col min="8486" max="8487" width="1.42578125" style="430" customWidth="1"/>
    <col min="8488" max="8488" width="11.42578125" style="430"/>
    <col min="8489" max="8491" width="18.7109375" style="430" customWidth="1"/>
    <col min="8492" max="8704" width="11.42578125" style="430"/>
    <col min="8705" max="8705" width="0.140625" style="430" customWidth="1"/>
    <col min="8706" max="8706" width="2.7109375" style="430" customWidth="1"/>
    <col min="8707" max="8707" width="15.42578125" style="430" customWidth="1"/>
    <col min="8708" max="8708" width="1.28515625" style="430" customWidth="1"/>
    <col min="8709" max="8709" width="71.42578125" style="430" customWidth="1"/>
    <col min="8710" max="8714" width="4.7109375" style="430" customWidth="1"/>
    <col min="8715" max="8718" width="5.5703125" style="430" customWidth="1"/>
    <col min="8719" max="8719" width="4.7109375" style="430" customWidth="1"/>
    <col min="8720" max="8720" width="5.5703125" style="430" customWidth="1"/>
    <col min="8721" max="8727" width="4.7109375" style="430" customWidth="1"/>
    <col min="8728" max="8728" width="6.5703125" style="430" customWidth="1"/>
    <col min="8729" max="8729" width="5.5703125" style="430" customWidth="1"/>
    <col min="8730" max="8731" width="1.85546875" style="430" customWidth="1"/>
    <col min="8732" max="8733" width="15.5703125" style="430" customWidth="1"/>
    <col min="8734" max="8734" width="1.85546875" style="430" customWidth="1"/>
    <col min="8735" max="8735" width="1.7109375" style="430" customWidth="1"/>
    <col min="8736" max="8736" width="1.85546875" style="430" customWidth="1"/>
    <col min="8737" max="8740" width="12.140625" style="430" customWidth="1"/>
    <col min="8741" max="8741" width="1.85546875" style="430" customWidth="1"/>
    <col min="8742" max="8743" width="1.42578125" style="430" customWidth="1"/>
    <col min="8744" max="8744" width="11.42578125" style="430"/>
    <col min="8745" max="8747" width="18.7109375" style="430" customWidth="1"/>
    <col min="8748" max="8960" width="11.42578125" style="430"/>
    <col min="8961" max="8961" width="0.140625" style="430" customWidth="1"/>
    <col min="8962" max="8962" width="2.7109375" style="430" customWidth="1"/>
    <col min="8963" max="8963" width="15.42578125" style="430" customWidth="1"/>
    <col min="8964" max="8964" width="1.28515625" style="430" customWidth="1"/>
    <col min="8965" max="8965" width="71.42578125" style="430" customWidth="1"/>
    <col min="8966" max="8970" width="4.7109375" style="430" customWidth="1"/>
    <col min="8971" max="8974" width="5.5703125" style="430" customWidth="1"/>
    <col min="8975" max="8975" width="4.7109375" style="430" customWidth="1"/>
    <col min="8976" max="8976" width="5.5703125" style="430" customWidth="1"/>
    <col min="8977" max="8983" width="4.7109375" style="430" customWidth="1"/>
    <col min="8984" max="8984" width="6.5703125" style="430" customWidth="1"/>
    <col min="8985" max="8985" width="5.5703125" style="430" customWidth="1"/>
    <col min="8986" max="8987" width="1.85546875" style="430" customWidth="1"/>
    <col min="8988" max="8989" width="15.5703125" style="430" customWidth="1"/>
    <col min="8990" max="8990" width="1.85546875" style="430" customWidth="1"/>
    <col min="8991" max="8991" width="1.7109375" style="430" customWidth="1"/>
    <col min="8992" max="8992" width="1.85546875" style="430" customWidth="1"/>
    <col min="8993" max="8996" width="12.140625" style="430" customWidth="1"/>
    <col min="8997" max="8997" width="1.85546875" style="430" customWidth="1"/>
    <col min="8998" max="8999" width="1.42578125" style="430" customWidth="1"/>
    <col min="9000" max="9000" width="11.42578125" style="430"/>
    <col min="9001" max="9003" width="18.7109375" style="430" customWidth="1"/>
    <col min="9004" max="9216" width="11.42578125" style="430"/>
    <col min="9217" max="9217" width="0.140625" style="430" customWidth="1"/>
    <col min="9218" max="9218" width="2.7109375" style="430" customWidth="1"/>
    <col min="9219" max="9219" width="15.42578125" style="430" customWidth="1"/>
    <col min="9220" max="9220" width="1.28515625" style="430" customWidth="1"/>
    <col min="9221" max="9221" width="71.42578125" style="430" customWidth="1"/>
    <col min="9222" max="9226" width="4.7109375" style="430" customWidth="1"/>
    <col min="9227" max="9230" width="5.5703125" style="430" customWidth="1"/>
    <col min="9231" max="9231" width="4.7109375" style="430" customWidth="1"/>
    <col min="9232" max="9232" width="5.5703125" style="430" customWidth="1"/>
    <col min="9233" max="9239" width="4.7109375" style="430" customWidth="1"/>
    <col min="9240" max="9240" width="6.5703125" style="430" customWidth="1"/>
    <col min="9241" max="9241" width="5.5703125" style="430" customWidth="1"/>
    <col min="9242" max="9243" width="1.85546875" style="430" customWidth="1"/>
    <col min="9244" max="9245" width="15.5703125" style="430" customWidth="1"/>
    <col min="9246" max="9246" width="1.85546875" style="430" customWidth="1"/>
    <col min="9247" max="9247" width="1.7109375" style="430" customWidth="1"/>
    <col min="9248" max="9248" width="1.85546875" style="430" customWidth="1"/>
    <col min="9249" max="9252" width="12.140625" style="430" customWidth="1"/>
    <col min="9253" max="9253" width="1.85546875" style="430" customWidth="1"/>
    <col min="9254" max="9255" width="1.42578125" style="430" customWidth="1"/>
    <col min="9256" max="9256" width="11.42578125" style="430"/>
    <col min="9257" max="9259" width="18.7109375" style="430" customWidth="1"/>
    <col min="9260" max="9472" width="11.42578125" style="430"/>
    <col min="9473" max="9473" width="0.140625" style="430" customWidth="1"/>
    <col min="9474" max="9474" width="2.7109375" style="430" customWidth="1"/>
    <col min="9475" max="9475" width="15.42578125" style="430" customWidth="1"/>
    <col min="9476" max="9476" width="1.28515625" style="430" customWidth="1"/>
    <col min="9477" max="9477" width="71.42578125" style="430" customWidth="1"/>
    <col min="9478" max="9482" width="4.7109375" style="430" customWidth="1"/>
    <col min="9483" max="9486" width="5.5703125" style="430" customWidth="1"/>
    <col min="9487" max="9487" width="4.7109375" style="430" customWidth="1"/>
    <col min="9488" max="9488" width="5.5703125" style="430" customWidth="1"/>
    <col min="9489" max="9495" width="4.7109375" style="430" customWidth="1"/>
    <col min="9496" max="9496" width="6.5703125" style="430" customWidth="1"/>
    <col min="9497" max="9497" width="5.5703125" style="430" customWidth="1"/>
    <col min="9498" max="9499" width="1.85546875" style="430" customWidth="1"/>
    <col min="9500" max="9501" width="15.5703125" style="430" customWidth="1"/>
    <col min="9502" max="9502" width="1.85546875" style="430" customWidth="1"/>
    <col min="9503" max="9503" width="1.7109375" style="430" customWidth="1"/>
    <col min="9504" max="9504" width="1.85546875" style="430" customWidth="1"/>
    <col min="9505" max="9508" width="12.140625" style="430" customWidth="1"/>
    <col min="9509" max="9509" width="1.85546875" style="430" customWidth="1"/>
    <col min="9510" max="9511" width="1.42578125" style="430" customWidth="1"/>
    <col min="9512" max="9512" width="11.42578125" style="430"/>
    <col min="9513" max="9515" width="18.7109375" style="430" customWidth="1"/>
    <col min="9516" max="9728" width="11.42578125" style="430"/>
    <col min="9729" max="9729" width="0.140625" style="430" customWidth="1"/>
    <col min="9730" max="9730" width="2.7109375" style="430" customWidth="1"/>
    <col min="9731" max="9731" width="15.42578125" style="430" customWidth="1"/>
    <col min="9732" max="9732" width="1.28515625" style="430" customWidth="1"/>
    <col min="9733" max="9733" width="71.42578125" style="430" customWidth="1"/>
    <col min="9734" max="9738" width="4.7109375" style="430" customWidth="1"/>
    <col min="9739" max="9742" width="5.5703125" style="430" customWidth="1"/>
    <col min="9743" max="9743" width="4.7109375" style="430" customWidth="1"/>
    <col min="9744" max="9744" width="5.5703125" style="430" customWidth="1"/>
    <col min="9745" max="9751" width="4.7109375" style="430" customWidth="1"/>
    <col min="9752" max="9752" width="6.5703125" style="430" customWidth="1"/>
    <col min="9753" max="9753" width="5.5703125" style="430" customWidth="1"/>
    <col min="9754" max="9755" width="1.85546875" style="430" customWidth="1"/>
    <col min="9756" max="9757" width="15.5703125" style="430" customWidth="1"/>
    <col min="9758" max="9758" width="1.85546875" style="430" customWidth="1"/>
    <col min="9759" max="9759" width="1.7109375" style="430" customWidth="1"/>
    <col min="9760" max="9760" width="1.85546875" style="430" customWidth="1"/>
    <col min="9761" max="9764" width="12.140625" style="430" customWidth="1"/>
    <col min="9765" max="9765" width="1.85546875" style="430" customWidth="1"/>
    <col min="9766" max="9767" width="1.42578125" style="430" customWidth="1"/>
    <col min="9768" max="9768" width="11.42578125" style="430"/>
    <col min="9769" max="9771" width="18.7109375" style="430" customWidth="1"/>
    <col min="9772" max="9984" width="11.42578125" style="430"/>
    <col min="9985" max="9985" width="0.140625" style="430" customWidth="1"/>
    <col min="9986" max="9986" width="2.7109375" style="430" customWidth="1"/>
    <col min="9987" max="9987" width="15.42578125" style="430" customWidth="1"/>
    <col min="9988" max="9988" width="1.28515625" style="430" customWidth="1"/>
    <col min="9989" max="9989" width="71.42578125" style="430" customWidth="1"/>
    <col min="9990" max="9994" width="4.7109375" style="430" customWidth="1"/>
    <col min="9995" max="9998" width="5.5703125" style="430" customWidth="1"/>
    <col min="9999" max="9999" width="4.7109375" style="430" customWidth="1"/>
    <col min="10000" max="10000" width="5.5703125" style="430" customWidth="1"/>
    <col min="10001" max="10007" width="4.7109375" style="430" customWidth="1"/>
    <col min="10008" max="10008" width="6.5703125" style="430" customWidth="1"/>
    <col min="10009" max="10009" width="5.5703125" style="430" customWidth="1"/>
    <col min="10010" max="10011" width="1.85546875" style="430" customWidth="1"/>
    <col min="10012" max="10013" width="15.5703125" style="430" customWidth="1"/>
    <col min="10014" max="10014" width="1.85546875" style="430" customWidth="1"/>
    <col min="10015" max="10015" width="1.7109375" style="430" customWidth="1"/>
    <col min="10016" max="10016" width="1.85546875" style="430" customWidth="1"/>
    <col min="10017" max="10020" width="12.140625" style="430" customWidth="1"/>
    <col min="10021" max="10021" width="1.85546875" style="430" customWidth="1"/>
    <col min="10022" max="10023" width="1.42578125" style="430" customWidth="1"/>
    <col min="10024" max="10024" width="11.42578125" style="430"/>
    <col min="10025" max="10027" width="18.7109375" style="430" customWidth="1"/>
    <col min="10028" max="10240" width="11.42578125" style="430"/>
    <col min="10241" max="10241" width="0.140625" style="430" customWidth="1"/>
    <col min="10242" max="10242" width="2.7109375" style="430" customWidth="1"/>
    <col min="10243" max="10243" width="15.42578125" style="430" customWidth="1"/>
    <col min="10244" max="10244" width="1.28515625" style="430" customWidth="1"/>
    <col min="10245" max="10245" width="71.42578125" style="430" customWidth="1"/>
    <col min="10246" max="10250" width="4.7109375" style="430" customWidth="1"/>
    <col min="10251" max="10254" width="5.5703125" style="430" customWidth="1"/>
    <col min="10255" max="10255" width="4.7109375" style="430" customWidth="1"/>
    <col min="10256" max="10256" width="5.5703125" style="430" customWidth="1"/>
    <col min="10257" max="10263" width="4.7109375" style="430" customWidth="1"/>
    <col min="10264" max="10264" width="6.5703125" style="430" customWidth="1"/>
    <col min="10265" max="10265" width="5.5703125" style="430" customWidth="1"/>
    <col min="10266" max="10267" width="1.85546875" style="430" customWidth="1"/>
    <col min="10268" max="10269" width="15.5703125" style="430" customWidth="1"/>
    <col min="10270" max="10270" width="1.85546875" style="430" customWidth="1"/>
    <col min="10271" max="10271" width="1.7109375" style="430" customWidth="1"/>
    <col min="10272" max="10272" width="1.85546875" style="430" customWidth="1"/>
    <col min="10273" max="10276" width="12.140625" style="430" customWidth="1"/>
    <col min="10277" max="10277" width="1.85546875" style="430" customWidth="1"/>
    <col min="10278" max="10279" width="1.42578125" style="430" customWidth="1"/>
    <col min="10280" max="10280" width="11.42578125" style="430"/>
    <col min="10281" max="10283" width="18.7109375" style="430" customWidth="1"/>
    <col min="10284" max="10496" width="11.42578125" style="430"/>
    <col min="10497" max="10497" width="0.140625" style="430" customWidth="1"/>
    <col min="10498" max="10498" width="2.7109375" style="430" customWidth="1"/>
    <col min="10499" max="10499" width="15.42578125" style="430" customWidth="1"/>
    <col min="10500" max="10500" width="1.28515625" style="430" customWidth="1"/>
    <col min="10501" max="10501" width="71.42578125" style="430" customWidth="1"/>
    <col min="10502" max="10506" width="4.7109375" style="430" customWidth="1"/>
    <col min="10507" max="10510" width="5.5703125" style="430" customWidth="1"/>
    <col min="10511" max="10511" width="4.7109375" style="430" customWidth="1"/>
    <col min="10512" max="10512" width="5.5703125" style="430" customWidth="1"/>
    <col min="10513" max="10519" width="4.7109375" style="430" customWidth="1"/>
    <col min="10520" max="10520" width="6.5703125" style="430" customWidth="1"/>
    <col min="10521" max="10521" width="5.5703125" style="430" customWidth="1"/>
    <col min="10522" max="10523" width="1.85546875" style="430" customWidth="1"/>
    <col min="10524" max="10525" width="15.5703125" style="430" customWidth="1"/>
    <col min="10526" max="10526" width="1.85546875" style="430" customWidth="1"/>
    <col min="10527" max="10527" width="1.7109375" style="430" customWidth="1"/>
    <col min="10528" max="10528" width="1.85546875" style="430" customWidth="1"/>
    <col min="10529" max="10532" width="12.140625" style="430" customWidth="1"/>
    <col min="10533" max="10533" width="1.85546875" style="430" customWidth="1"/>
    <col min="10534" max="10535" width="1.42578125" style="430" customWidth="1"/>
    <col min="10536" max="10536" width="11.42578125" style="430"/>
    <col min="10537" max="10539" width="18.7109375" style="430" customWidth="1"/>
    <col min="10540" max="10752" width="11.42578125" style="430"/>
    <col min="10753" max="10753" width="0.140625" style="430" customWidth="1"/>
    <col min="10754" max="10754" width="2.7109375" style="430" customWidth="1"/>
    <col min="10755" max="10755" width="15.42578125" style="430" customWidth="1"/>
    <col min="10756" max="10756" width="1.28515625" style="430" customWidth="1"/>
    <col min="10757" max="10757" width="71.42578125" style="430" customWidth="1"/>
    <col min="10758" max="10762" width="4.7109375" style="430" customWidth="1"/>
    <col min="10763" max="10766" width="5.5703125" style="430" customWidth="1"/>
    <col min="10767" max="10767" width="4.7109375" style="430" customWidth="1"/>
    <col min="10768" max="10768" width="5.5703125" style="430" customWidth="1"/>
    <col min="10769" max="10775" width="4.7109375" style="430" customWidth="1"/>
    <col min="10776" max="10776" width="6.5703125" style="430" customWidth="1"/>
    <col min="10777" max="10777" width="5.5703125" style="430" customWidth="1"/>
    <col min="10778" max="10779" width="1.85546875" style="430" customWidth="1"/>
    <col min="10780" max="10781" width="15.5703125" style="430" customWidth="1"/>
    <col min="10782" max="10782" width="1.85546875" style="430" customWidth="1"/>
    <col min="10783" max="10783" width="1.7109375" style="430" customWidth="1"/>
    <col min="10784" max="10784" width="1.85546875" style="430" customWidth="1"/>
    <col min="10785" max="10788" width="12.140625" style="430" customWidth="1"/>
    <col min="10789" max="10789" width="1.85546875" style="430" customWidth="1"/>
    <col min="10790" max="10791" width="1.42578125" style="430" customWidth="1"/>
    <col min="10792" max="10792" width="11.42578125" style="430"/>
    <col min="10793" max="10795" width="18.7109375" style="430" customWidth="1"/>
    <col min="10796" max="11008" width="11.42578125" style="430"/>
    <col min="11009" max="11009" width="0.140625" style="430" customWidth="1"/>
    <col min="11010" max="11010" width="2.7109375" style="430" customWidth="1"/>
    <col min="11011" max="11011" width="15.42578125" style="430" customWidth="1"/>
    <col min="11012" max="11012" width="1.28515625" style="430" customWidth="1"/>
    <col min="11013" max="11013" width="71.42578125" style="430" customWidth="1"/>
    <col min="11014" max="11018" width="4.7109375" style="430" customWidth="1"/>
    <col min="11019" max="11022" width="5.5703125" style="430" customWidth="1"/>
    <col min="11023" max="11023" width="4.7109375" style="430" customWidth="1"/>
    <col min="11024" max="11024" width="5.5703125" style="430" customWidth="1"/>
    <col min="11025" max="11031" width="4.7109375" style="430" customWidth="1"/>
    <col min="11032" max="11032" width="6.5703125" style="430" customWidth="1"/>
    <col min="11033" max="11033" width="5.5703125" style="430" customWidth="1"/>
    <col min="11034" max="11035" width="1.85546875" style="430" customWidth="1"/>
    <col min="11036" max="11037" width="15.5703125" style="430" customWidth="1"/>
    <col min="11038" max="11038" width="1.85546875" style="430" customWidth="1"/>
    <col min="11039" max="11039" width="1.7109375" style="430" customWidth="1"/>
    <col min="11040" max="11040" width="1.85546875" style="430" customWidth="1"/>
    <col min="11041" max="11044" width="12.140625" style="430" customWidth="1"/>
    <col min="11045" max="11045" width="1.85546875" style="430" customWidth="1"/>
    <col min="11046" max="11047" width="1.42578125" style="430" customWidth="1"/>
    <col min="11048" max="11048" width="11.42578125" style="430"/>
    <col min="11049" max="11051" width="18.7109375" style="430" customWidth="1"/>
    <col min="11052" max="11264" width="11.42578125" style="430"/>
    <col min="11265" max="11265" width="0.140625" style="430" customWidth="1"/>
    <col min="11266" max="11266" width="2.7109375" style="430" customWidth="1"/>
    <col min="11267" max="11267" width="15.42578125" style="430" customWidth="1"/>
    <col min="11268" max="11268" width="1.28515625" style="430" customWidth="1"/>
    <col min="11269" max="11269" width="71.42578125" style="430" customWidth="1"/>
    <col min="11270" max="11274" width="4.7109375" style="430" customWidth="1"/>
    <col min="11275" max="11278" width="5.5703125" style="430" customWidth="1"/>
    <col min="11279" max="11279" width="4.7109375" style="430" customWidth="1"/>
    <col min="11280" max="11280" width="5.5703125" style="430" customWidth="1"/>
    <col min="11281" max="11287" width="4.7109375" style="430" customWidth="1"/>
    <col min="11288" max="11288" width="6.5703125" style="430" customWidth="1"/>
    <col min="11289" max="11289" width="5.5703125" style="430" customWidth="1"/>
    <col min="11290" max="11291" width="1.85546875" style="430" customWidth="1"/>
    <col min="11292" max="11293" width="15.5703125" style="430" customWidth="1"/>
    <col min="11294" max="11294" width="1.85546875" style="430" customWidth="1"/>
    <col min="11295" max="11295" width="1.7109375" style="430" customWidth="1"/>
    <col min="11296" max="11296" width="1.85546875" style="430" customWidth="1"/>
    <col min="11297" max="11300" width="12.140625" style="430" customWidth="1"/>
    <col min="11301" max="11301" width="1.85546875" style="430" customWidth="1"/>
    <col min="11302" max="11303" width="1.42578125" style="430" customWidth="1"/>
    <col min="11304" max="11304" width="11.42578125" style="430"/>
    <col min="11305" max="11307" width="18.7109375" style="430" customWidth="1"/>
    <col min="11308" max="11520" width="11.42578125" style="430"/>
    <col min="11521" max="11521" width="0.140625" style="430" customWidth="1"/>
    <col min="11522" max="11522" width="2.7109375" style="430" customWidth="1"/>
    <col min="11523" max="11523" width="15.42578125" style="430" customWidth="1"/>
    <col min="11524" max="11524" width="1.28515625" style="430" customWidth="1"/>
    <col min="11525" max="11525" width="71.42578125" style="430" customWidth="1"/>
    <col min="11526" max="11530" width="4.7109375" style="430" customWidth="1"/>
    <col min="11531" max="11534" width="5.5703125" style="430" customWidth="1"/>
    <col min="11535" max="11535" width="4.7109375" style="430" customWidth="1"/>
    <col min="11536" max="11536" width="5.5703125" style="430" customWidth="1"/>
    <col min="11537" max="11543" width="4.7109375" style="430" customWidth="1"/>
    <col min="11544" max="11544" width="6.5703125" style="430" customWidth="1"/>
    <col min="11545" max="11545" width="5.5703125" style="430" customWidth="1"/>
    <col min="11546" max="11547" width="1.85546875" style="430" customWidth="1"/>
    <col min="11548" max="11549" width="15.5703125" style="430" customWidth="1"/>
    <col min="11550" max="11550" width="1.85546875" style="430" customWidth="1"/>
    <col min="11551" max="11551" width="1.7109375" style="430" customWidth="1"/>
    <col min="11552" max="11552" width="1.85546875" style="430" customWidth="1"/>
    <col min="11553" max="11556" width="12.140625" style="430" customWidth="1"/>
    <col min="11557" max="11557" width="1.85546875" style="430" customWidth="1"/>
    <col min="11558" max="11559" width="1.42578125" style="430" customWidth="1"/>
    <col min="11560" max="11560" width="11.42578125" style="430"/>
    <col min="11561" max="11563" width="18.7109375" style="430" customWidth="1"/>
    <col min="11564" max="11776" width="11.42578125" style="430"/>
    <col min="11777" max="11777" width="0.140625" style="430" customWidth="1"/>
    <col min="11778" max="11778" width="2.7109375" style="430" customWidth="1"/>
    <col min="11779" max="11779" width="15.42578125" style="430" customWidth="1"/>
    <col min="11780" max="11780" width="1.28515625" style="430" customWidth="1"/>
    <col min="11781" max="11781" width="71.42578125" style="430" customWidth="1"/>
    <col min="11782" max="11786" width="4.7109375" style="430" customWidth="1"/>
    <col min="11787" max="11790" width="5.5703125" style="430" customWidth="1"/>
    <col min="11791" max="11791" width="4.7109375" style="430" customWidth="1"/>
    <col min="11792" max="11792" width="5.5703125" style="430" customWidth="1"/>
    <col min="11793" max="11799" width="4.7109375" style="430" customWidth="1"/>
    <col min="11800" max="11800" width="6.5703125" style="430" customWidth="1"/>
    <col min="11801" max="11801" width="5.5703125" style="430" customWidth="1"/>
    <col min="11802" max="11803" width="1.85546875" style="430" customWidth="1"/>
    <col min="11804" max="11805" width="15.5703125" style="430" customWidth="1"/>
    <col min="11806" max="11806" width="1.85546875" style="430" customWidth="1"/>
    <col min="11807" max="11807" width="1.7109375" style="430" customWidth="1"/>
    <col min="11808" max="11808" width="1.85546875" style="430" customWidth="1"/>
    <col min="11809" max="11812" width="12.140625" style="430" customWidth="1"/>
    <col min="11813" max="11813" width="1.85546875" style="430" customWidth="1"/>
    <col min="11814" max="11815" width="1.42578125" style="430" customWidth="1"/>
    <col min="11816" max="11816" width="11.42578125" style="430"/>
    <col min="11817" max="11819" width="18.7109375" style="430" customWidth="1"/>
    <col min="11820" max="12032" width="11.42578125" style="430"/>
    <col min="12033" max="12033" width="0.140625" style="430" customWidth="1"/>
    <col min="12034" max="12034" width="2.7109375" style="430" customWidth="1"/>
    <col min="12035" max="12035" width="15.42578125" style="430" customWidth="1"/>
    <col min="12036" max="12036" width="1.28515625" style="430" customWidth="1"/>
    <col min="12037" max="12037" width="71.42578125" style="430" customWidth="1"/>
    <col min="12038" max="12042" width="4.7109375" style="430" customWidth="1"/>
    <col min="12043" max="12046" width="5.5703125" style="430" customWidth="1"/>
    <col min="12047" max="12047" width="4.7109375" style="430" customWidth="1"/>
    <col min="12048" max="12048" width="5.5703125" style="430" customWidth="1"/>
    <col min="12049" max="12055" width="4.7109375" style="430" customWidth="1"/>
    <col min="12056" max="12056" width="6.5703125" style="430" customWidth="1"/>
    <col min="12057" max="12057" width="5.5703125" style="430" customWidth="1"/>
    <col min="12058" max="12059" width="1.85546875" style="430" customWidth="1"/>
    <col min="12060" max="12061" width="15.5703125" style="430" customWidth="1"/>
    <col min="12062" max="12062" width="1.85546875" style="430" customWidth="1"/>
    <col min="12063" max="12063" width="1.7109375" style="430" customWidth="1"/>
    <col min="12064" max="12064" width="1.85546875" style="430" customWidth="1"/>
    <col min="12065" max="12068" width="12.140625" style="430" customWidth="1"/>
    <col min="12069" max="12069" width="1.85546875" style="430" customWidth="1"/>
    <col min="12070" max="12071" width="1.42578125" style="430" customWidth="1"/>
    <col min="12072" max="12072" width="11.42578125" style="430"/>
    <col min="12073" max="12075" width="18.7109375" style="430" customWidth="1"/>
    <col min="12076" max="12288" width="11.42578125" style="430"/>
    <col min="12289" max="12289" width="0.140625" style="430" customWidth="1"/>
    <col min="12290" max="12290" width="2.7109375" style="430" customWidth="1"/>
    <col min="12291" max="12291" width="15.42578125" style="430" customWidth="1"/>
    <col min="12292" max="12292" width="1.28515625" style="430" customWidth="1"/>
    <col min="12293" max="12293" width="71.42578125" style="430" customWidth="1"/>
    <col min="12294" max="12298" width="4.7109375" style="430" customWidth="1"/>
    <col min="12299" max="12302" width="5.5703125" style="430" customWidth="1"/>
    <col min="12303" max="12303" width="4.7109375" style="430" customWidth="1"/>
    <col min="12304" max="12304" width="5.5703125" style="430" customWidth="1"/>
    <col min="12305" max="12311" width="4.7109375" style="430" customWidth="1"/>
    <col min="12312" max="12312" width="6.5703125" style="430" customWidth="1"/>
    <col min="12313" max="12313" width="5.5703125" style="430" customWidth="1"/>
    <col min="12314" max="12315" width="1.85546875" style="430" customWidth="1"/>
    <col min="12316" max="12317" width="15.5703125" style="430" customWidth="1"/>
    <col min="12318" max="12318" width="1.85546875" style="430" customWidth="1"/>
    <col min="12319" max="12319" width="1.7109375" style="430" customWidth="1"/>
    <col min="12320" max="12320" width="1.85546875" style="430" customWidth="1"/>
    <col min="12321" max="12324" width="12.140625" style="430" customWidth="1"/>
    <col min="12325" max="12325" width="1.85546875" style="430" customWidth="1"/>
    <col min="12326" max="12327" width="1.42578125" style="430" customWidth="1"/>
    <col min="12328" max="12328" width="11.42578125" style="430"/>
    <col min="12329" max="12331" width="18.7109375" style="430" customWidth="1"/>
    <col min="12332" max="12544" width="11.42578125" style="430"/>
    <col min="12545" max="12545" width="0.140625" style="430" customWidth="1"/>
    <col min="12546" max="12546" width="2.7109375" style="430" customWidth="1"/>
    <col min="12547" max="12547" width="15.42578125" style="430" customWidth="1"/>
    <col min="12548" max="12548" width="1.28515625" style="430" customWidth="1"/>
    <col min="12549" max="12549" width="71.42578125" style="430" customWidth="1"/>
    <col min="12550" max="12554" width="4.7109375" style="430" customWidth="1"/>
    <col min="12555" max="12558" width="5.5703125" style="430" customWidth="1"/>
    <col min="12559" max="12559" width="4.7109375" style="430" customWidth="1"/>
    <col min="12560" max="12560" width="5.5703125" style="430" customWidth="1"/>
    <col min="12561" max="12567" width="4.7109375" style="430" customWidth="1"/>
    <col min="12568" max="12568" width="6.5703125" style="430" customWidth="1"/>
    <col min="12569" max="12569" width="5.5703125" style="430" customWidth="1"/>
    <col min="12570" max="12571" width="1.85546875" style="430" customWidth="1"/>
    <col min="12572" max="12573" width="15.5703125" style="430" customWidth="1"/>
    <col min="12574" max="12574" width="1.85546875" style="430" customWidth="1"/>
    <col min="12575" max="12575" width="1.7109375" style="430" customWidth="1"/>
    <col min="12576" max="12576" width="1.85546875" style="430" customWidth="1"/>
    <col min="12577" max="12580" width="12.140625" style="430" customWidth="1"/>
    <col min="12581" max="12581" width="1.85546875" style="430" customWidth="1"/>
    <col min="12582" max="12583" width="1.42578125" style="430" customWidth="1"/>
    <col min="12584" max="12584" width="11.42578125" style="430"/>
    <col min="12585" max="12587" width="18.7109375" style="430" customWidth="1"/>
    <col min="12588" max="12800" width="11.42578125" style="430"/>
    <col min="12801" max="12801" width="0.140625" style="430" customWidth="1"/>
    <col min="12802" max="12802" width="2.7109375" style="430" customWidth="1"/>
    <col min="12803" max="12803" width="15.42578125" style="430" customWidth="1"/>
    <col min="12804" max="12804" width="1.28515625" style="430" customWidth="1"/>
    <col min="12805" max="12805" width="71.42578125" style="430" customWidth="1"/>
    <col min="12806" max="12810" width="4.7109375" style="430" customWidth="1"/>
    <col min="12811" max="12814" width="5.5703125" style="430" customWidth="1"/>
    <col min="12815" max="12815" width="4.7109375" style="430" customWidth="1"/>
    <col min="12816" max="12816" width="5.5703125" style="430" customWidth="1"/>
    <col min="12817" max="12823" width="4.7109375" style="430" customWidth="1"/>
    <col min="12824" max="12824" width="6.5703125" style="430" customWidth="1"/>
    <col min="12825" max="12825" width="5.5703125" style="430" customWidth="1"/>
    <col min="12826" max="12827" width="1.85546875" style="430" customWidth="1"/>
    <col min="12828" max="12829" width="15.5703125" style="430" customWidth="1"/>
    <col min="12830" max="12830" width="1.85546875" style="430" customWidth="1"/>
    <col min="12831" max="12831" width="1.7109375" style="430" customWidth="1"/>
    <col min="12832" max="12832" width="1.85546875" style="430" customWidth="1"/>
    <col min="12833" max="12836" width="12.140625" style="430" customWidth="1"/>
    <col min="12837" max="12837" width="1.85546875" style="430" customWidth="1"/>
    <col min="12838" max="12839" width="1.42578125" style="430" customWidth="1"/>
    <col min="12840" max="12840" width="11.42578125" style="430"/>
    <col min="12841" max="12843" width="18.7109375" style="430" customWidth="1"/>
    <col min="12844" max="13056" width="11.42578125" style="430"/>
    <col min="13057" max="13057" width="0.140625" style="430" customWidth="1"/>
    <col min="13058" max="13058" width="2.7109375" style="430" customWidth="1"/>
    <col min="13059" max="13059" width="15.42578125" style="430" customWidth="1"/>
    <col min="13060" max="13060" width="1.28515625" style="430" customWidth="1"/>
    <col min="13061" max="13061" width="71.42578125" style="430" customWidth="1"/>
    <col min="13062" max="13066" width="4.7109375" style="430" customWidth="1"/>
    <col min="13067" max="13070" width="5.5703125" style="430" customWidth="1"/>
    <col min="13071" max="13071" width="4.7109375" style="430" customWidth="1"/>
    <col min="13072" max="13072" width="5.5703125" style="430" customWidth="1"/>
    <col min="13073" max="13079" width="4.7109375" style="430" customWidth="1"/>
    <col min="13080" max="13080" width="6.5703125" style="430" customWidth="1"/>
    <col min="13081" max="13081" width="5.5703125" style="430" customWidth="1"/>
    <col min="13082" max="13083" width="1.85546875" style="430" customWidth="1"/>
    <col min="13084" max="13085" width="15.5703125" style="430" customWidth="1"/>
    <col min="13086" max="13086" width="1.85546875" style="430" customWidth="1"/>
    <col min="13087" max="13087" width="1.7109375" style="430" customWidth="1"/>
    <col min="13088" max="13088" width="1.85546875" style="430" customWidth="1"/>
    <col min="13089" max="13092" width="12.140625" style="430" customWidth="1"/>
    <col min="13093" max="13093" width="1.85546875" style="430" customWidth="1"/>
    <col min="13094" max="13095" width="1.42578125" style="430" customWidth="1"/>
    <col min="13096" max="13096" width="11.42578125" style="430"/>
    <col min="13097" max="13099" width="18.7109375" style="430" customWidth="1"/>
    <col min="13100" max="13312" width="11.42578125" style="430"/>
    <col min="13313" max="13313" width="0.140625" style="430" customWidth="1"/>
    <col min="13314" max="13314" width="2.7109375" style="430" customWidth="1"/>
    <col min="13315" max="13315" width="15.42578125" style="430" customWidth="1"/>
    <col min="13316" max="13316" width="1.28515625" style="430" customWidth="1"/>
    <col min="13317" max="13317" width="71.42578125" style="430" customWidth="1"/>
    <col min="13318" max="13322" width="4.7109375" style="430" customWidth="1"/>
    <col min="13323" max="13326" width="5.5703125" style="430" customWidth="1"/>
    <col min="13327" max="13327" width="4.7109375" style="430" customWidth="1"/>
    <col min="13328" max="13328" width="5.5703125" style="430" customWidth="1"/>
    <col min="13329" max="13335" width="4.7109375" style="430" customWidth="1"/>
    <col min="13336" max="13336" width="6.5703125" style="430" customWidth="1"/>
    <col min="13337" max="13337" width="5.5703125" style="430" customWidth="1"/>
    <col min="13338" max="13339" width="1.85546875" style="430" customWidth="1"/>
    <col min="13340" max="13341" width="15.5703125" style="430" customWidth="1"/>
    <col min="13342" max="13342" width="1.85546875" style="430" customWidth="1"/>
    <col min="13343" max="13343" width="1.7109375" style="430" customWidth="1"/>
    <col min="13344" max="13344" width="1.85546875" style="430" customWidth="1"/>
    <col min="13345" max="13348" width="12.140625" style="430" customWidth="1"/>
    <col min="13349" max="13349" width="1.85546875" style="430" customWidth="1"/>
    <col min="13350" max="13351" width="1.42578125" style="430" customWidth="1"/>
    <col min="13352" max="13352" width="11.42578125" style="430"/>
    <col min="13353" max="13355" width="18.7109375" style="430" customWidth="1"/>
    <col min="13356" max="13568" width="11.42578125" style="430"/>
    <col min="13569" max="13569" width="0.140625" style="430" customWidth="1"/>
    <col min="13570" max="13570" width="2.7109375" style="430" customWidth="1"/>
    <col min="13571" max="13571" width="15.42578125" style="430" customWidth="1"/>
    <col min="13572" max="13572" width="1.28515625" style="430" customWidth="1"/>
    <col min="13573" max="13573" width="71.42578125" style="430" customWidth="1"/>
    <col min="13574" max="13578" width="4.7109375" style="430" customWidth="1"/>
    <col min="13579" max="13582" width="5.5703125" style="430" customWidth="1"/>
    <col min="13583" max="13583" width="4.7109375" style="430" customWidth="1"/>
    <col min="13584" max="13584" width="5.5703125" style="430" customWidth="1"/>
    <col min="13585" max="13591" width="4.7109375" style="430" customWidth="1"/>
    <col min="13592" max="13592" width="6.5703125" style="430" customWidth="1"/>
    <col min="13593" max="13593" width="5.5703125" style="430" customWidth="1"/>
    <col min="13594" max="13595" width="1.85546875" style="430" customWidth="1"/>
    <col min="13596" max="13597" width="15.5703125" style="430" customWidth="1"/>
    <col min="13598" max="13598" width="1.85546875" style="430" customWidth="1"/>
    <col min="13599" max="13599" width="1.7109375" style="430" customWidth="1"/>
    <col min="13600" max="13600" width="1.85546875" style="430" customWidth="1"/>
    <col min="13601" max="13604" width="12.140625" style="430" customWidth="1"/>
    <col min="13605" max="13605" width="1.85546875" style="430" customWidth="1"/>
    <col min="13606" max="13607" width="1.42578125" style="430" customWidth="1"/>
    <col min="13608" max="13608" width="11.42578125" style="430"/>
    <col min="13609" max="13611" width="18.7109375" style="430" customWidth="1"/>
    <col min="13612" max="13824" width="11.42578125" style="430"/>
    <col min="13825" max="13825" width="0.140625" style="430" customWidth="1"/>
    <col min="13826" max="13826" width="2.7109375" style="430" customWidth="1"/>
    <col min="13827" max="13827" width="15.42578125" style="430" customWidth="1"/>
    <col min="13828" max="13828" width="1.28515625" style="430" customWidth="1"/>
    <col min="13829" max="13829" width="71.42578125" style="430" customWidth="1"/>
    <col min="13830" max="13834" width="4.7109375" style="430" customWidth="1"/>
    <col min="13835" max="13838" width="5.5703125" style="430" customWidth="1"/>
    <col min="13839" max="13839" width="4.7109375" style="430" customWidth="1"/>
    <col min="13840" max="13840" width="5.5703125" style="430" customWidth="1"/>
    <col min="13841" max="13847" width="4.7109375" style="430" customWidth="1"/>
    <col min="13848" max="13848" width="6.5703125" style="430" customWidth="1"/>
    <col min="13849" max="13849" width="5.5703125" style="430" customWidth="1"/>
    <col min="13850" max="13851" width="1.85546875" style="430" customWidth="1"/>
    <col min="13852" max="13853" width="15.5703125" style="430" customWidth="1"/>
    <col min="13854" max="13854" width="1.85546875" style="430" customWidth="1"/>
    <col min="13855" max="13855" width="1.7109375" style="430" customWidth="1"/>
    <col min="13856" max="13856" width="1.85546875" style="430" customWidth="1"/>
    <col min="13857" max="13860" width="12.140625" style="430" customWidth="1"/>
    <col min="13861" max="13861" width="1.85546875" style="430" customWidth="1"/>
    <col min="13862" max="13863" width="1.42578125" style="430" customWidth="1"/>
    <col min="13864" max="13864" width="11.42578125" style="430"/>
    <col min="13865" max="13867" width="18.7109375" style="430" customWidth="1"/>
    <col min="13868" max="14080" width="11.42578125" style="430"/>
    <col min="14081" max="14081" width="0.140625" style="430" customWidth="1"/>
    <col min="14082" max="14082" width="2.7109375" style="430" customWidth="1"/>
    <col min="14083" max="14083" width="15.42578125" style="430" customWidth="1"/>
    <col min="14084" max="14084" width="1.28515625" style="430" customWidth="1"/>
    <col min="14085" max="14085" width="71.42578125" style="430" customWidth="1"/>
    <col min="14086" max="14090" width="4.7109375" style="430" customWidth="1"/>
    <col min="14091" max="14094" width="5.5703125" style="430" customWidth="1"/>
    <col min="14095" max="14095" width="4.7109375" style="430" customWidth="1"/>
    <col min="14096" max="14096" width="5.5703125" style="430" customWidth="1"/>
    <col min="14097" max="14103" width="4.7109375" style="430" customWidth="1"/>
    <col min="14104" max="14104" width="6.5703125" style="430" customWidth="1"/>
    <col min="14105" max="14105" width="5.5703125" style="430" customWidth="1"/>
    <col min="14106" max="14107" width="1.85546875" style="430" customWidth="1"/>
    <col min="14108" max="14109" width="15.5703125" style="430" customWidth="1"/>
    <col min="14110" max="14110" width="1.85546875" style="430" customWidth="1"/>
    <col min="14111" max="14111" width="1.7109375" style="430" customWidth="1"/>
    <col min="14112" max="14112" width="1.85546875" style="430" customWidth="1"/>
    <col min="14113" max="14116" width="12.140625" style="430" customWidth="1"/>
    <col min="14117" max="14117" width="1.85546875" style="430" customWidth="1"/>
    <col min="14118" max="14119" width="1.42578125" style="430" customWidth="1"/>
    <col min="14120" max="14120" width="11.42578125" style="430"/>
    <col min="14121" max="14123" width="18.7109375" style="430" customWidth="1"/>
    <col min="14124" max="14336" width="11.42578125" style="430"/>
    <col min="14337" max="14337" width="0.140625" style="430" customWidth="1"/>
    <col min="14338" max="14338" width="2.7109375" style="430" customWidth="1"/>
    <col min="14339" max="14339" width="15.42578125" style="430" customWidth="1"/>
    <col min="14340" max="14340" width="1.28515625" style="430" customWidth="1"/>
    <col min="14341" max="14341" width="71.42578125" style="430" customWidth="1"/>
    <col min="14342" max="14346" width="4.7109375" style="430" customWidth="1"/>
    <col min="14347" max="14350" width="5.5703125" style="430" customWidth="1"/>
    <col min="14351" max="14351" width="4.7109375" style="430" customWidth="1"/>
    <col min="14352" max="14352" width="5.5703125" style="430" customWidth="1"/>
    <col min="14353" max="14359" width="4.7109375" style="430" customWidth="1"/>
    <col min="14360" max="14360" width="6.5703125" style="430" customWidth="1"/>
    <col min="14361" max="14361" width="5.5703125" style="430" customWidth="1"/>
    <col min="14362" max="14363" width="1.85546875" style="430" customWidth="1"/>
    <col min="14364" max="14365" width="15.5703125" style="430" customWidth="1"/>
    <col min="14366" max="14366" width="1.85546875" style="430" customWidth="1"/>
    <col min="14367" max="14367" width="1.7109375" style="430" customWidth="1"/>
    <col min="14368" max="14368" width="1.85546875" style="430" customWidth="1"/>
    <col min="14369" max="14372" width="12.140625" style="430" customWidth="1"/>
    <col min="14373" max="14373" width="1.85546875" style="430" customWidth="1"/>
    <col min="14374" max="14375" width="1.42578125" style="430" customWidth="1"/>
    <col min="14376" max="14376" width="11.42578125" style="430"/>
    <col min="14377" max="14379" width="18.7109375" style="430" customWidth="1"/>
    <col min="14380" max="14592" width="11.42578125" style="430"/>
    <col min="14593" max="14593" width="0.140625" style="430" customWidth="1"/>
    <col min="14594" max="14594" width="2.7109375" style="430" customWidth="1"/>
    <col min="14595" max="14595" width="15.42578125" style="430" customWidth="1"/>
    <col min="14596" max="14596" width="1.28515625" style="430" customWidth="1"/>
    <col min="14597" max="14597" width="71.42578125" style="430" customWidth="1"/>
    <col min="14598" max="14602" width="4.7109375" style="430" customWidth="1"/>
    <col min="14603" max="14606" width="5.5703125" style="430" customWidth="1"/>
    <col min="14607" max="14607" width="4.7109375" style="430" customWidth="1"/>
    <col min="14608" max="14608" width="5.5703125" style="430" customWidth="1"/>
    <col min="14609" max="14615" width="4.7109375" style="430" customWidth="1"/>
    <col min="14616" max="14616" width="6.5703125" style="430" customWidth="1"/>
    <col min="14617" max="14617" width="5.5703125" style="430" customWidth="1"/>
    <col min="14618" max="14619" width="1.85546875" style="430" customWidth="1"/>
    <col min="14620" max="14621" width="15.5703125" style="430" customWidth="1"/>
    <col min="14622" max="14622" width="1.85546875" style="430" customWidth="1"/>
    <col min="14623" max="14623" width="1.7109375" style="430" customWidth="1"/>
    <col min="14624" max="14624" width="1.85546875" style="430" customWidth="1"/>
    <col min="14625" max="14628" width="12.140625" style="430" customWidth="1"/>
    <col min="14629" max="14629" width="1.85546875" style="430" customWidth="1"/>
    <col min="14630" max="14631" width="1.42578125" style="430" customWidth="1"/>
    <col min="14632" max="14632" width="11.42578125" style="430"/>
    <col min="14633" max="14635" width="18.7109375" style="430" customWidth="1"/>
    <col min="14636" max="14848" width="11.42578125" style="430"/>
    <col min="14849" max="14849" width="0.140625" style="430" customWidth="1"/>
    <col min="14850" max="14850" width="2.7109375" style="430" customWidth="1"/>
    <col min="14851" max="14851" width="15.42578125" style="430" customWidth="1"/>
    <col min="14852" max="14852" width="1.28515625" style="430" customWidth="1"/>
    <col min="14853" max="14853" width="71.42578125" style="430" customWidth="1"/>
    <col min="14854" max="14858" width="4.7109375" style="430" customWidth="1"/>
    <col min="14859" max="14862" width="5.5703125" style="430" customWidth="1"/>
    <col min="14863" max="14863" width="4.7109375" style="430" customWidth="1"/>
    <col min="14864" max="14864" width="5.5703125" style="430" customWidth="1"/>
    <col min="14865" max="14871" width="4.7109375" style="430" customWidth="1"/>
    <col min="14872" max="14872" width="6.5703125" style="430" customWidth="1"/>
    <col min="14873" max="14873" width="5.5703125" style="430" customWidth="1"/>
    <col min="14874" max="14875" width="1.85546875" style="430" customWidth="1"/>
    <col min="14876" max="14877" width="15.5703125" style="430" customWidth="1"/>
    <col min="14878" max="14878" width="1.85546875" style="430" customWidth="1"/>
    <col min="14879" max="14879" width="1.7109375" style="430" customWidth="1"/>
    <col min="14880" max="14880" width="1.85546875" style="430" customWidth="1"/>
    <col min="14881" max="14884" width="12.140625" style="430" customWidth="1"/>
    <col min="14885" max="14885" width="1.85546875" style="430" customWidth="1"/>
    <col min="14886" max="14887" width="1.42578125" style="430" customWidth="1"/>
    <col min="14888" max="14888" width="11.42578125" style="430"/>
    <col min="14889" max="14891" width="18.7109375" style="430" customWidth="1"/>
    <col min="14892" max="15104" width="11.42578125" style="430"/>
    <col min="15105" max="15105" width="0.140625" style="430" customWidth="1"/>
    <col min="15106" max="15106" width="2.7109375" style="430" customWidth="1"/>
    <col min="15107" max="15107" width="15.42578125" style="430" customWidth="1"/>
    <col min="15108" max="15108" width="1.28515625" style="430" customWidth="1"/>
    <col min="15109" max="15109" width="71.42578125" style="430" customWidth="1"/>
    <col min="15110" max="15114" width="4.7109375" style="430" customWidth="1"/>
    <col min="15115" max="15118" width="5.5703125" style="430" customWidth="1"/>
    <col min="15119" max="15119" width="4.7109375" style="430" customWidth="1"/>
    <col min="15120" max="15120" width="5.5703125" style="430" customWidth="1"/>
    <col min="15121" max="15127" width="4.7109375" style="430" customWidth="1"/>
    <col min="15128" max="15128" width="6.5703125" style="430" customWidth="1"/>
    <col min="15129" max="15129" width="5.5703125" style="430" customWidth="1"/>
    <col min="15130" max="15131" width="1.85546875" style="430" customWidth="1"/>
    <col min="15132" max="15133" width="15.5703125" style="430" customWidth="1"/>
    <col min="15134" max="15134" width="1.85546875" style="430" customWidth="1"/>
    <col min="15135" max="15135" width="1.7109375" style="430" customWidth="1"/>
    <col min="15136" max="15136" width="1.85546875" style="430" customWidth="1"/>
    <col min="15137" max="15140" width="12.140625" style="430" customWidth="1"/>
    <col min="15141" max="15141" width="1.85546875" style="430" customWidth="1"/>
    <col min="15142" max="15143" width="1.42578125" style="430" customWidth="1"/>
    <col min="15144" max="15144" width="11.42578125" style="430"/>
    <col min="15145" max="15147" width="18.7109375" style="430" customWidth="1"/>
    <col min="15148" max="15360" width="11.42578125" style="430"/>
    <col min="15361" max="15361" width="0.140625" style="430" customWidth="1"/>
    <col min="15362" max="15362" width="2.7109375" style="430" customWidth="1"/>
    <col min="15363" max="15363" width="15.42578125" style="430" customWidth="1"/>
    <col min="15364" max="15364" width="1.28515625" style="430" customWidth="1"/>
    <col min="15365" max="15365" width="71.42578125" style="430" customWidth="1"/>
    <col min="15366" max="15370" width="4.7109375" style="430" customWidth="1"/>
    <col min="15371" max="15374" width="5.5703125" style="430" customWidth="1"/>
    <col min="15375" max="15375" width="4.7109375" style="430" customWidth="1"/>
    <col min="15376" max="15376" width="5.5703125" style="430" customWidth="1"/>
    <col min="15377" max="15383" width="4.7109375" style="430" customWidth="1"/>
    <col min="15384" max="15384" width="6.5703125" style="430" customWidth="1"/>
    <col min="15385" max="15385" width="5.5703125" style="430" customWidth="1"/>
    <col min="15386" max="15387" width="1.85546875" style="430" customWidth="1"/>
    <col min="15388" max="15389" width="15.5703125" style="430" customWidth="1"/>
    <col min="15390" max="15390" width="1.85546875" style="430" customWidth="1"/>
    <col min="15391" max="15391" width="1.7109375" style="430" customWidth="1"/>
    <col min="15392" max="15392" width="1.85546875" style="430" customWidth="1"/>
    <col min="15393" max="15396" width="12.140625" style="430" customWidth="1"/>
    <col min="15397" max="15397" width="1.85546875" style="430" customWidth="1"/>
    <col min="15398" max="15399" width="1.42578125" style="430" customWidth="1"/>
    <col min="15400" max="15400" width="11.42578125" style="430"/>
    <col min="15401" max="15403" width="18.7109375" style="430" customWidth="1"/>
    <col min="15404" max="15616" width="11.42578125" style="430"/>
    <col min="15617" max="15617" width="0.140625" style="430" customWidth="1"/>
    <col min="15618" max="15618" width="2.7109375" style="430" customWidth="1"/>
    <col min="15619" max="15619" width="15.42578125" style="430" customWidth="1"/>
    <col min="15620" max="15620" width="1.28515625" style="430" customWidth="1"/>
    <col min="15621" max="15621" width="71.42578125" style="430" customWidth="1"/>
    <col min="15622" max="15626" width="4.7109375" style="430" customWidth="1"/>
    <col min="15627" max="15630" width="5.5703125" style="430" customWidth="1"/>
    <col min="15631" max="15631" width="4.7109375" style="430" customWidth="1"/>
    <col min="15632" max="15632" width="5.5703125" style="430" customWidth="1"/>
    <col min="15633" max="15639" width="4.7109375" style="430" customWidth="1"/>
    <col min="15640" max="15640" width="6.5703125" style="430" customWidth="1"/>
    <col min="15641" max="15641" width="5.5703125" style="430" customWidth="1"/>
    <col min="15642" max="15643" width="1.85546875" style="430" customWidth="1"/>
    <col min="15644" max="15645" width="15.5703125" style="430" customWidth="1"/>
    <col min="15646" max="15646" width="1.85546875" style="430" customWidth="1"/>
    <col min="15647" max="15647" width="1.7109375" style="430" customWidth="1"/>
    <col min="15648" max="15648" width="1.85546875" style="430" customWidth="1"/>
    <col min="15649" max="15652" width="12.140625" style="430" customWidth="1"/>
    <col min="15653" max="15653" width="1.85546875" style="430" customWidth="1"/>
    <col min="15654" max="15655" width="1.42578125" style="430" customWidth="1"/>
    <col min="15656" max="15656" width="11.42578125" style="430"/>
    <col min="15657" max="15659" width="18.7109375" style="430" customWidth="1"/>
    <col min="15660" max="15872" width="11.42578125" style="430"/>
    <col min="15873" max="15873" width="0.140625" style="430" customWidth="1"/>
    <col min="15874" max="15874" width="2.7109375" style="430" customWidth="1"/>
    <col min="15875" max="15875" width="15.42578125" style="430" customWidth="1"/>
    <col min="15876" max="15876" width="1.28515625" style="430" customWidth="1"/>
    <col min="15877" max="15877" width="71.42578125" style="430" customWidth="1"/>
    <col min="15878" max="15882" width="4.7109375" style="430" customWidth="1"/>
    <col min="15883" max="15886" width="5.5703125" style="430" customWidth="1"/>
    <col min="15887" max="15887" width="4.7109375" style="430" customWidth="1"/>
    <col min="15888" max="15888" width="5.5703125" style="430" customWidth="1"/>
    <col min="15889" max="15895" width="4.7109375" style="430" customWidth="1"/>
    <col min="15896" max="15896" width="6.5703125" style="430" customWidth="1"/>
    <col min="15897" max="15897" width="5.5703125" style="430" customWidth="1"/>
    <col min="15898" max="15899" width="1.85546875" style="430" customWidth="1"/>
    <col min="15900" max="15901" width="15.5703125" style="430" customWidth="1"/>
    <col min="15902" max="15902" width="1.85546875" style="430" customWidth="1"/>
    <col min="15903" max="15903" width="1.7109375" style="430" customWidth="1"/>
    <col min="15904" max="15904" width="1.85546875" style="430" customWidth="1"/>
    <col min="15905" max="15908" width="12.140625" style="430" customWidth="1"/>
    <col min="15909" max="15909" width="1.85546875" style="430" customWidth="1"/>
    <col min="15910" max="15911" width="1.42578125" style="430" customWidth="1"/>
    <col min="15912" max="15912" width="11.42578125" style="430"/>
    <col min="15913" max="15915" width="18.7109375" style="430" customWidth="1"/>
    <col min="15916" max="16128" width="11.42578125" style="430"/>
    <col min="16129" max="16129" width="0.140625" style="430" customWidth="1"/>
    <col min="16130" max="16130" width="2.7109375" style="430" customWidth="1"/>
    <col min="16131" max="16131" width="15.42578125" style="430" customWidth="1"/>
    <col min="16132" max="16132" width="1.28515625" style="430" customWidth="1"/>
    <col min="16133" max="16133" width="71.42578125" style="430" customWidth="1"/>
    <col min="16134" max="16138" width="4.7109375" style="430" customWidth="1"/>
    <col min="16139" max="16142" width="5.5703125" style="430" customWidth="1"/>
    <col min="16143" max="16143" width="4.7109375" style="430" customWidth="1"/>
    <col min="16144" max="16144" width="5.5703125" style="430" customWidth="1"/>
    <col min="16145" max="16151" width="4.7109375" style="430" customWidth="1"/>
    <col min="16152" max="16152" width="6.5703125" style="430" customWidth="1"/>
    <col min="16153" max="16153" width="5.5703125" style="430" customWidth="1"/>
    <col min="16154" max="16155" width="1.85546875" style="430" customWidth="1"/>
    <col min="16156" max="16157" width="15.5703125" style="430" customWidth="1"/>
    <col min="16158" max="16158" width="1.85546875" style="430" customWidth="1"/>
    <col min="16159" max="16159" width="1.7109375" style="430" customWidth="1"/>
    <col min="16160" max="16160" width="1.85546875" style="430" customWidth="1"/>
    <col min="16161" max="16164" width="12.140625" style="430" customWidth="1"/>
    <col min="16165" max="16165" width="1.85546875" style="430" customWidth="1"/>
    <col min="16166" max="16167" width="1.42578125" style="430" customWidth="1"/>
    <col min="16168" max="16168" width="11.42578125" style="430"/>
    <col min="16169" max="16171" width="18.7109375" style="430" customWidth="1"/>
    <col min="16172" max="16384" width="11.42578125" style="430"/>
  </cols>
  <sheetData>
    <row r="1" spans="3:5" ht="0.75" customHeight="1"/>
    <row r="2" spans="3:5" ht="21" customHeight="1">
      <c r="E2" s="423" t="s">
        <v>36</v>
      </c>
    </row>
    <row r="3" spans="3:5" ht="15" customHeight="1">
      <c r="E3" s="222" t="s">
        <v>545</v>
      </c>
    </row>
    <row r="4" spans="3:5" ht="20.25" customHeight="1">
      <c r="C4" s="6" t="str">
        <f>Indice!C4</f>
        <v>Producción de energía eléctrica eléctrica</v>
      </c>
    </row>
    <row r="5" spans="3:5" ht="12.75" customHeight="1"/>
    <row r="6" spans="3:5" ht="13.5" customHeight="1"/>
    <row r="7" spans="3:5" ht="12.75" customHeight="1">
      <c r="C7" s="1041" t="s">
        <v>514</v>
      </c>
      <c r="E7" s="654"/>
    </row>
    <row r="8" spans="3:5" ht="12.75" customHeight="1">
      <c r="C8" s="1041"/>
      <c r="E8" s="654"/>
    </row>
    <row r="9" spans="3:5" ht="12.75" customHeight="1">
      <c r="C9" s="1041"/>
      <c r="E9" s="654"/>
    </row>
    <row r="10" spans="3:5" ht="12.75" customHeight="1">
      <c r="C10" s="353" t="s">
        <v>1</v>
      </c>
      <c r="E10" s="654"/>
    </row>
    <row r="11" spans="3:5" ht="12.75" customHeight="1">
      <c r="C11" s="850"/>
      <c r="E11" s="654"/>
    </row>
    <row r="12" spans="3:5" ht="12.75" customHeight="1">
      <c r="E12" s="654"/>
    </row>
    <row r="13" spans="3:5" ht="12.75" customHeight="1">
      <c r="E13" s="654"/>
    </row>
    <row r="14" spans="3:5" ht="12.75" customHeight="1">
      <c r="E14" s="654"/>
    </row>
    <row r="15" spans="3:5" ht="12.75" customHeight="1">
      <c r="D15" s="431"/>
      <c r="E15" s="655"/>
    </row>
    <row r="16" spans="3:5" ht="12.75" customHeight="1">
      <c r="E16" s="654"/>
    </row>
    <row r="17" spans="5:5" ht="12.75" customHeight="1">
      <c r="E17" s="654"/>
    </row>
    <row r="18" spans="5:5" ht="12.75" customHeight="1">
      <c r="E18" s="654"/>
    </row>
    <row r="19" spans="5:5" ht="12.75" customHeight="1">
      <c r="E19" s="654"/>
    </row>
    <row r="20" spans="5:5" ht="12.75" customHeight="1">
      <c r="E20" s="654"/>
    </row>
    <row r="21" spans="5:5" ht="12.75" customHeight="1">
      <c r="E21" s="654"/>
    </row>
    <row r="22" spans="5:5" ht="12.75" customHeight="1">
      <c r="E22" s="654"/>
    </row>
    <row r="23" spans="5:5" ht="12.75" customHeight="1">
      <c r="E23" s="654"/>
    </row>
    <row r="24" spans="5:5">
      <c r="E24" s="635"/>
    </row>
    <row r="25" spans="5:5" ht="15" customHeight="1">
      <c r="E25" s="951" t="s">
        <v>343</v>
      </c>
    </row>
    <row r="26" spans="5:5">
      <c r="E26" s="422" t="s">
        <v>557</v>
      </c>
    </row>
  </sheetData>
  <mergeCells count="1">
    <mergeCell ref="C7:C9"/>
  </mergeCells>
  <hyperlinks>
    <hyperlink ref="C4" location="Indice!A1" display="Indice!A1"/>
  </hyperlinks>
  <printOptions horizontalCentered="1" verticalCentered="1" gridLinesSet="0"/>
  <pageMargins left="0.39370078740157483" right="0.78740157480314965" top="0.39370078740157483" bottom="0.98425196850393704" header="0" footer="0"/>
  <pageSetup paperSize="9" orientation="landscape" verticalDpi="4294967292" r:id="rId1"/>
  <headerFooter alignWithMargins="0"/>
  <colBreaks count="1" manualBreakCount="1">
    <brk id="30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K28"/>
  <sheetViews>
    <sheetView showGridLines="0" showRowColHeaders="0" zoomScaleNormal="100" workbookViewId="0">
      <selection activeCell="C4" sqref="C4"/>
    </sheetView>
  </sheetViews>
  <sheetFormatPr baseColWidth="10" defaultRowHeight="12.75"/>
  <cols>
    <col min="1" max="1" width="0.140625" style="231" customWidth="1"/>
    <col min="2" max="2" width="2.7109375" style="231" customWidth="1"/>
    <col min="3" max="3" width="23.7109375" style="231" customWidth="1"/>
    <col min="4" max="4" width="1.28515625" style="231" customWidth="1"/>
    <col min="5" max="5" width="105.7109375" style="231" customWidth="1"/>
    <col min="6" max="10" width="10.7109375" style="234" customWidth="1"/>
    <col min="11" max="256" width="11.42578125" style="234"/>
    <col min="257" max="257" width="0.140625" style="234" customWidth="1"/>
    <col min="258" max="258" width="2.7109375" style="234" customWidth="1"/>
    <col min="259" max="259" width="18.5703125" style="234" customWidth="1"/>
    <col min="260" max="260" width="1.28515625" style="234" customWidth="1"/>
    <col min="261" max="261" width="30.7109375" style="234" customWidth="1"/>
    <col min="262" max="266" width="10.7109375" style="234" customWidth="1"/>
    <col min="267" max="512" width="11.42578125" style="234"/>
    <col min="513" max="513" width="0.140625" style="234" customWidth="1"/>
    <col min="514" max="514" width="2.7109375" style="234" customWidth="1"/>
    <col min="515" max="515" width="18.5703125" style="234" customWidth="1"/>
    <col min="516" max="516" width="1.28515625" style="234" customWidth="1"/>
    <col min="517" max="517" width="30.7109375" style="234" customWidth="1"/>
    <col min="518" max="522" width="10.7109375" style="234" customWidth="1"/>
    <col min="523" max="768" width="11.42578125" style="234"/>
    <col min="769" max="769" width="0.140625" style="234" customWidth="1"/>
    <col min="770" max="770" width="2.7109375" style="234" customWidth="1"/>
    <col min="771" max="771" width="18.5703125" style="234" customWidth="1"/>
    <col min="772" max="772" width="1.28515625" style="234" customWidth="1"/>
    <col min="773" max="773" width="30.7109375" style="234" customWidth="1"/>
    <col min="774" max="778" width="10.7109375" style="234" customWidth="1"/>
    <col min="779" max="1024" width="11.42578125" style="234"/>
    <col min="1025" max="1025" width="0.140625" style="234" customWidth="1"/>
    <col min="1026" max="1026" width="2.7109375" style="234" customWidth="1"/>
    <col min="1027" max="1027" width="18.5703125" style="234" customWidth="1"/>
    <col min="1028" max="1028" width="1.28515625" style="234" customWidth="1"/>
    <col min="1029" max="1029" width="30.7109375" style="234" customWidth="1"/>
    <col min="1030" max="1034" width="10.7109375" style="234" customWidth="1"/>
    <col min="1035" max="1280" width="11.42578125" style="234"/>
    <col min="1281" max="1281" width="0.140625" style="234" customWidth="1"/>
    <col min="1282" max="1282" width="2.7109375" style="234" customWidth="1"/>
    <col min="1283" max="1283" width="18.5703125" style="234" customWidth="1"/>
    <col min="1284" max="1284" width="1.28515625" style="234" customWidth="1"/>
    <col min="1285" max="1285" width="30.7109375" style="234" customWidth="1"/>
    <col min="1286" max="1290" width="10.7109375" style="234" customWidth="1"/>
    <col min="1291" max="1536" width="11.42578125" style="234"/>
    <col min="1537" max="1537" width="0.140625" style="234" customWidth="1"/>
    <col min="1538" max="1538" width="2.7109375" style="234" customWidth="1"/>
    <col min="1539" max="1539" width="18.5703125" style="234" customWidth="1"/>
    <col min="1540" max="1540" width="1.28515625" style="234" customWidth="1"/>
    <col min="1541" max="1541" width="30.7109375" style="234" customWidth="1"/>
    <col min="1542" max="1546" width="10.7109375" style="234" customWidth="1"/>
    <col min="1547" max="1792" width="11.42578125" style="234"/>
    <col min="1793" max="1793" width="0.140625" style="234" customWidth="1"/>
    <col min="1794" max="1794" width="2.7109375" style="234" customWidth="1"/>
    <col min="1795" max="1795" width="18.5703125" style="234" customWidth="1"/>
    <col min="1796" max="1796" width="1.28515625" style="234" customWidth="1"/>
    <col min="1797" max="1797" width="30.7109375" style="234" customWidth="1"/>
    <col min="1798" max="1802" width="10.7109375" style="234" customWidth="1"/>
    <col min="1803" max="2048" width="11.42578125" style="234"/>
    <col min="2049" max="2049" width="0.140625" style="234" customWidth="1"/>
    <col min="2050" max="2050" width="2.7109375" style="234" customWidth="1"/>
    <col min="2051" max="2051" width="18.5703125" style="234" customWidth="1"/>
    <col min="2052" max="2052" width="1.28515625" style="234" customWidth="1"/>
    <col min="2053" max="2053" width="30.7109375" style="234" customWidth="1"/>
    <col min="2054" max="2058" width="10.7109375" style="234" customWidth="1"/>
    <col min="2059" max="2304" width="11.42578125" style="234"/>
    <col min="2305" max="2305" width="0.140625" style="234" customWidth="1"/>
    <col min="2306" max="2306" width="2.7109375" style="234" customWidth="1"/>
    <col min="2307" max="2307" width="18.5703125" style="234" customWidth="1"/>
    <col min="2308" max="2308" width="1.28515625" style="234" customWidth="1"/>
    <col min="2309" max="2309" width="30.7109375" style="234" customWidth="1"/>
    <col min="2310" max="2314" width="10.7109375" style="234" customWidth="1"/>
    <col min="2315" max="2560" width="11.42578125" style="234"/>
    <col min="2561" max="2561" width="0.140625" style="234" customWidth="1"/>
    <col min="2562" max="2562" width="2.7109375" style="234" customWidth="1"/>
    <col min="2563" max="2563" width="18.5703125" style="234" customWidth="1"/>
    <col min="2564" max="2564" width="1.28515625" style="234" customWidth="1"/>
    <col min="2565" max="2565" width="30.7109375" style="234" customWidth="1"/>
    <col min="2566" max="2570" width="10.7109375" style="234" customWidth="1"/>
    <col min="2571" max="2816" width="11.42578125" style="234"/>
    <col min="2817" max="2817" width="0.140625" style="234" customWidth="1"/>
    <col min="2818" max="2818" width="2.7109375" style="234" customWidth="1"/>
    <col min="2819" max="2819" width="18.5703125" style="234" customWidth="1"/>
    <col min="2820" max="2820" width="1.28515625" style="234" customWidth="1"/>
    <col min="2821" max="2821" width="30.7109375" style="234" customWidth="1"/>
    <col min="2822" max="2826" width="10.7109375" style="234" customWidth="1"/>
    <col min="2827" max="3072" width="11.42578125" style="234"/>
    <col min="3073" max="3073" width="0.140625" style="234" customWidth="1"/>
    <col min="3074" max="3074" width="2.7109375" style="234" customWidth="1"/>
    <col min="3075" max="3075" width="18.5703125" style="234" customWidth="1"/>
    <col min="3076" max="3076" width="1.28515625" style="234" customWidth="1"/>
    <col min="3077" max="3077" width="30.7109375" style="234" customWidth="1"/>
    <col min="3078" max="3082" width="10.7109375" style="234" customWidth="1"/>
    <col min="3083" max="3328" width="11.42578125" style="234"/>
    <col min="3329" max="3329" width="0.140625" style="234" customWidth="1"/>
    <col min="3330" max="3330" width="2.7109375" style="234" customWidth="1"/>
    <col min="3331" max="3331" width="18.5703125" style="234" customWidth="1"/>
    <col min="3332" max="3332" width="1.28515625" style="234" customWidth="1"/>
    <col min="3333" max="3333" width="30.7109375" style="234" customWidth="1"/>
    <col min="3334" max="3338" width="10.7109375" style="234" customWidth="1"/>
    <col min="3339" max="3584" width="11.42578125" style="234"/>
    <col min="3585" max="3585" width="0.140625" style="234" customWidth="1"/>
    <col min="3586" max="3586" width="2.7109375" style="234" customWidth="1"/>
    <col min="3587" max="3587" width="18.5703125" style="234" customWidth="1"/>
    <col min="3588" max="3588" width="1.28515625" style="234" customWidth="1"/>
    <col min="3589" max="3589" width="30.7109375" style="234" customWidth="1"/>
    <col min="3590" max="3594" width="10.7109375" style="234" customWidth="1"/>
    <col min="3595" max="3840" width="11.42578125" style="234"/>
    <col min="3841" max="3841" width="0.140625" style="234" customWidth="1"/>
    <col min="3842" max="3842" width="2.7109375" style="234" customWidth="1"/>
    <col min="3843" max="3843" width="18.5703125" style="234" customWidth="1"/>
    <col min="3844" max="3844" width="1.28515625" style="234" customWidth="1"/>
    <col min="3845" max="3845" width="30.7109375" style="234" customWidth="1"/>
    <col min="3846" max="3850" width="10.7109375" style="234" customWidth="1"/>
    <col min="3851" max="4096" width="11.42578125" style="234"/>
    <col min="4097" max="4097" width="0.140625" style="234" customWidth="1"/>
    <col min="4098" max="4098" width="2.7109375" style="234" customWidth="1"/>
    <col min="4099" max="4099" width="18.5703125" style="234" customWidth="1"/>
    <col min="4100" max="4100" width="1.28515625" style="234" customWidth="1"/>
    <col min="4101" max="4101" width="30.7109375" style="234" customWidth="1"/>
    <col min="4102" max="4106" width="10.7109375" style="234" customWidth="1"/>
    <col min="4107" max="4352" width="11.42578125" style="234"/>
    <col min="4353" max="4353" width="0.140625" style="234" customWidth="1"/>
    <col min="4354" max="4354" width="2.7109375" style="234" customWidth="1"/>
    <col min="4355" max="4355" width="18.5703125" style="234" customWidth="1"/>
    <col min="4356" max="4356" width="1.28515625" style="234" customWidth="1"/>
    <col min="4357" max="4357" width="30.7109375" style="234" customWidth="1"/>
    <col min="4358" max="4362" width="10.7109375" style="234" customWidth="1"/>
    <col min="4363" max="4608" width="11.42578125" style="234"/>
    <col min="4609" max="4609" width="0.140625" style="234" customWidth="1"/>
    <col min="4610" max="4610" width="2.7109375" style="234" customWidth="1"/>
    <col min="4611" max="4611" width="18.5703125" style="234" customWidth="1"/>
    <col min="4612" max="4612" width="1.28515625" style="234" customWidth="1"/>
    <col min="4613" max="4613" width="30.7109375" style="234" customWidth="1"/>
    <col min="4614" max="4618" width="10.7109375" style="234" customWidth="1"/>
    <col min="4619" max="4864" width="11.42578125" style="234"/>
    <col min="4865" max="4865" width="0.140625" style="234" customWidth="1"/>
    <col min="4866" max="4866" width="2.7109375" style="234" customWidth="1"/>
    <col min="4867" max="4867" width="18.5703125" style="234" customWidth="1"/>
    <col min="4868" max="4868" width="1.28515625" style="234" customWidth="1"/>
    <col min="4869" max="4869" width="30.7109375" style="234" customWidth="1"/>
    <col min="4870" max="4874" width="10.7109375" style="234" customWidth="1"/>
    <col min="4875" max="5120" width="11.42578125" style="234"/>
    <col min="5121" max="5121" width="0.140625" style="234" customWidth="1"/>
    <col min="5122" max="5122" width="2.7109375" style="234" customWidth="1"/>
    <col min="5123" max="5123" width="18.5703125" style="234" customWidth="1"/>
    <col min="5124" max="5124" width="1.28515625" style="234" customWidth="1"/>
    <col min="5125" max="5125" width="30.7109375" style="234" customWidth="1"/>
    <col min="5126" max="5130" width="10.7109375" style="234" customWidth="1"/>
    <col min="5131" max="5376" width="11.42578125" style="234"/>
    <col min="5377" max="5377" width="0.140625" style="234" customWidth="1"/>
    <col min="5378" max="5378" width="2.7109375" style="234" customWidth="1"/>
    <col min="5379" max="5379" width="18.5703125" style="234" customWidth="1"/>
    <col min="5380" max="5380" width="1.28515625" style="234" customWidth="1"/>
    <col min="5381" max="5381" width="30.7109375" style="234" customWidth="1"/>
    <col min="5382" max="5386" width="10.7109375" style="234" customWidth="1"/>
    <col min="5387" max="5632" width="11.42578125" style="234"/>
    <col min="5633" max="5633" width="0.140625" style="234" customWidth="1"/>
    <col min="5634" max="5634" width="2.7109375" style="234" customWidth="1"/>
    <col min="5635" max="5635" width="18.5703125" style="234" customWidth="1"/>
    <col min="5636" max="5636" width="1.28515625" style="234" customWidth="1"/>
    <col min="5637" max="5637" width="30.7109375" style="234" customWidth="1"/>
    <col min="5638" max="5642" width="10.7109375" style="234" customWidth="1"/>
    <col min="5643" max="5888" width="11.42578125" style="234"/>
    <col min="5889" max="5889" width="0.140625" style="234" customWidth="1"/>
    <col min="5890" max="5890" width="2.7109375" style="234" customWidth="1"/>
    <col min="5891" max="5891" width="18.5703125" style="234" customWidth="1"/>
    <col min="5892" max="5892" width="1.28515625" style="234" customWidth="1"/>
    <col min="5893" max="5893" width="30.7109375" style="234" customWidth="1"/>
    <col min="5894" max="5898" width="10.7109375" style="234" customWidth="1"/>
    <col min="5899" max="6144" width="11.42578125" style="234"/>
    <col min="6145" max="6145" width="0.140625" style="234" customWidth="1"/>
    <col min="6146" max="6146" width="2.7109375" style="234" customWidth="1"/>
    <col min="6147" max="6147" width="18.5703125" style="234" customWidth="1"/>
    <col min="6148" max="6148" width="1.28515625" style="234" customWidth="1"/>
    <col min="6149" max="6149" width="30.7109375" style="234" customWidth="1"/>
    <col min="6150" max="6154" width="10.7109375" style="234" customWidth="1"/>
    <col min="6155" max="6400" width="11.42578125" style="234"/>
    <col min="6401" max="6401" width="0.140625" style="234" customWidth="1"/>
    <col min="6402" max="6402" width="2.7109375" style="234" customWidth="1"/>
    <col min="6403" max="6403" width="18.5703125" style="234" customWidth="1"/>
    <col min="6404" max="6404" width="1.28515625" style="234" customWidth="1"/>
    <col min="6405" max="6405" width="30.7109375" style="234" customWidth="1"/>
    <col min="6406" max="6410" width="10.7109375" style="234" customWidth="1"/>
    <col min="6411" max="6656" width="11.42578125" style="234"/>
    <col min="6657" max="6657" width="0.140625" style="234" customWidth="1"/>
    <col min="6658" max="6658" width="2.7109375" style="234" customWidth="1"/>
    <col min="6659" max="6659" width="18.5703125" style="234" customWidth="1"/>
    <col min="6660" max="6660" width="1.28515625" style="234" customWidth="1"/>
    <col min="6661" max="6661" width="30.7109375" style="234" customWidth="1"/>
    <col min="6662" max="6666" width="10.7109375" style="234" customWidth="1"/>
    <col min="6667" max="6912" width="11.42578125" style="234"/>
    <col min="6913" max="6913" width="0.140625" style="234" customWidth="1"/>
    <col min="6914" max="6914" width="2.7109375" style="234" customWidth="1"/>
    <col min="6915" max="6915" width="18.5703125" style="234" customWidth="1"/>
    <col min="6916" max="6916" width="1.28515625" style="234" customWidth="1"/>
    <col min="6917" max="6917" width="30.7109375" style="234" customWidth="1"/>
    <col min="6918" max="6922" width="10.7109375" style="234" customWidth="1"/>
    <col min="6923" max="7168" width="11.42578125" style="234"/>
    <col min="7169" max="7169" width="0.140625" style="234" customWidth="1"/>
    <col min="7170" max="7170" width="2.7109375" style="234" customWidth="1"/>
    <col min="7171" max="7171" width="18.5703125" style="234" customWidth="1"/>
    <col min="7172" max="7172" width="1.28515625" style="234" customWidth="1"/>
    <col min="7173" max="7173" width="30.7109375" style="234" customWidth="1"/>
    <col min="7174" max="7178" width="10.7109375" style="234" customWidth="1"/>
    <col min="7179" max="7424" width="11.42578125" style="234"/>
    <col min="7425" max="7425" width="0.140625" style="234" customWidth="1"/>
    <col min="7426" max="7426" width="2.7109375" style="234" customWidth="1"/>
    <col min="7427" max="7427" width="18.5703125" style="234" customWidth="1"/>
    <col min="7428" max="7428" width="1.28515625" style="234" customWidth="1"/>
    <col min="7429" max="7429" width="30.7109375" style="234" customWidth="1"/>
    <col min="7430" max="7434" width="10.7109375" style="234" customWidth="1"/>
    <col min="7435" max="7680" width="11.42578125" style="234"/>
    <col min="7681" max="7681" width="0.140625" style="234" customWidth="1"/>
    <col min="7682" max="7682" width="2.7109375" style="234" customWidth="1"/>
    <col min="7683" max="7683" width="18.5703125" style="234" customWidth="1"/>
    <col min="7684" max="7684" width="1.28515625" style="234" customWidth="1"/>
    <col min="7685" max="7685" width="30.7109375" style="234" customWidth="1"/>
    <col min="7686" max="7690" width="10.7109375" style="234" customWidth="1"/>
    <col min="7691" max="7936" width="11.42578125" style="234"/>
    <col min="7937" max="7937" width="0.140625" style="234" customWidth="1"/>
    <col min="7938" max="7938" width="2.7109375" style="234" customWidth="1"/>
    <col min="7939" max="7939" width="18.5703125" style="234" customWidth="1"/>
    <col min="7940" max="7940" width="1.28515625" style="234" customWidth="1"/>
    <col min="7941" max="7941" width="30.7109375" style="234" customWidth="1"/>
    <col min="7942" max="7946" width="10.7109375" style="234" customWidth="1"/>
    <col min="7947" max="8192" width="11.42578125" style="234"/>
    <col min="8193" max="8193" width="0.140625" style="234" customWidth="1"/>
    <col min="8194" max="8194" width="2.7109375" style="234" customWidth="1"/>
    <col min="8195" max="8195" width="18.5703125" style="234" customWidth="1"/>
    <col min="8196" max="8196" width="1.28515625" style="234" customWidth="1"/>
    <col min="8197" max="8197" width="30.7109375" style="234" customWidth="1"/>
    <col min="8198" max="8202" width="10.7109375" style="234" customWidth="1"/>
    <col min="8203" max="8448" width="11.42578125" style="234"/>
    <col min="8449" max="8449" width="0.140625" style="234" customWidth="1"/>
    <col min="8450" max="8450" width="2.7109375" style="234" customWidth="1"/>
    <col min="8451" max="8451" width="18.5703125" style="234" customWidth="1"/>
    <col min="8452" max="8452" width="1.28515625" style="234" customWidth="1"/>
    <col min="8453" max="8453" width="30.7109375" style="234" customWidth="1"/>
    <col min="8454" max="8458" width="10.7109375" style="234" customWidth="1"/>
    <col min="8459" max="8704" width="11.42578125" style="234"/>
    <col min="8705" max="8705" width="0.140625" style="234" customWidth="1"/>
    <col min="8706" max="8706" width="2.7109375" style="234" customWidth="1"/>
    <col min="8707" max="8707" width="18.5703125" style="234" customWidth="1"/>
    <col min="8708" max="8708" width="1.28515625" style="234" customWidth="1"/>
    <col min="8709" max="8709" width="30.7109375" style="234" customWidth="1"/>
    <col min="8710" max="8714" width="10.7109375" style="234" customWidth="1"/>
    <col min="8715" max="8960" width="11.42578125" style="234"/>
    <col min="8961" max="8961" width="0.140625" style="234" customWidth="1"/>
    <col min="8962" max="8962" width="2.7109375" style="234" customWidth="1"/>
    <col min="8963" max="8963" width="18.5703125" style="234" customWidth="1"/>
    <col min="8964" max="8964" width="1.28515625" style="234" customWidth="1"/>
    <col min="8965" max="8965" width="30.7109375" style="234" customWidth="1"/>
    <col min="8966" max="8970" width="10.7109375" style="234" customWidth="1"/>
    <col min="8971" max="9216" width="11.42578125" style="234"/>
    <col min="9217" max="9217" width="0.140625" style="234" customWidth="1"/>
    <col min="9218" max="9218" width="2.7109375" style="234" customWidth="1"/>
    <col min="9219" max="9219" width="18.5703125" style="234" customWidth="1"/>
    <col min="9220" max="9220" width="1.28515625" style="234" customWidth="1"/>
    <col min="9221" max="9221" width="30.7109375" style="234" customWidth="1"/>
    <col min="9222" max="9226" width="10.7109375" style="234" customWidth="1"/>
    <col min="9227" max="9472" width="11.42578125" style="234"/>
    <col min="9473" max="9473" width="0.140625" style="234" customWidth="1"/>
    <col min="9474" max="9474" width="2.7109375" style="234" customWidth="1"/>
    <col min="9475" max="9475" width="18.5703125" style="234" customWidth="1"/>
    <col min="9476" max="9476" width="1.28515625" style="234" customWidth="1"/>
    <col min="9477" max="9477" width="30.7109375" style="234" customWidth="1"/>
    <col min="9478" max="9482" width="10.7109375" style="234" customWidth="1"/>
    <col min="9483" max="9728" width="11.42578125" style="234"/>
    <col min="9729" max="9729" width="0.140625" style="234" customWidth="1"/>
    <col min="9730" max="9730" width="2.7109375" style="234" customWidth="1"/>
    <col min="9731" max="9731" width="18.5703125" style="234" customWidth="1"/>
    <col min="9732" max="9732" width="1.28515625" style="234" customWidth="1"/>
    <col min="9733" max="9733" width="30.7109375" style="234" customWidth="1"/>
    <col min="9734" max="9738" width="10.7109375" style="234" customWidth="1"/>
    <col min="9739" max="9984" width="11.42578125" style="234"/>
    <col min="9985" max="9985" width="0.140625" style="234" customWidth="1"/>
    <col min="9986" max="9986" width="2.7109375" style="234" customWidth="1"/>
    <col min="9987" max="9987" width="18.5703125" style="234" customWidth="1"/>
    <col min="9988" max="9988" width="1.28515625" style="234" customWidth="1"/>
    <col min="9989" max="9989" width="30.7109375" style="234" customWidth="1"/>
    <col min="9990" max="9994" width="10.7109375" style="234" customWidth="1"/>
    <col min="9995" max="10240" width="11.42578125" style="234"/>
    <col min="10241" max="10241" width="0.140625" style="234" customWidth="1"/>
    <col min="10242" max="10242" width="2.7109375" style="234" customWidth="1"/>
    <col min="10243" max="10243" width="18.5703125" style="234" customWidth="1"/>
    <col min="10244" max="10244" width="1.28515625" style="234" customWidth="1"/>
    <col min="10245" max="10245" width="30.7109375" style="234" customWidth="1"/>
    <col min="10246" max="10250" width="10.7109375" style="234" customWidth="1"/>
    <col min="10251" max="10496" width="11.42578125" style="234"/>
    <col min="10497" max="10497" width="0.140625" style="234" customWidth="1"/>
    <col min="10498" max="10498" width="2.7109375" style="234" customWidth="1"/>
    <col min="10499" max="10499" width="18.5703125" style="234" customWidth="1"/>
    <col min="10500" max="10500" width="1.28515625" style="234" customWidth="1"/>
    <col min="10501" max="10501" width="30.7109375" style="234" customWidth="1"/>
    <col min="10502" max="10506" width="10.7109375" style="234" customWidth="1"/>
    <col min="10507" max="10752" width="11.42578125" style="234"/>
    <col min="10753" max="10753" width="0.140625" style="234" customWidth="1"/>
    <col min="10754" max="10754" width="2.7109375" style="234" customWidth="1"/>
    <col min="10755" max="10755" width="18.5703125" style="234" customWidth="1"/>
    <col min="10756" max="10756" width="1.28515625" style="234" customWidth="1"/>
    <col min="10757" max="10757" width="30.7109375" style="234" customWidth="1"/>
    <col min="10758" max="10762" width="10.7109375" style="234" customWidth="1"/>
    <col min="10763" max="11008" width="11.42578125" style="234"/>
    <col min="11009" max="11009" width="0.140625" style="234" customWidth="1"/>
    <col min="11010" max="11010" width="2.7109375" style="234" customWidth="1"/>
    <col min="11011" max="11011" width="18.5703125" style="234" customWidth="1"/>
    <col min="11012" max="11012" width="1.28515625" style="234" customWidth="1"/>
    <col min="11013" max="11013" width="30.7109375" style="234" customWidth="1"/>
    <col min="11014" max="11018" width="10.7109375" style="234" customWidth="1"/>
    <col min="11019" max="11264" width="11.42578125" style="234"/>
    <col min="11265" max="11265" width="0.140625" style="234" customWidth="1"/>
    <col min="11266" max="11266" width="2.7109375" style="234" customWidth="1"/>
    <col min="11267" max="11267" width="18.5703125" style="234" customWidth="1"/>
    <col min="11268" max="11268" width="1.28515625" style="234" customWidth="1"/>
    <col min="11269" max="11269" width="30.7109375" style="234" customWidth="1"/>
    <col min="11270" max="11274" width="10.7109375" style="234" customWidth="1"/>
    <col min="11275" max="11520" width="11.42578125" style="234"/>
    <col min="11521" max="11521" width="0.140625" style="234" customWidth="1"/>
    <col min="11522" max="11522" width="2.7109375" style="234" customWidth="1"/>
    <col min="11523" max="11523" width="18.5703125" style="234" customWidth="1"/>
    <col min="11524" max="11524" width="1.28515625" style="234" customWidth="1"/>
    <col min="11525" max="11525" width="30.7109375" style="234" customWidth="1"/>
    <col min="11526" max="11530" width="10.7109375" style="234" customWidth="1"/>
    <col min="11531" max="11776" width="11.42578125" style="234"/>
    <col min="11777" max="11777" width="0.140625" style="234" customWidth="1"/>
    <col min="11778" max="11778" width="2.7109375" style="234" customWidth="1"/>
    <col min="11779" max="11779" width="18.5703125" style="234" customWidth="1"/>
    <col min="11780" max="11780" width="1.28515625" style="234" customWidth="1"/>
    <col min="11781" max="11781" width="30.7109375" style="234" customWidth="1"/>
    <col min="11782" max="11786" width="10.7109375" style="234" customWidth="1"/>
    <col min="11787" max="12032" width="11.42578125" style="234"/>
    <col min="12033" max="12033" width="0.140625" style="234" customWidth="1"/>
    <col min="12034" max="12034" width="2.7109375" style="234" customWidth="1"/>
    <col min="12035" max="12035" width="18.5703125" style="234" customWidth="1"/>
    <col min="12036" max="12036" width="1.28515625" style="234" customWidth="1"/>
    <col min="12037" max="12037" width="30.7109375" style="234" customWidth="1"/>
    <col min="12038" max="12042" width="10.7109375" style="234" customWidth="1"/>
    <col min="12043" max="12288" width="11.42578125" style="234"/>
    <col min="12289" max="12289" width="0.140625" style="234" customWidth="1"/>
    <col min="12290" max="12290" width="2.7109375" style="234" customWidth="1"/>
    <col min="12291" max="12291" width="18.5703125" style="234" customWidth="1"/>
    <col min="12292" max="12292" width="1.28515625" style="234" customWidth="1"/>
    <col min="12293" max="12293" width="30.7109375" style="234" customWidth="1"/>
    <col min="12294" max="12298" width="10.7109375" style="234" customWidth="1"/>
    <col min="12299" max="12544" width="11.42578125" style="234"/>
    <col min="12545" max="12545" width="0.140625" style="234" customWidth="1"/>
    <col min="12546" max="12546" width="2.7109375" style="234" customWidth="1"/>
    <col min="12547" max="12547" width="18.5703125" style="234" customWidth="1"/>
    <col min="12548" max="12548" width="1.28515625" style="234" customWidth="1"/>
    <col min="12549" max="12549" width="30.7109375" style="234" customWidth="1"/>
    <col min="12550" max="12554" width="10.7109375" style="234" customWidth="1"/>
    <col min="12555" max="12800" width="11.42578125" style="234"/>
    <col min="12801" max="12801" width="0.140625" style="234" customWidth="1"/>
    <col min="12802" max="12802" width="2.7109375" style="234" customWidth="1"/>
    <col min="12803" max="12803" width="18.5703125" style="234" customWidth="1"/>
    <col min="12804" max="12804" width="1.28515625" style="234" customWidth="1"/>
    <col min="12805" max="12805" width="30.7109375" style="234" customWidth="1"/>
    <col min="12806" max="12810" width="10.7109375" style="234" customWidth="1"/>
    <col min="12811" max="13056" width="11.42578125" style="234"/>
    <col min="13057" max="13057" width="0.140625" style="234" customWidth="1"/>
    <col min="13058" max="13058" width="2.7109375" style="234" customWidth="1"/>
    <col min="13059" max="13059" width="18.5703125" style="234" customWidth="1"/>
    <col min="13060" max="13060" width="1.28515625" style="234" customWidth="1"/>
    <col min="13061" max="13061" width="30.7109375" style="234" customWidth="1"/>
    <col min="13062" max="13066" width="10.7109375" style="234" customWidth="1"/>
    <col min="13067" max="13312" width="11.42578125" style="234"/>
    <col min="13313" max="13313" width="0.140625" style="234" customWidth="1"/>
    <col min="13314" max="13314" width="2.7109375" style="234" customWidth="1"/>
    <col min="13315" max="13315" width="18.5703125" style="234" customWidth="1"/>
    <col min="13316" max="13316" width="1.28515625" style="234" customWidth="1"/>
    <col min="13317" max="13317" width="30.7109375" style="234" customWidth="1"/>
    <col min="13318" max="13322" width="10.7109375" style="234" customWidth="1"/>
    <col min="13323" max="13568" width="11.42578125" style="234"/>
    <col min="13569" max="13569" width="0.140625" style="234" customWidth="1"/>
    <col min="13570" max="13570" width="2.7109375" style="234" customWidth="1"/>
    <col min="13571" max="13571" width="18.5703125" style="234" customWidth="1"/>
    <col min="13572" max="13572" width="1.28515625" style="234" customWidth="1"/>
    <col min="13573" max="13573" width="30.7109375" style="234" customWidth="1"/>
    <col min="13574" max="13578" width="10.7109375" style="234" customWidth="1"/>
    <col min="13579" max="13824" width="11.42578125" style="234"/>
    <col min="13825" max="13825" width="0.140625" style="234" customWidth="1"/>
    <col min="13826" max="13826" width="2.7109375" style="234" customWidth="1"/>
    <col min="13827" max="13827" width="18.5703125" style="234" customWidth="1"/>
    <col min="13828" max="13828" width="1.28515625" style="234" customWidth="1"/>
    <col min="13829" max="13829" width="30.7109375" style="234" customWidth="1"/>
    <col min="13830" max="13834" width="10.7109375" style="234" customWidth="1"/>
    <col min="13835" max="14080" width="11.42578125" style="234"/>
    <col min="14081" max="14081" width="0.140625" style="234" customWidth="1"/>
    <col min="14082" max="14082" width="2.7109375" style="234" customWidth="1"/>
    <col min="14083" max="14083" width="18.5703125" style="234" customWidth="1"/>
    <col min="14084" max="14084" width="1.28515625" style="234" customWidth="1"/>
    <col min="14085" max="14085" width="30.7109375" style="234" customWidth="1"/>
    <col min="14086" max="14090" width="10.7109375" style="234" customWidth="1"/>
    <col min="14091" max="14336" width="11.42578125" style="234"/>
    <col min="14337" max="14337" width="0.140625" style="234" customWidth="1"/>
    <col min="14338" max="14338" width="2.7109375" style="234" customWidth="1"/>
    <col min="14339" max="14339" width="18.5703125" style="234" customWidth="1"/>
    <col min="14340" max="14340" width="1.28515625" style="234" customWidth="1"/>
    <col min="14341" max="14341" width="30.7109375" style="234" customWidth="1"/>
    <col min="14342" max="14346" width="10.7109375" style="234" customWidth="1"/>
    <col min="14347" max="14592" width="11.42578125" style="234"/>
    <col min="14593" max="14593" width="0.140625" style="234" customWidth="1"/>
    <col min="14594" max="14594" width="2.7109375" style="234" customWidth="1"/>
    <col min="14595" max="14595" width="18.5703125" style="234" customWidth="1"/>
    <col min="14596" max="14596" width="1.28515625" style="234" customWidth="1"/>
    <col min="14597" max="14597" width="30.7109375" style="234" customWidth="1"/>
    <col min="14598" max="14602" width="10.7109375" style="234" customWidth="1"/>
    <col min="14603" max="14848" width="11.42578125" style="234"/>
    <col min="14849" max="14849" width="0.140625" style="234" customWidth="1"/>
    <col min="14850" max="14850" width="2.7109375" style="234" customWidth="1"/>
    <col min="14851" max="14851" width="18.5703125" style="234" customWidth="1"/>
    <col min="14852" max="14852" width="1.28515625" style="234" customWidth="1"/>
    <col min="14853" max="14853" width="30.7109375" style="234" customWidth="1"/>
    <col min="14854" max="14858" width="10.7109375" style="234" customWidth="1"/>
    <col min="14859" max="15104" width="11.42578125" style="234"/>
    <col min="15105" max="15105" width="0.140625" style="234" customWidth="1"/>
    <col min="15106" max="15106" width="2.7109375" style="234" customWidth="1"/>
    <col min="15107" max="15107" width="18.5703125" style="234" customWidth="1"/>
    <col min="15108" max="15108" width="1.28515625" style="234" customWidth="1"/>
    <col min="15109" max="15109" width="30.7109375" style="234" customWidth="1"/>
    <col min="15110" max="15114" width="10.7109375" style="234" customWidth="1"/>
    <col min="15115" max="15360" width="11.42578125" style="234"/>
    <col min="15361" max="15361" width="0.140625" style="234" customWidth="1"/>
    <col min="15362" max="15362" width="2.7109375" style="234" customWidth="1"/>
    <col min="15363" max="15363" width="18.5703125" style="234" customWidth="1"/>
    <col min="15364" max="15364" width="1.28515625" style="234" customWidth="1"/>
    <col min="15365" max="15365" width="30.7109375" style="234" customWidth="1"/>
    <col min="15366" max="15370" width="10.7109375" style="234" customWidth="1"/>
    <col min="15371" max="15616" width="11.42578125" style="234"/>
    <col min="15617" max="15617" width="0.140625" style="234" customWidth="1"/>
    <col min="15618" max="15618" width="2.7109375" style="234" customWidth="1"/>
    <col min="15619" max="15619" width="18.5703125" style="234" customWidth="1"/>
    <col min="15620" max="15620" width="1.28515625" style="234" customWidth="1"/>
    <col min="15621" max="15621" width="30.7109375" style="234" customWidth="1"/>
    <col min="15622" max="15626" width="10.7109375" style="234" customWidth="1"/>
    <col min="15627" max="15872" width="11.42578125" style="234"/>
    <col min="15873" max="15873" width="0.140625" style="234" customWidth="1"/>
    <col min="15874" max="15874" width="2.7109375" style="234" customWidth="1"/>
    <col min="15875" max="15875" width="18.5703125" style="234" customWidth="1"/>
    <col min="15876" max="15876" width="1.28515625" style="234" customWidth="1"/>
    <col min="15877" max="15877" width="30.7109375" style="234" customWidth="1"/>
    <col min="15878" max="15882" width="10.7109375" style="234" customWidth="1"/>
    <col min="15883" max="16128" width="11.42578125" style="234"/>
    <col min="16129" max="16129" width="0.140625" style="234" customWidth="1"/>
    <col min="16130" max="16130" width="2.7109375" style="234" customWidth="1"/>
    <col min="16131" max="16131" width="18.5703125" style="234" customWidth="1"/>
    <col min="16132" max="16132" width="1.28515625" style="234" customWidth="1"/>
    <col min="16133" max="16133" width="30.7109375" style="234" customWidth="1"/>
    <col min="16134" max="16138" width="10.7109375" style="234" customWidth="1"/>
    <col min="16139" max="16384" width="11.42578125" style="234"/>
  </cols>
  <sheetData>
    <row r="1" spans="1:7" s="231" customFormat="1" ht="0.75" customHeight="1"/>
    <row r="2" spans="1:7" s="231" customFormat="1" ht="21" customHeight="1">
      <c r="B2" s="232"/>
      <c r="E2" s="66" t="s">
        <v>36</v>
      </c>
      <c r="F2" s="238"/>
      <c r="G2" s="238"/>
    </row>
    <row r="3" spans="1:7" s="231" customFormat="1" ht="15" customHeight="1">
      <c r="E3" s="222" t="s">
        <v>545</v>
      </c>
      <c r="F3" s="239"/>
      <c r="G3" s="239"/>
    </row>
    <row r="4" spans="1:7" s="165" customFormat="1" ht="20.25" customHeight="1">
      <c r="B4" s="164"/>
      <c r="C4" s="6" t="str">
        <f>Indice!C4</f>
        <v>Producción de energía eléctrica eléctrica</v>
      </c>
    </row>
    <row r="5" spans="1:7" s="165" customFormat="1" ht="12.75" customHeight="1">
      <c r="B5" s="164"/>
      <c r="C5" s="233"/>
    </row>
    <row r="6" spans="1:7" s="165" customFormat="1" ht="13.5" customHeight="1">
      <c r="B6" s="164"/>
      <c r="C6" s="167"/>
      <c r="D6" s="168"/>
      <c r="E6" s="168"/>
    </row>
    <row r="7" spans="1:7" s="165" customFormat="1" ht="12.75" customHeight="1">
      <c r="B7" s="164"/>
      <c r="C7" s="984" t="s">
        <v>427</v>
      </c>
      <c r="D7" s="168"/>
      <c r="E7" s="484"/>
    </row>
    <row r="8" spans="1:7" s="231" customFormat="1" ht="12.75" customHeight="1">
      <c r="A8" s="165"/>
      <c r="B8" s="164"/>
      <c r="C8" s="984"/>
      <c r="D8" s="168"/>
      <c r="E8" s="484"/>
      <c r="F8" s="194"/>
      <c r="G8" s="194"/>
    </row>
    <row r="9" spans="1:7" s="231" customFormat="1" ht="12.75" customHeight="1">
      <c r="A9" s="165"/>
      <c r="B9" s="164"/>
      <c r="C9" s="372" t="s">
        <v>428</v>
      </c>
      <c r="D9" s="168"/>
      <c r="E9" s="484"/>
      <c r="F9" s="194"/>
      <c r="G9" s="194"/>
    </row>
    <row r="10" spans="1:7" s="231" customFormat="1" ht="12.75" customHeight="1">
      <c r="A10" s="165"/>
      <c r="B10" s="164"/>
      <c r="D10" s="168"/>
      <c r="E10" s="484"/>
      <c r="F10" s="194"/>
      <c r="G10" s="194"/>
    </row>
    <row r="11" spans="1:7" s="231" customFormat="1" ht="12.75" customHeight="1">
      <c r="A11" s="165"/>
      <c r="B11" s="164"/>
      <c r="D11" s="168"/>
      <c r="E11" s="623"/>
      <c r="F11" s="194"/>
      <c r="G11" s="194"/>
    </row>
    <row r="12" spans="1:7" s="231" customFormat="1" ht="12.75" customHeight="1">
      <c r="A12" s="165"/>
      <c r="B12" s="164"/>
      <c r="C12" s="167"/>
      <c r="D12" s="168"/>
      <c r="E12" s="623"/>
      <c r="F12" s="194"/>
      <c r="G12" s="194"/>
    </row>
    <row r="13" spans="1:7" s="231" customFormat="1" ht="12.75" customHeight="1">
      <c r="A13" s="165"/>
      <c r="B13" s="164"/>
      <c r="C13" s="167"/>
      <c r="D13" s="168"/>
      <c r="E13" s="623"/>
      <c r="F13" s="194"/>
      <c r="G13" s="194"/>
    </row>
    <row r="14" spans="1:7" s="231" customFormat="1" ht="12.75" customHeight="1">
      <c r="A14" s="165"/>
      <c r="B14" s="164"/>
      <c r="C14" s="167"/>
      <c r="D14" s="168"/>
      <c r="E14" s="623"/>
      <c r="F14" s="194"/>
      <c r="G14" s="194"/>
    </row>
    <row r="15" spans="1:7" s="231" customFormat="1" ht="12.75" customHeight="1">
      <c r="A15" s="165"/>
      <c r="B15" s="164"/>
      <c r="C15" s="167"/>
      <c r="D15" s="168"/>
      <c r="E15" s="623"/>
      <c r="F15" s="194"/>
      <c r="G15" s="194"/>
    </row>
    <row r="16" spans="1:7" s="231" customFormat="1" ht="12.75" customHeight="1">
      <c r="A16" s="165"/>
      <c r="B16" s="164"/>
      <c r="C16" s="167"/>
      <c r="D16" s="168"/>
      <c r="E16" s="623"/>
      <c r="F16" s="194"/>
      <c r="G16" s="194"/>
    </row>
    <row r="17" spans="1:11" s="231" customFormat="1" ht="12.75" customHeight="1">
      <c r="A17" s="165"/>
      <c r="B17" s="164"/>
      <c r="C17" s="167"/>
      <c r="D17" s="168"/>
      <c r="E17" s="623"/>
      <c r="F17" s="194"/>
      <c r="G17" s="194"/>
    </row>
    <row r="18" spans="1:11" s="231" customFormat="1" ht="12.75" customHeight="1">
      <c r="A18" s="165"/>
      <c r="B18" s="164"/>
      <c r="C18" s="167"/>
      <c r="D18" s="168"/>
      <c r="E18" s="623"/>
      <c r="F18" s="194"/>
      <c r="G18" s="194"/>
    </row>
    <row r="19" spans="1:11" s="231" customFormat="1" ht="12.75" customHeight="1">
      <c r="A19" s="165"/>
      <c r="B19" s="164"/>
      <c r="C19" s="167"/>
      <c r="D19" s="168"/>
      <c r="E19" s="623"/>
      <c r="F19" s="194"/>
      <c r="G19" s="194"/>
    </row>
    <row r="20" spans="1:11" s="231" customFormat="1" ht="12.75" customHeight="1">
      <c r="A20" s="165"/>
      <c r="B20" s="164"/>
      <c r="C20" s="167"/>
      <c r="D20" s="168"/>
      <c r="E20" s="623"/>
      <c r="F20" s="194"/>
      <c r="G20" s="194"/>
    </row>
    <row r="21" spans="1:11" s="231" customFormat="1" ht="12.75" customHeight="1">
      <c r="A21" s="165"/>
      <c r="B21" s="164"/>
      <c r="C21" s="167"/>
      <c r="D21" s="168"/>
      <c r="E21" s="623"/>
      <c r="F21" s="194"/>
      <c r="G21" s="194"/>
    </row>
    <row r="22" spans="1:11">
      <c r="E22" s="624"/>
    </row>
    <row r="23" spans="1:11">
      <c r="E23" s="624"/>
      <c r="H23" s="235"/>
      <c r="I23" s="235"/>
      <c r="J23" s="235"/>
      <c r="K23" s="235"/>
    </row>
    <row r="24" spans="1:11">
      <c r="E24" s="625"/>
      <c r="F24" s="237"/>
      <c r="G24" s="237"/>
      <c r="H24" s="235"/>
      <c r="I24" s="235"/>
      <c r="J24" s="235"/>
      <c r="K24" s="235"/>
    </row>
    <row r="25" spans="1:11" ht="16.149999999999999" customHeight="1">
      <c r="E25" s="843" t="s">
        <v>309</v>
      </c>
      <c r="F25" s="236"/>
      <c r="G25" s="236"/>
      <c r="H25" s="235"/>
      <c r="I25" s="235"/>
      <c r="J25" s="235"/>
      <c r="K25" s="235"/>
    </row>
    <row r="26" spans="1:11">
      <c r="E26" s="844" t="s">
        <v>565</v>
      </c>
      <c r="F26" s="236"/>
      <c r="G26" s="236"/>
      <c r="H26" s="235"/>
      <c r="I26" s="235"/>
      <c r="J26" s="235"/>
      <c r="K26" s="235"/>
    </row>
    <row r="27" spans="1:11" ht="23.25" customHeight="1">
      <c r="E27" s="845" t="s">
        <v>394</v>
      </c>
      <c r="F27" s="237"/>
      <c r="G27" s="237"/>
      <c r="H27" s="235"/>
      <c r="I27" s="235"/>
      <c r="J27" s="235"/>
      <c r="K27" s="235"/>
    </row>
    <row r="28" spans="1:11">
      <c r="F28" s="237"/>
      <c r="G28" s="237"/>
      <c r="H28" s="235"/>
      <c r="I28" s="235"/>
      <c r="J28" s="235"/>
      <c r="K28" s="235"/>
    </row>
  </sheetData>
  <mergeCells count="1">
    <mergeCell ref="C7:C8"/>
  </mergeCells>
  <hyperlinks>
    <hyperlink ref="C4" location="Indice!A1" display="Indice!A1"/>
  </hyperlink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autoPageBreaks="0" fitToPage="1"/>
  </sheetPr>
  <dimension ref="A1:R46"/>
  <sheetViews>
    <sheetView showGridLines="0" showRowColHeaders="0" showOutlineSymbols="0" zoomScaleNormal="100" workbookViewId="0">
      <selection activeCell="B2" sqref="B2"/>
    </sheetView>
  </sheetViews>
  <sheetFormatPr baseColWidth="10" defaultRowHeight="11.25"/>
  <cols>
    <col min="1" max="1" width="0.140625" style="178" customWidth="1"/>
    <col min="2" max="2" width="2.7109375" style="178" customWidth="1"/>
    <col min="3" max="3" width="23.7109375" style="178" customWidth="1"/>
    <col min="4" max="4" width="1.28515625" style="178" customWidth="1"/>
    <col min="5" max="5" width="15.85546875" style="178" customWidth="1"/>
    <col min="6" max="14" width="6.140625" style="178" customWidth="1"/>
    <col min="15" max="15" width="6.5703125" style="178" customWidth="1"/>
    <col min="16" max="256" width="11.42578125" style="178"/>
    <col min="257" max="257" width="0.140625" style="178" customWidth="1"/>
    <col min="258" max="258" width="2.7109375" style="178" customWidth="1"/>
    <col min="259" max="259" width="15.42578125" style="178" customWidth="1"/>
    <col min="260" max="260" width="1.28515625" style="178" customWidth="1"/>
    <col min="261" max="261" width="15.85546875" style="178" customWidth="1"/>
    <col min="262" max="270" width="6.140625" style="178" customWidth="1"/>
    <col min="271" max="271" width="6.5703125" style="178" customWidth="1"/>
    <col min="272" max="272" width="8.42578125" style="178" customWidth="1"/>
    <col min="273" max="273" width="7.28515625" style="178" customWidth="1"/>
    <col min="274" max="274" width="3" style="178" bestFit="1" customWidth="1"/>
    <col min="275" max="275" width="11.7109375" style="178" customWidth="1"/>
    <col min="276" max="277" width="4" style="178" bestFit="1" customWidth="1"/>
    <col min="278" max="278" width="5.5703125" style="178" bestFit="1" customWidth="1"/>
    <col min="279" max="279" width="7.42578125" style="178" customWidth="1"/>
    <col min="280" max="280" width="7.5703125" style="178" customWidth="1"/>
    <col min="281" max="512" width="11.42578125" style="178"/>
    <col min="513" max="513" width="0.140625" style="178" customWidth="1"/>
    <col min="514" max="514" width="2.7109375" style="178" customWidth="1"/>
    <col min="515" max="515" width="15.42578125" style="178" customWidth="1"/>
    <col min="516" max="516" width="1.28515625" style="178" customWidth="1"/>
    <col min="517" max="517" width="15.85546875" style="178" customWidth="1"/>
    <col min="518" max="526" width="6.140625" style="178" customWidth="1"/>
    <col min="527" max="527" width="6.5703125" style="178" customWidth="1"/>
    <col min="528" max="528" width="8.42578125" style="178" customWidth="1"/>
    <col min="529" max="529" width="7.28515625" style="178" customWidth="1"/>
    <col min="530" max="530" width="3" style="178" bestFit="1" customWidth="1"/>
    <col min="531" max="531" width="11.7109375" style="178" customWidth="1"/>
    <col min="532" max="533" width="4" style="178" bestFit="1" customWidth="1"/>
    <col min="534" max="534" width="5.5703125" style="178" bestFit="1" customWidth="1"/>
    <col min="535" max="535" width="7.42578125" style="178" customWidth="1"/>
    <col min="536" max="536" width="7.5703125" style="178" customWidth="1"/>
    <col min="537" max="768" width="11.42578125" style="178"/>
    <col min="769" max="769" width="0.140625" style="178" customWidth="1"/>
    <col min="770" max="770" width="2.7109375" style="178" customWidth="1"/>
    <col min="771" max="771" width="15.42578125" style="178" customWidth="1"/>
    <col min="772" max="772" width="1.28515625" style="178" customWidth="1"/>
    <col min="773" max="773" width="15.85546875" style="178" customWidth="1"/>
    <col min="774" max="782" width="6.140625" style="178" customWidth="1"/>
    <col min="783" max="783" width="6.5703125" style="178" customWidth="1"/>
    <col min="784" max="784" width="8.42578125" style="178" customWidth="1"/>
    <col min="785" max="785" width="7.28515625" style="178" customWidth="1"/>
    <col min="786" max="786" width="3" style="178" bestFit="1" customWidth="1"/>
    <col min="787" max="787" width="11.7109375" style="178" customWidth="1"/>
    <col min="788" max="789" width="4" style="178" bestFit="1" customWidth="1"/>
    <col min="790" max="790" width="5.5703125" style="178" bestFit="1" customWidth="1"/>
    <col min="791" max="791" width="7.42578125" style="178" customWidth="1"/>
    <col min="792" max="792" width="7.5703125" style="178" customWidth="1"/>
    <col min="793" max="1024" width="11.42578125" style="178"/>
    <col min="1025" max="1025" width="0.140625" style="178" customWidth="1"/>
    <col min="1026" max="1026" width="2.7109375" style="178" customWidth="1"/>
    <col min="1027" max="1027" width="15.42578125" style="178" customWidth="1"/>
    <col min="1028" max="1028" width="1.28515625" style="178" customWidth="1"/>
    <col min="1029" max="1029" width="15.85546875" style="178" customWidth="1"/>
    <col min="1030" max="1038" width="6.140625" style="178" customWidth="1"/>
    <col min="1039" max="1039" width="6.5703125" style="178" customWidth="1"/>
    <col min="1040" max="1040" width="8.42578125" style="178" customWidth="1"/>
    <col min="1041" max="1041" width="7.28515625" style="178" customWidth="1"/>
    <col min="1042" max="1042" width="3" style="178" bestFit="1" customWidth="1"/>
    <col min="1043" max="1043" width="11.7109375" style="178" customWidth="1"/>
    <col min="1044" max="1045" width="4" style="178" bestFit="1" customWidth="1"/>
    <col min="1046" max="1046" width="5.5703125" style="178" bestFit="1" customWidth="1"/>
    <col min="1047" max="1047" width="7.42578125" style="178" customWidth="1"/>
    <col min="1048" max="1048" width="7.5703125" style="178" customWidth="1"/>
    <col min="1049" max="1280" width="11.42578125" style="178"/>
    <col min="1281" max="1281" width="0.140625" style="178" customWidth="1"/>
    <col min="1282" max="1282" width="2.7109375" style="178" customWidth="1"/>
    <col min="1283" max="1283" width="15.42578125" style="178" customWidth="1"/>
    <col min="1284" max="1284" width="1.28515625" style="178" customWidth="1"/>
    <col min="1285" max="1285" width="15.85546875" style="178" customWidth="1"/>
    <col min="1286" max="1294" width="6.140625" style="178" customWidth="1"/>
    <col min="1295" max="1295" width="6.5703125" style="178" customWidth="1"/>
    <col min="1296" max="1296" width="8.42578125" style="178" customWidth="1"/>
    <col min="1297" max="1297" width="7.28515625" style="178" customWidth="1"/>
    <col min="1298" max="1298" width="3" style="178" bestFit="1" customWidth="1"/>
    <col min="1299" max="1299" width="11.7109375" style="178" customWidth="1"/>
    <col min="1300" max="1301" width="4" style="178" bestFit="1" customWidth="1"/>
    <col min="1302" max="1302" width="5.5703125" style="178" bestFit="1" customWidth="1"/>
    <col min="1303" max="1303" width="7.42578125" style="178" customWidth="1"/>
    <col min="1304" max="1304" width="7.5703125" style="178" customWidth="1"/>
    <col min="1305" max="1536" width="11.42578125" style="178"/>
    <col min="1537" max="1537" width="0.140625" style="178" customWidth="1"/>
    <col min="1538" max="1538" width="2.7109375" style="178" customWidth="1"/>
    <col min="1539" max="1539" width="15.42578125" style="178" customWidth="1"/>
    <col min="1540" max="1540" width="1.28515625" style="178" customWidth="1"/>
    <col min="1541" max="1541" width="15.85546875" style="178" customWidth="1"/>
    <col min="1542" max="1550" width="6.140625" style="178" customWidth="1"/>
    <col min="1551" max="1551" width="6.5703125" style="178" customWidth="1"/>
    <col min="1552" max="1552" width="8.42578125" style="178" customWidth="1"/>
    <col min="1553" max="1553" width="7.28515625" style="178" customWidth="1"/>
    <col min="1554" max="1554" width="3" style="178" bestFit="1" customWidth="1"/>
    <col min="1555" max="1555" width="11.7109375" style="178" customWidth="1"/>
    <col min="1556" max="1557" width="4" style="178" bestFit="1" customWidth="1"/>
    <col min="1558" max="1558" width="5.5703125" style="178" bestFit="1" customWidth="1"/>
    <col min="1559" max="1559" width="7.42578125" style="178" customWidth="1"/>
    <col min="1560" max="1560" width="7.5703125" style="178" customWidth="1"/>
    <col min="1561" max="1792" width="11.42578125" style="178"/>
    <col min="1793" max="1793" width="0.140625" style="178" customWidth="1"/>
    <col min="1794" max="1794" width="2.7109375" style="178" customWidth="1"/>
    <col min="1795" max="1795" width="15.42578125" style="178" customWidth="1"/>
    <col min="1796" max="1796" width="1.28515625" style="178" customWidth="1"/>
    <col min="1797" max="1797" width="15.85546875" style="178" customWidth="1"/>
    <col min="1798" max="1806" width="6.140625" style="178" customWidth="1"/>
    <col min="1807" max="1807" width="6.5703125" style="178" customWidth="1"/>
    <col min="1808" max="1808" width="8.42578125" style="178" customWidth="1"/>
    <col min="1809" max="1809" width="7.28515625" style="178" customWidth="1"/>
    <col min="1810" max="1810" width="3" style="178" bestFit="1" customWidth="1"/>
    <col min="1811" max="1811" width="11.7109375" style="178" customWidth="1"/>
    <col min="1812" max="1813" width="4" style="178" bestFit="1" customWidth="1"/>
    <col min="1814" max="1814" width="5.5703125" style="178" bestFit="1" customWidth="1"/>
    <col min="1815" max="1815" width="7.42578125" style="178" customWidth="1"/>
    <col min="1816" max="1816" width="7.5703125" style="178" customWidth="1"/>
    <col min="1817" max="2048" width="11.42578125" style="178"/>
    <col min="2049" max="2049" width="0.140625" style="178" customWidth="1"/>
    <col min="2050" max="2050" width="2.7109375" style="178" customWidth="1"/>
    <col min="2051" max="2051" width="15.42578125" style="178" customWidth="1"/>
    <col min="2052" max="2052" width="1.28515625" style="178" customWidth="1"/>
    <col min="2053" max="2053" width="15.85546875" style="178" customWidth="1"/>
    <col min="2054" max="2062" width="6.140625" style="178" customWidth="1"/>
    <col min="2063" max="2063" width="6.5703125" style="178" customWidth="1"/>
    <col min="2064" max="2064" width="8.42578125" style="178" customWidth="1"/>
    <col min="2065" max="2065" width="7.28515625" style="178" customWidth="1"/>
    <col min="2066" max="2066" width="3" style="178" bestFit="1" customWidth="1"/>
    <col min="2067" max="2067" width="11.7109375" style="178" customWidth="1"/>
    <col min="2068" max="2069" width="4" style="178" bestFit="1" customWidth="1"/>
    <col min="2070" max="2070" width="5.5703125" style="178" bestFit="1" customWidth="1"/>
    <col min="2071" max="2071" width="7.42578125" style="178" customWidth="1"/>
    <col min="2072" max="2072" width="7.5703125" style="178" customWidth="1"/>
    <col min="2073" max="2304" width="11.42578125" style="178"/>
    <col min="2305" max="2305" width="0.140625" style="178" customWidth="1"/>
    <col min="2306" max="2306" width="2.7109375" style="178" customWidth="1"/>
    <col min="2307" max="2307" width="15.42578125" style="178" customWidth="1"/>
    <col min="2308" max="2308" width="1.28515625" style="178" customWidth="1"/>
    <col min="2309" max="2309" width="15.85546875" style="178" customWidth="1"/>
    <col min="2310" max="2318" width="6.140625" style="178" customWidth="1"/>
    <col min="2319" max="2319" width="6.5703125" style="178" customWidth="1"/>
    <col min="2320" max="2320" width="8.42578125" style="178" customWidth="1"/>
    <col min="2321" max="2321" width="7.28515625" style="178" customWidth="1"/>
    <col min="2322" max="2322" width="3" style="178" bestFit="1" customWidth="1"/>
    <col min="2323" max="2323" width="11.7109375" style="178" customWidth="1"/>
    <col min="2324" max="2325" width="4" style="178" bestFit="1" customWidth="1"/>
    <col min="2326" max="2326" width="5.5703125" style="178" bestFit="1" customWidth="1"/>
    <col min="2327" max="2327" width="7.42578125" style="178" customWidth="1"/>
    <col min="2328" max="2328" width="7.5703125" style="178" customWidth="1"/>
    <col min="2329" max="2560" width="11.42578125" style="178"/>
    <col min="2561" max="2561" width="0.140625" style="178" customWidth="1"/>
    <col min="2562" max="2562" width="2.7109375" style="178" customWidth="1"/>
    <col min="2563" max="2563" width="15.42578125" style="178" customWidth="1"/>
    <col min="2564" max="2564" width="1.28515625" style="178" customWidth="1"/>
    <col min="2565" max="2565" width="15.85546875" style="178" customWidth="1"/>
    <col min="2566" max="2574" width="6.140625" style="178" customWidth="1"/>
    <col min="2575" max="2575" width="6.5703125" style="178" customWidth="1"/>
    <col min="2576" max="2576" width="8.42578125" style="178" customWidth="1"/>
    <col min="2577" max="2577" width="7.28515625" style="178" customWidth="1"/>
    <col min="2578" max="2578" width="3" style="178" bestFit="1" customWidth="1"/>
    <col min="2579" max="2579" width="11.7109375" style="178" customWidth="1"/>
    <col min="2580" max="2581" width="4" style="178" bestFit="1" customWidth="1"/>
    <col min="2582" max="2582" width="5.5703125" style="178" bestFit="1" customWidth="1"/>
    <col min="2583" max="2583" width="7.42578125" style="178" customWidth="1"/>
    <col min="2584" max="2584" width="7.5703125" style="178" customWidth="1"/>
    <col min="2585" max="2816" width="11.42578125" style="178"/>
    <col min="2817" max="2817" width="0.140625" style="178" customWidth="1"/>
    <col min="2818" max="2818" width="2.7109375" style="178" customWidth="1"/>
    <col min="2819" max="2819" width="15.42578125" style="178" customWidth="1"/>
    <col min="2820" max="2820" width="1.28515625" style="178" customWidth="1"/>
    <col min="2821" max="2821" width="15.85546875" style="178" customWidth="1"/>
    <col min="2822" max="2830" width="6.140625" style="178" customWidth="1"/>
    <col min="2831" max="2831" width="6.5703125" style="178" customWidth="1"/>
    <col min="2832" max="2832" width="8.42578125" style="178" customWidth="1"/>
    <col min="2833" max="2833" width="7.28515625" style="178" customWidth="1"/>
    <col min="2834" max="2834" width="3" style="178" bestFit="1" customWidth="1"/>
    <col min="2835" max="2835" width="11.7109375" style="178" customWidth="1"/>
    <col min="2836" max="2837" width="4" style="178" bestFit="1" customWidth="1"/>
    <col min="2838" max="2838" width="5.5703125" style="178" bestFit="1" customWidth="1"/>
    <col min="2839" max="2839" width="7.42578125" style="178" customWidth="1"/>
    <col min="2840" max="2840" width="7.5703125" style="178" customWidth="1"/>
    <col min="2841" max="3072" width="11.42578125" style="178"/>
    <col min="3073" max="3073" width="0.140625" style="178" customWidth="1"/>
    <col min="3074" max="3074" width="2.7109375" style="178" customWidth="1"/>
    <col min="3075" max="3075" width="15.42578125" style="178" customWidth="1"/>
    <col min="3076" max="3076" width="1.28515625" style="178" customWidth="1"/>
    <col min="3077" max="3077" width="15.85546875" style="178" customWidth="1"/>
    <col min="3078" max="3086" width="6.140625" style="178" customWidth="1"/>
    <col min="3087" max="3087" width="6.5703125" style="178" customWidth="1"/>
    <col min="3088" max="3088" width="8.42578125" style="178" customWidth="1"/>
    <col min="3089" max="3089" width="7.28515625" style="178" customWidth="1"/>
    <col min="3090" max="3090" width="3" style="178" bestFit="1" customWidth="1"/>
    <col min="3091" max="3091" width="11.7109375" style="178" customWidth="1"/>
    <col min="3092" max="3093" width="4" style="178" bestFit="1" customWidth="1"/>
    <col min="3094" max="3094" width="5.5703125" style="178" bestFit="1" customWidth="1"/>
    <col min="3095" max="3095" width="7.42578125" style="178" customWidth="1"/>
    <col min="3096" max="3096" width="7.5703125" style="178" customWidth="1"/>
    <col min="3097" max="3328" width="11.42578125" style="178"/>
    <col min="3329" max="3329" width="0.140625" style="178" customWidth="1"/>
    <col min="3330" max="3330" width="2.7109375" style="178" customWidth="1"/>
    <col min="3331" max="3331" width="15.42578125" style="178" customWidth="1"/>
    <col min="3332" max="3332" width="1.28515625" style="178" customWidth="1"/>
    <col min="3333" max="3333" width="15.85546875" style="178" customWidth="1"/>
    <col min="3334" max="3342" width="6.140625" style="178" customWidth="1"/>
    <col min="3343" max="3343" width="6.5703125" style="178" customWidth="1"/>
    <col min="3344" max="3344" width="8.42578125" style="178" customWidth="1"/>
    <col min="3345" max="3345" width="7.28515625" style="178" customWidth="1"/>
    <col min="3346" max="3346" width="3" style="178" bestFit="1" customWidth="1"/>
    <col min="3347" max="3347" width="11.7109375" style="178" customWidth="1"/>
    <col min="3348" max="3349" width="4" style="178" bestFit="1" customWidth="1"/>
    <col min="3350" max="3350" width="5.5703125" style="178" bestFit="1" customWidth="1"/>
    <col min="3351" max="3351" width="7.42578125" style="178" customWidth="1"/>
    <col min="3352" max="3352" width="7.5703125" style="178" customWidth="1"/>
    <col min="3353" max="3584" width="11.42578125" style="178"/>
    <col min="3585" max="3585" width="0.140625" style="178" customWidth="1"/>
    <col min="3586" max="3586" width="2.7109375" style="178" customWidth="1"/>
    <col min="3587" max="3587" width="15.42578125" style="178" customWidth="1"/>
    <col min="3588" max="3588" width="1.28515625" style="178" customWidth="1"/>
    <col min="3589" max="3589" width="15.85546875" style="178" customWidth="1"/>
    <col min="3590" max="3598" width="6.140625" style="178" customWidth="1"/>
    <col min="3599" max="3599" width="6.5703125" style="178" customWidth="1"/>
    <col min="3600" max="3600" width="8.42578125" style="178" customWidth="1"/>
    <col min="3601" max="3601" width="7.28515625" style="178" customWidth="1"/>
    <col min="3602" max="3602" width="3" style="178" bestFit="1" customWidth="1"/>
    <col min="3603" max="3603" width="11.7109375" style="178" customWidth="1"/>
    <col min="3604" max="3605" width="4" style="178" bestFit="1" customWidth="1"/>
    <col min="3606" max="3606" width="5.5703125" style="178" bestFit="1" customWidth="1"/>
    <col min="3607" max="3607" width="7.42578125" style="178" customWidth="1"/>
    <col min="3608" max="3608" width="7.5703125" style="178" customWidth="1"/>
    <col min="3609" max="3840" width="11.42578125" style="178"/>
    <col min="3841" max="3841" width="0.140625" style="178" customWidth="1"/>
    <col min="3842" max="3842" width="2.7109375" style="178" customWidth="1"/>
    <col min="3843" max="3843" width="15.42578125" style="178" customWidth="1"/>
    <col min="3844" max="3844" width="1.28515625" style="178" customWidth="1"/>
    <col min="3845" max="3845" width="15.85546875" style="178" customWidth="1"/>
    <col min="3846" max="3854" width="6.140625" style="178" customWidth="1"/>
    <col min="3855" max="3855" width="6.5703125" style="178" customWidth="1"/>
    <col min="3856" max="3856" width="8.42578125" style="178" customWidth="1"/>
    <col min="3857" max="3857" width="7.28515625" style="178" customWidth="1"/>
    <col min="3858" max="3858" width="3" style="178" bestFit="1" customWidth="1"/>
    <col min="3859" max="3859" width="11.7109375" style="178" customWidth="1"/>
    <col min="3860" max="3861" width="4" style="178" bestFit="1" customWidth="1"/>
    <col min="3862" max="3862" width="5.5703125" style="178" bestFit="1" customWidth="1"/>
    <col min="3863" max="3863" width="7.42578125" style="178" customWidth="1"/>
    <col min="3864" max="3864" width="7.5703125" style="178" customWidth="1"/>
    <col min="3865" max="4096" width="11.42578125" style="178"/>
    <col min="4097" max="4097" width="0.140625" style="178" customWidth="1"/>
    <col min="4098" max="4098" width="2.7109375" style="178" customWidth="1"/>
    <col min="4099" max="4099" width="15.42578125" style="178" customWidth="1"/>
    <col min="4100" max="4100" width="1.28515625" style="178" customWidth="1"/>
    <col min="4101" max="4101" width="15.85546875" style="178" customWidth="1"/>
    <col min="4102" max="4110" width="6.140625" style="178" customWidth="1"/>
    <col min="4111" max="4111" width="6.5703125" style="178" customWidth="1"/>
    <col min="4112" max="4112" width="8.42578125" style="178" customWidth="1"/>
    <col min="4113" max="4113" width="7.28515625" style="178" customWidth="1"/>
    <col min="4114" max="4114" width="3" style="178" bestFit="1" customWidth="1"/>
    <col min="4115" max="4115" width="11.7109375" style="178" customWidth="1"/>
    <col min="4116" max="4117" width="4" style="178" bestFit="1" customWidth="1"/>
    <col min="4118" max="4118" width="5.5703125" style="178" bestFit="1" customWidth="1"/>
    <col min="4119" max="4119" width="7.42578125" style="178" customWidth="1"/>
    <col min="4120" max="4120" width="7.5703125" style="178" customWidth="1"/>
    <col min="4121" max="4352" width="11.42578125" style="178"/>
    <col min="4353" max="4353" width="0.140625" style="178" customWidth="1"/>
    <col min="4354" max="4354" width="2.7109375" style="178" customWidth="1"/>
    <col min="4355" max="4355" width="15.42578125" style="178" customWidth="1"/>
    <col min="4356" max="4356" width="1.28515625" style="178" customWidth="1"/>
    <col min="4357" max="4357" width="15.85546875" style="178" customWidth="1"/>
    <col min="4358" max="4366" width="6.140625" style="178" customWidth="1"/>
    <col min="4367" max="4367" width="6.5703125" style="178" customWidth="1"/>
    <col min="4368" max="4368" width="8.42578125" style="178" customWidth="1"/>
    <col min="4369" max="4369" width="7.28515625" style="178" customWidth="1"/>
    <col min="4370" max="4370" width="3" style="178" bestFit="1" customWidth="1"/>
    <col min="4371" max="4371" width="11.7109375" style="178" customWidth="1"/>
    <col min="4372" max="4373" width="4" style="178" bestFit="1" customWidth="1"/>
    <col min="4374" max="4374" width="5.5703125" style="178" bestFit="1" customWidth="1"/>
    <col min="4375" max="4375" width="7.42578125" style="178" customWidth="1"/>
    <col min="4376" max="4376" width="7.5703125" style="178" customWidth="1"/>
    <col min="4377" max="4608" width="11.42578125" style="178"/>
    <col min="4609" max="4609" width="0.140625" style="178" customWidth="1"/>
    <col min="4610" max="4610" width="2.7109375" style="178" customWidth="1"/>
    <col min="4611" max="4611" width="15.42578125" style="178" customWidth="1"/>
    <col min="4612" max="4612" width="1.28515625" style="178" customWidth="1"/>
    <col min="4613" max="4613" width="15.85546875" style="178" customWidth="1"/>
    <col min="4614" max="4622" width="6.140625" style="178" customWidth="1"/>
    <col min="4623" max="4623" width="6.5703125" style="178" customWidth="1"/>
    <col min="4624" max="4624" width="8.42578125" style="178" customWidth="1"/>
    <col min="4625" max="4625" width="7.28515625" style="178" customWidth="1"/>
    <col min="4626" max="4626" width="3" style="178" bestFit="1" customWidth="1"/>
    <col min="4627" max="4627" width="11.7109375" style="178" customWidth="1"/>
    <col min="4628" max="4629" width="4" style="178" bestFit="1" customWidth="1"/>
    <col min="4630" max="4630" width="5.5703125" style="178" bestFit="1" customWidth="1"/>
    <col min="4631" max="4631" width="7.42578125" style="178" customWidth="1"/>
    <col min="4632" max="4632" width="7.5703125" style="178" customWidth="1"/>
    <col min="4633" max="4864" width="11.42578125" style="178"/>
    <col min="4865" max="4865" width="0.140625" style="178" customWidth="1"/>
    <col min="4866" max="4866" width="2.7109375" style="178" customWidth="1"/>
    <col min="4867" max="4867" width="15.42578125" style="178" customWidth="1"/>
    <col min="4868" max="4868" width="1.28515625" style="178" customWidth="1"/>
    <col min="4869" max="4869" width="15.85546875" style="178" customWidth="1"/>
    <col min="4870" max="4878" width="6.140625" style="178" customWidth="1"/>
    <col min="4879" max="4879" width="6.5703125" style="178" customWidth="1"/>
    <col min="4880" max="4880" width="8.42578125" style="178" customWidth="1"/>
    <col min="4881" max="4881" width="7.28515625" style="178" customWidth="1"/>
    <col min="4882" max="4882" width="3" style="178" bestFit="1" customWidth="1"/>
    <col min="4883" max="4883" width="11.7109375" style="178" customWidth="1"/>
    <col min="4884" max="4885" width="4" style="178" bestFit="1" customWidth="1"/>
    <col min="4886" max="4886" width="5.5703125" style="178" bestFit="1" customWidth="1"/>
    <col min="4887" max="4887" width="7.42578125" style="178" customWidth="1"/>
    <col min="4888" max="4888" width="7.5703125" style="178" customWidth="1"/>
    <col min="4889" max="5120" width="11.42578125" style="178"/>
    <col min="5121" max="5121" width="0.140625" style="178" customWidth="1"/>
    <col min="5122" max="5122" width="2.7109375" style="178" customWidth="1"/>
    <col min="5123" max="5123" width="15.42578125" style="178" customWidth="1"/>
    <col min="5124" max="5124" width="1.28515625" style="178" customWidth="1"/>
    <col min="5125" max="5125" width="15.85546875" style="178" customWidth="1"/>
    <col min="5126" max="5134" width="6.140625" style="178" customWidth="1"/>
    <col min="5135" max="5135" width="6.5703125" style="178" customWidth="1"/>
    <col min="5136" max="5136" width="8.42578125" style="178" customWidth="1"/>
    <col min="5137" max="5137" width="7.28515625" style="178" customWidth="1"/>
    <col min="5138" max="5138" width="3" style="178" bestFit="1" customWidth="1"/>
    <col min="5139" max="5139" width="11.7109375" style="178" customWidth="1"/>
    <col min="5140" max="5141" width="4" style="178" bestFit="1" customWidth="1"/>
    <col min="5142" max="5142" width="5.5703125" style="178" bestFit="1" customWidth="1"/>
    <col min="5143" max="5143" width="7.42578125" style="178" customWidth="1"/>
    <col min="5144" max="5144" width="7.5703125" style="178" customWidth="1"/>
    <col min="5145" max="5376" width="11.42578125" style="178"/>
    <col min="5377" max="5377" width="0.140625" style="178" customWidth="1"/>
    <col min="5378" max="5378" width="2.7109375" style="178" customWidth="1"/>
    <col min="5379" max="5379" width="15.42578125" style="178" customWidth="1"/>
    <col min="5380" max="5380" width="1.28515625" style="178" customWidth="1"/>
    <col min="5381" max="5381" width="15.85546875" style="178" customWidth="1"/>
    <col min="5382" max="5390" width="6.140625" style="178" customWidth="1"/>
    <col min="5391" max="5391" width="6.5703125" style="178" customWidth="1"/>
    <col min="5392" max="5392" width="8.42578125" style="178" customWidth="1"/>
    <col min="5393" max="5393" width="7.28515625" style="178" customWidth="1"/>
    <col min="5394" max="5394" width="3" style="178" bestFit="1" customWidth="1"/>
    <col min="5395" max="5395" width="11.7109375" style="178" customWidth="1"/>
    <col min="5396" max="5397" width="4" style="178" bestFit="1" customWidth="1"/>
    <col min="5398" max="5398" width="5.5703125" style="178" bestFit="1" customWidth="1"/>
    <col min="5399" max="5399" width="7.42578125" style="178" customWidth="1"/>
    <col min="5400" max="5400" width="7.5703125" style="178" customWidth="1"/>
    <col min="5401" max="5632" width="11.42578125" style="178"/>
    <col min="5633" max="5633" width="0.140625" style="178" customWidth="1"/>
    <col min="5634" max="5634" width="2.7109375" style="178" customWidth="1"/>
    <col min="5635" max="5635" width="15.42578125" style="178" customWidth="1"/>
    <col min="5636" max="5636" width="1.28515625" style="178" customWidth="1"/>
    <col min="5637" max="5637" width="15.85546875" style="178" customWidth="1"/>
    <col min="5638" max="5646" width="6.140625" style="178" customWidth="1"/>
    <col min="5647" max="5647" width="6.5703125" style="178" customWidth="1"/>
    <col min="5648" max="5648" width="8.42578125" style="178" customWidth="1"/>
    <col min="5649" max="5649" width="7.28515625" style="178" customWidth="1"/>
    <col min="5650" max="5650" width="3" style="178" bestFit="1" customWidth="1"/>
    <col min="5651" max="5651" width="11.7109375" style="178" customWidth="1"/>
    <col min="5652" max="5653" width="4" style="178" bestFit="1" customWidth="1"/>
    <col min="5654" max="5654" width="5.5703125" style="178" bestFit="1" customWidth="1"/>
    <col min="5655" max="5655" width="7.42578125" style="178" customWidth="1"/>
    <col min="5656" max="5656" width="7.5703125" style="178" customWidth="1"/>
    <col min="5657" max="5888" width="11.42578125" style="178"/>
    <col min="5889" max="5889" width="0.140625" style="178" customWidth="1"/>
    <col min="5890" max="5890" width="2.7109375" style="178" customWidth="1"/>
    <col min="5891" max="5891" width="15.42578125" style="178" customWidth="1"/>
    <col min="5892" max="5892" width="1.28515625" style="178" customWidth="1"/>
    <col min="5893" max="5893" width="15.85546875" style="178" customWidth="1"/>
    <col min="5894" max="5902" width="6.140625" style="178" customWidth="1"/>
    <col min="5903" max="5903" width="6.5703125" style="178" customWidth="1"/>
    <col min="5904" max="5904" width="8.42578125" style="178" customWidth="1"/>
    <col min="5905" max="5905" width="7.28515625" style="178" customWidth="1"/>
    <col min="5906" max="5906" width="3" style="178" bestFit="1" customWidth="1"/>
    <col min="5907" max="5907" width="11.7109375" style="178" customWidth="1"/>
    <col min="5908" max="5909" width="4" style="178" bestFit="1" customWidth="1"/>
    <col min="5910" max="5910" width="5.5703125" style="178" bestFit="1" customWidth="1"/>
    <col min="5911" max="5911" width="7.42578125" style="178" customWidth="1"/>
    <col min="5912" max="5912" width="7.5703125" style="178" customWidth="1"/>
    <col min="5913" max="6144" width="11.42578125" style="178"/>
    <col min="6145" max="6145" width="0.140625" style="178" customWidth="1"/>
    <col min="6146" max="6146" width="2.7109375" style="178" customWidth="1"/>
    <col min="6147" max="6147" width="15.42578125" style="178" customWidth="1"/>
    <col min="6148" max="6148" width="1.28515625" style="178" customWidth="1"/>
    <col min="6149" max="6149" width="15.85546875" style="178" customWidth="1"/>
    <col min="6150" max="6158" width="6.140625" style="178" customWidth="1"/>
    <col min="6159" max="6159" width="6.5703125" style="178" customWidth="1"/>
    <col min="6160" max="6160" width="8.42578125" style="178" customWidth="1"/>
    <col min="6161" max="6161" width="7.28515625" style="178" customWidth="1"/>
    <col min="6162" max="6162" width="3" style="178" bestFit="1" customWidth="1"/>
    <col min="6163" max="6163" width="11.7109375" style="178" customWidth="1"/>
    <col min="6164" max="6165" width="4" style="178" bestFit="1" customWidth="1"/>
    <col min="6166" max="6166" width="5.5703125" style="178" bestFit="1" customWidth="1"/>
    <col min="6167" max="6167" width="7.42578125" style="178" customWidth="1"/>
    <col min="6168" max="6168" width="7.5703125" style="178" customWidth="1"/>
    <col min="6169" max="6400" width="11.42578125" style="178"/>
    <col min="6401" max="6401" width="0.140625" style="178" customWidth="1"/>
    <col min="6402" max="6402" width="2.7109375" style="178" customWidth="1"/>
    <col min="6403" max="6403" width="15.42578125" style="178" customWidth="1"/>
    <col min="6404" max="6404" width="1.28515625" style="178" customWidth="1"/>
    <col min="6405" max="6405" width="15.85546875" style="178" customWidth="1"/>
    <col min="6406" max="6414" width="6.140625" style="178" customWidth="1"/>
    <col min="6415" max="6415" width="6.5703125" style="178" customWidth="1"/>
    <col min="6416" max="6416" width="8.42578125" style="178" customWidth="1"/>
    <col min="6417" max="6417" width="7.28515625" style="178" customWidth="1"/>
    <col min="6418" max="6418" width="3" style="178" bestFit="1" customWidth="1"/>
    <col min="6419" max="6419" width="11.7109375" style="178" customWidth="1"/>
    <col min="6420" max="6421" width="4" style="178" bestFit="1" customWidth="1"/>
    <col min="6422" max="6422" width="5.5703125" style="178" bestFit="1" customWidth="1"/>
    <col min="6423" max="6423" width="7.42578125" style="178" customWidth="1"/>
    <col min="6424" max="6424" width="7.5703125" style="178" customWidth="1"/>
    <col min="6425" max="6656" width="11.42578125" style="178"/>
    <col min="6657" max="6657" width="0.140625" style="178" customWidth="1"/>
    <col min="6658" max="6658" width="2.7109375" style="178" customWidth="1"/>
    <col min="6659" max="6659" width="15.42578125" style="178" customWidth="1"/>
    <col min="6660" max="6660" width="1.28515625" style="178" customWidth="1"/>
    <col min="6661" max="6661" width="15.85546875" style="178" customWidth="1"/>
    <col min="6662" max="6670" width="6.140625" style="178" customWidth="1"/>
    <col min="6671" max="6671" width="6.5703125" style="178" customWidth="1"/>
    <col min="6672" max="6672" width="8.42578125" style="178" customWidth="1"/>
    <col min="6673" max="6673" width="7.28515625" style="178" customWidth="1"/>
    <col min="6674" max="6674" width="3" style="178" bestFit="1" customWidth="1"/>
    <col min="6675" max="6675" width="11.7109375" style="178" customWidth="1"/>
    <col min="6676" max="6677" width="4" style="178" bestFit="1" customWidth="1"/>
    <col min="6678" max="6678" width="5.5703125" style="178" bestFit="1" customWidth="1"/>
    <col min="6679" max="6679" width="7.42578125" style="178" customWidth="1"/>
    <col min="6680" max="6680" width="7.5703125" style="178" customWidth="1"/>
    <col min="6681" max="6912" width="11.42578125" style="178"/>
    <col min="6913" max="6913" width="0.140625" style="178" customWidth="1"/>
    <col min="6914" max="6914" width="2.7109375" style="178" customWidth="1"/>
    <col min="6915" max="6915" width="15.42578125" style="178" customWidth="1"/>
    <col min="6916" max="6916" width="1.28515625" style="178" customWidth="1"/>
    <col min="6917" max="6917" width="15.85546875" style="178" customWidth="1"/>
    <col min="6918" max="6926" width="6.140625" style="178" customWidth="1"/>
    <col min="6927" max="6927" width="6.5703125" style="178" customWidth="1"/>
    <col min="6928" max="6928" width="8.42578125" style="178" customWidth="1"/>
    <col min="6929" max="6929" width="7.28515625" style="178" customWidth="1"/>
    <col min="6930" max="6930" width="3" style="178" bestFit="1" customWidth="1"/>
    <col min="6931" max="6931" width="11.7109375" style="178" customWidth="1"/>
    <col min="6932" max="6933" width="4" style="178" bestFit="1" customWidth="1"/>
    <col min="6934" max="6934" width="5.5703125" style="178" bestFit="1" customWidth="1"/>
    <col min="6935" max="6935" width="7.42578125" style="178" customWidth="1"/>
    <col min="6936" max="6936" width="7.5703125" style="178" customWidth="1"/>
    <col min="6937" max="7168" width="11.42578125" style="178"/>
    <col min="7169" max="7169" width="0.140625" style="178" customWidth="1"/>
    <col min="7170" max="7170" width="2.7109375" style="178" customWidth="1"/>
    <col min="7171" max="7171" width="15.42578125" style="178" customWidth="1"/>
    <col min="7172" max="7172" width="1.28515625" style="178" customWidth="1"/>
    <col min="7173" max="7173" width="15.85546875" style="178" customWidth="1"/>
    <col min="7174" max="7182" width="6.140625" style="178" customWidth="1"/>
    <col min="7183" max="7183" width="6.5703125" style="178" customWidth="1"/>
    <col min="7184" max="7184" width="8.42578125" style="178" customWidth="1"/>
    <col min="7185" max="7185" width="7.28515625" style="178" customWidth="1"/>
    <col min="7186" max="7186" width="3" style="178" bestFit="1" customWidth="1"/>
    <col min="7187" max="7187" width="11.7109375" style="178" customWidth="1"/>
    <col min="7188" max="7189" width="4" style="178" bestFit="1" customWidth="1"/>
    <col min="7190" max="7190" width="5.5703125" style="178" bestFit="1" customWidth="1"/>
    <col min="7191" max="7191" width="7.42578125" style="178" customWidth="1"/>
    <col min="7192" max="7192" width="7.5703125" style="178" customWidth="1"/>
    <col min="7193" max="7424" width="11.42578125" style="178"/>
    <col min="7425" max="7425" width="0.140625" style="178" customWidth="1"/>
    <col min="7426" max="7426" width="2.7109375" style="178" customWidth="1"/>
    <col min="7427" max="7427" width="15.42578125" style="178" customWidth="1"/>
    <col min="7428" max="7428" width="1.28515625" style="178" customWidth="1"/>
    <col min="7429" max="7429" width="15.85546875" style="178" customWidth="1"/>
    <col min="7430" max="7438" width="6.140625" style="178" customWidth="1"/>
    <col min="7439" max="7439" width="6.5703125" style="178" customWidth="1"/>
    <col min="7440" max="7440" width="8.42578125" style="178" customWidth="1"/>
    <col min="7441" max="7441" width="7.28515625" style="178" customWidth="1"/>
    <col min="7442" max="7442" width="3" style="178" bestFit="1" customWidth="1"/>
    <col min="7443" max="7443" width="11.7109375" style="178" customWidth="1"/>
    <col min="7444" max="7445" width="4" style="178" bestFit="1" customWidth="1"/>
    <col min="7446" max="7446" width="5.5703125" style="178" bestFit="1" customWidth="1"/>
    <col min="7447" max="7447" width="7.42578125" style="178" customWidth="1"/>
    <col min="7448" max="7448" width="7.5703125" style="178" customWidth="1"/>
    <col min="7449" max="7680" width="11.42578125" style="178"/>
    <col min="7681" max="7681" width="0.140625" style="178" customWidth="1"/>
    <col min="7682" max="7682" width="2.7109375" style="178" customWidth="1"/>
    <col min="7683" max="7683" width="15.42578125" style="178" customWidth="1"/>
    <col min="7684" max="7684" width="1.28515625" style="178" customWidth="1"/>
    <col min="7685" max="7685" width="15.85546875" style="178" customWidth="1"/>
    <col min="7686" max="7694" width="6.140625" style="178" customWidth="1"/>
    <col min="7695" max="7695" width="6.5703125" style="178" customWidth="1"/>
    <col min="7696" max="7696" width="8.42578125" style="178" customWidth="1"/>
    <col min="7697" max="7697" width="7.28515625" style="178" customWidth="1"/>
    <col min="7698" max="7698" width="3" style="178" bestFit="1" customWidth="1"/>
    <col min="7699" max="7699" width="11.7109375" style="178" customWidth="1"/>
    <col min="7700" max="7701" width="4" style="178" bestFit="1" customWidth="1"/>
    <col min="7702" max="7702" width="5.5703125" style="178" bestFit="1" customWidth="1"/>
    <col min="7703" max="7703" width="7.42578125" style="178" customWidth="1"/>
    <col min="7704" max="7704" width="7.5703125" style="178" customWidth="1"/>
    <col min="7705" max="7936" width="11.42578125" style="178"/>
    <col min="7937" max="7937" width="0.140625" style="178" customWidth="1"/>
    <col min="7938" max="7938" width="2.7109375" style="178" customWidth="1"/>
    <col min="7939" max="7939" width="15.42578125" style="178" customWidth="1"/>
    <col min="7940" max="7940" width="1.28515625" style="178" customWidth="1"/>
    <col min="7941" max="7941" width="15.85546875" style="178" customWidth="1"/>
    <col min="7942" max="7950" width="6.140625" style="178" customWidth="1"/>
    <col min="7951" max="7951" width="6.5703125" style="178" customWidth="1"/>
    <col min="7952" max="7952" width="8.42578125" style="178" customWidth="1"/>
    <col min="7953" max="7953" width="7.28515625" style="178" customWidth="1"/>
    <col min="7954" max="7954" width="3" style="178" bestFit="1" customWidth="1"/>
    <col min="7955" max="7955" width="11.7109375" style="178" customWidth="1"/>
    <col min="7956" max="7957" width="4" style="178" bestFit="1" customWidth="1"/>
    <col min="7958" max="7958" width="5.5703125" style="178" bestFit="1" customWidth="1"/>
    <col min="7959" max="7959" width="7.42578125" style="178" customWidth="1"/>
    <col min="7960" max="7960" width="7.5703125" style="178" customWidth="1"/>
    <col min="7961" max="8192" width="11.42578125" style="178"/>
    <col min="8193" max="8193" width="0.140625" style="178" customWidth="1"/>
    <col min="8194" max="8194" width="2.7109375" style="178" customWidth="1"/>
    <col min="8195" max="8195" width="15.42578125" style="178" customWidth="1"/>
    <col min="8196" max="8196" width="1.28515625" style="178" customWidth="1"/>
    <col min="8197" max="8197" width="15.85546875" style="178" customWidth="1"/>
    <col min="8198" max="8206" width="6.140625" style="178" customWidth="1"/>
    <col min="8207" max="8207" width="6.5703125" style="178" customWidth="1"/>
    <col min="8208" max="8208" width="8.42578125" style="178" customWidth="1"/>
    <col min="8209" max="8209" width="7.28515625" style="178" customWidth="1"/>
    <col min="8210" max="8210" width="3" style="178" bestFit="1" customWidth="1"/>
    <col min="8211" max="8211" width="11.7109375" style="178" customWidth="1"/>
    <col min="8212" max="8213" width="4" style="178" bestFit="1" customWidth="1"/>
    <col min="8214" max="8214" width="5.5703125" style="178" bestFit="1" customWidth="1"/>
    <col min="8215" max="8215" width="7.42578125" style="178" customWidth="1"/>
    <col min="8216" max="8216" width="7.5703125" style="178" customWidth="1"/>
    <col min="8217" max="8448" width="11.42578125" style="178"/>
    <col min="8449" max="8449" width="0.140625" style="178" customWidth="1"/>
    <col min="8450" max="8450" width="2.7109375" style="178" customWidth="1"/>
    <col min="8451" max="8451" width="15.42578125" style="178" customWidth="1"/>
    <col min="8452" max="8452" width="1.28515625" style="178" customWidth="1"/>
    <col min="8453" max="8453" width="15.85546875" style="178" customWidth="1"/>
    <col min="8454" max="8462" width="6.140625" style="178" customWidth="1"/>
    <col min="8463" max="8463" width="6.5703125" style="178" customWidth="1"/>
    <col min="8464" max="8464" width="8.42578125" style="178" customWidth="1"/>
    <col min="8465" max="8465" width="7.28515625" style="178" customWidth="1"/>
    <col min="8466" max="8466" width="3" style="178" bestFit="1" customWidth="1"/>
    <col min="8467" max="8467" width="11.7109375" style="178" customWidth="1"/>
    <col min="8468" max="8469" width="4" style="178" bestFit="1" customWidth="1"/>
    <col min="8470" max="8470" width="5.5703125" style="178" bestFit="1" customWidth="1"/>
    <col min="8471" max="8471" width="7.42578125" style="178" customWidth="1"/>
    <col min="8472" max="8472" width="7.5703125" style="178" customWidth="1"/>
    <col min="8473" max="8704" width="11.42578125" style="178"/>
    <col min="8705" max="8705" width="0.140625" style="178" customWidth="1"/>
    <col min="8706" max="8706" width="2.7109375" style="178" customWidth="1"/>
    <col min="8707" max="8707" width="15.42578125" style="178" customWidth="1"/>
    <col min="8708" max="8708" width="1.28515625" style="178" customWidth="1"/>
    <col min="8709" max="8709" width="15.85546875" style="178" customWidth="1"/>
    <col min="8710" max="8718" width="6.140625" style="178" customWidth="1"/>
    <col min="8719" max="8719" width="6.5703125" style="178" customWidth="1"/>
    <col min="8720" max="8720" width="8.42578125" style="178" customWidth="1"/>
    <col min="8721" max="8721" width="7.28515625" style="178" customWidth="1"/>
    <col min="8722" max="8722" width="3" style="178" bestFit="1" customWidth="1"/>
    <col min="8723" max="8723" width="11.7109375" style="178" customWidth="1"/>
    <col min="8724" max="8725" width="4" style="178" bestFit="1" customWidth="1"/>
    <col min="8726" max="8726" width="5.5703125" style="178" bestFit="1" customWidth="1"/>
    <col min="8727" max="8727" width="7.42578125" style="178" customWidth="1"/>
    <col min="8728" max="8728" width="7.5703125" style="178" customWidth="1"/>
    <col min="8729" max="8960" width="11.42578125" style="178"/>
    <col min="8961" max="8961" width="0.140625" style="178" customWidth="1"/>
    <col min="8962" max="8962" width="2.7109375" style="178" customWidth="1"/>
    <col min="8963" max="8963" width="15.42578125" style="178" customWidth="1"/>
    <col min="8964" max="8964" width="1.28515625" style="178" customWidth="1"/>
    <col min="8965" max="8965" width="15.85546875" style="178" customWidth="1"/>
    <col min="8966" max="8974" width="6.140625" style="178" customWidth="1"/>
    <col min="8975" max="8975" width="6.5703125" style="178" customWidth="1"/>
    <col min="8976" max="8976" width="8.42578125" style="178" customWidth="1"/>
    <col min="8977" max="8977" width="7.28515625" style="178" customWidth="1"/>
    <col min="8978" max="8978" width="3" style="178" bestFit="1" customWidth="1"/>
    <col min="8979" max="8979" width="11.7109375" style="178" customWidth="1"/>
    <col min="8980" max="8981" width="4" style="178" bestFit="1" customWidth="1"/>
    <col min="8982" max="8982" width="5.5703125" style="178" bestFit="1" customWidth="1"/>
    <col min="8983" max="8983" width="7.42578125" style="178" customWidth="1"/>
    <col min="8984" max="8984" width="7.5703125" style="178" customWidth="1"/>
    <col min="8985" max="9216" width="11.42578125" style="178"/>
    <col min="9217" max="9217" width="0.140625" style="178" customWidth="1"/>
    <col min="9218" max="9218" width="2.7109375" style="178" customWidth="1"/>
    <col min="9219" max="9219" width="15.42578125" style="178" customWidth="1"/>
    <col min="9220" max="9220" width="1.28515625" style="178" customWidth="1"/>
    <col min="9221" max="9221" width="15.85546875" style="178" customWidth="1"/>
    <col min="9222" max="9230" width="6.140625" style="178" customWidth="1"/>
    <col min="9231" max="9231" width="6.5703125" style="178" customWidth="1"/>
    <col min="9232" max="9232" width="8.42578125" style="178" customWidth="1"/>
    <col min="9233" max="9233" width="7.28515625" style="178" customWidth="1"/>
    <col min="9234" max="9234" width="3" style="178" bestFit="1" customWidth="1"/>
    <col min="9235" max="9235" width="11.7109375" style="178" customWidth="1"/>
    <col min="9236" max="9237" width="4" style="178" bestFit="1" customWidth="1"/>
    <col min="9238" max="9238" width="5.5703125" style="178" bestFit="1" customWidth="1"/>
    <col min="9239" max="9239" width="7.42578125" style="178" customWidth="1"/>
    <col min="9240" max="9240" width="7.5703125" style="178" customWidth="1"/>
    <col min="9241" max="9472" width="11.42578125" style="178"/>
    <col min="9473" max="9473" width="0.140625" style="178" customWidth="1"/>
    <col min="9474" max="9474" width="2.7109375" style="178" customWidth="1"/>
    <col min="9475" max="9475" width="15.42578125" style="178" customWidth="1"/>
    <col min="9476" max="9476" width="1.28515625" style="178" customWidth="1"/>
    <col min="9477" max="9477" width="15.85546875" style="178" customWidth="1"/>
    <col min="9478" max="9486" width="6.140625" style="178" customWidth="1"/>
    <col min="9487" max="9487" width="6.5703125" style="178" customWidth="1"/>
    <col min="9488" max="9488" width="8.42578125" style="178" customWidth="1"/>
    <col min="9489" max="9489" width="7.28515625" style="178" customWidth="1"/>
    <col min="9490" max="9490" width="3" style="178" bestFit="1" customWidth="1"/>
    <col min="9491" max="9491" width="11.7109375" style="178" customWidth="1"/>
    <col min="9492" max="9493" width="4" style="178" bestFit="1" customWidth="1"/>
    <col min="9494" max="9494" width="5.5703125" style="178" bestFit="1" customWidth="1"/>
    <col min="9495" max="9495" width="7.42578125" style="178" customWidth="1"/>
    <col min="9496" max="9496" width="7.5703125" style="178" customWidth="1"/>
    <col min="9497" max="9728" width="11.42578125" style="178"/>
    <col min="9729" max="9729" width="0.140625" style="178" customWidth="1"/>
    <col min="9730" max="9730" width="2.7109375" style="178" customWidth="1"/>
    <col min="9731" max="9731" width="15.42578125" style="178" customWidth="1"/>
    <col min="9732" max="9732" width="1.28515625" style="178" customWidth="1"/>
    <col min="9733" max="9733" width="15.85546875" style="178" customWidth="1"/>
    <col min="9734" max="9742" width="6.140625" style="178" customWidth="1"/>
    <col min="9743" max="9743" width="6.5703125" style="178" customWidth="1"/>
    <col min="9744" max="9744" width="8.42578125" style="178" customWidth="1"/>
    <col min="9745" max="9745" width="7.28515625" style="178" customWidth="1"/>
    <col min="9746" max="9746" width="3" style="178" bestFit="1" customWidth="1"/>
    <col min="9747" max="9747" width="11.7109375" style="178" customWidth="1"/>
    <col min="9748" max="9749" width="4" style="178" bestFit="1" customWidth="1"/>
    <col min="9750" max="9750" width="5.5703125" style="178" bestFit="1" customWidth="1"/>
    <col min="9751" max="9751" width="7.42578125" style="178" customWidth="1"/>
    <col min="9752" max="9752" width="7.5703125" style="178" customWidth="1"/>
    <col min="9753" max="9984" width="11.42578125" style="178"/>
    <col min="9985" max="9985" width="0.140625" style="178" customWidth="1"/>
    <col min="9986" max="9986" width="2.7109375" style="178" customWidth="1"/>
    <col min="9987" max="9987" width="15.42578125" style="178" customWidth="1"/>
    <col min="9988" max="9988" width="1.28515625" style="178" customWidth="1"/>
    <col min="9989" max="9989" width="15.85546875" style="178" customWidth="1"/>
    <col min="9990" max="9998" width="6.140625" style="178" customWidth="1"/>
    <col min="9999" max="9999" width="6.5703125" style="178" customWidth="1"/>
    <col min="10000" max="10000" width="8.42578125" style="178" customWidth="1"/>
    <col min="10001" max="10001" width="7.28515625" style="178" customWidth="1"/>
    <col min="10002" max="10002" width="3" style="178" bestFit="1" customWidth="1"/>
    <col min="10003" max="10003" width="11.7109375" style="178" customWidth="1"/>
    <col min="10004" max="10005" width="4" style="178" bestFit="1" customWidth="1"/>
    <col min="10006" max="10006" width="5.5703125" style="178" bestFit="1" customWidth="1"/>
    <col min="10007" max="10007" width="7.42578125" style="178" customWidth="1"/>
    <col min="10008" max="10008" width="7.5703125" style="178" customWidth="1"/>
    <col min="10009" max="10240" width="11.42578125" style="178"/>
    <col min="10241" max="10241" width="0.140625" style="178" customWidth="1"/>
    <col min="10242" max="10242" width="2.7109375" style="178" customWidth="1"/>
    <col min="10243" max="10243" width="15.42578125" style="178" customWidth="1"/>
    <col min="10244" max="10244" width="1.28515625" style="178" customWidth="1"/>
    <col min="10245" max="10245" width="15.85546875" style="178" customWidth="1"/>
    <col min="10246" max="10254" width="6.140625" style="178" customWidth="1"/>
    <col min="10255" max="10255" width="6.5703125" style="178" customWidth="1"/>
    <col min="10256" max="10256" width="8.42578125" style="178" customWidth="1"/>
    <col min="10257" max="10257" width="7.28515625" style="178" customWidth="1"/>
    <col min="10258" max="10258" width="3" style="178" bestFit="1" customWidth="1"/>
    <col min="10259" max="10259" width="11.7109375" style="178" customWidth="1"/>
    <col min="10260" max="10261" width="4" style="178" bestFit="1" customWidth="1"/>
    <col min="10262" max="10262" width="5.5703125" style="178" bestFit="1" customWidth="1"/>
    <col min="10263" max="10263" width="7.42578125" style="178" customWidth="1"/>
    <col min="10264" max="10264" width="7.5703125" style="178" customWidth="1"/>
    <col min="10265" max="10496" width="11.42578125" style="178"/>
    <col min="10497" max="10497" width="0.140625" style="178" customWidth="1"/>
    <col min="10498" max="10498" width="2.7109375" style="178" customWidth="1"/>
    <col min="10499" max="10499" width="15.42578125" style="178" customWidth="1"/>
    <col min="10500" max="10500" width="1.28515625" style="178" customWidth="1"/>
    <col min="10501" max="10501" width="15.85546875" style="178" customWidth="1"/>
    <col min="10502" max="10510" width="6.140625" style="178" customWidth="1"/>
    <col min="10511" max="10511" width="6.5703125" style="178" customWidth="1"/>
    <col min="10512" max="10512" width="8.42578125" style="178" customWidth="1"/>
    <col min="10513" max="10513" width="7.28515625" style="178" customWidth="1"/>
    <col min="10514" max="10514" width="3" style="178" bestFit="1" customWidth="1"/>
    <col min="10515" max="10515" width="11.7109375" style="178" customWidth="1"/>
    <col min="10516" max="10517" width="4" style="178" bestFit="1" customWidth="1"/>
    <col min="10518" max="10518" width="5.5703125" style="178" bestFit="1" customWidth="1"/>
    <col min="10519" max="10519" width="7.42578125" style="178" customWidth="1"/>
    <col min="10520" max="10520" width="7.5703125" style="178" customWidth="1"/>
    <col min="10521" max="10752" width="11.42578125" style="178"/>
    <col min="10753" max="10753" width="0.140625" style="178" customWidth="1"/>
    <col min="10754" max="10754" width="2.7109375" style="178" customWidth="1"/>
    <col min="10755" max="10755" width="15.42578125" style="178" customWidth="1"/>
    <col min="10756" max="10756" width="1.28515625" style="178" customWidth="1"/>
    <col min="10757" max="10757" width="15.85546875" style="178" customWidth="1"/>
    <col min="10758" max="10766" width="6.140625" style="178" customWidth="1"/>
    <col min="10767" max="10767" width="6.5703125" style="178" customWidth="1"/>
    <col min="10768" max="10768" width="8.42578125" style="178" customWidth="1"/>
    <col min="10769" max="10769" width="7.28515625" style="178" customWidth="1"/>
    <col min="10770" max="10770" width="3" style="178" bestFit="1" customWidth="1"/>
    <col min="10771" max="10771" width="11.7109375" style="178" customWidth="1"/>
    <col min="10772" max="10773" width="4" style="178" bestFit="1" customWidth="1"/>
    <col min="10774" max="10774" width="5.5703125" style="178" bestFit="1" customWidth="1"/>
    <col min="10775" max="10775" width="7.42578125" style="178" customWidth="1"/>
    <col min="10776" max="10776" width="7.5703125" style="178" customWidth="1"/>
    <col min="10777" max="11008" width="11.42578125" style="178"/>
    <col min="11009" max="11009" width="0.140625" style="178" customWidth="1"/>
    <col min="11010" max="11010" width="2.7109375" style="178" customWidth="1"/>
    <col min="11011" max="11011" width="15.42578125" style="178" customWidth="1"/>
    <col min="11012" max="11012" width="1.28515625" style="178" customWidth="1"/>
    <col min="11013" max="11013" width="15.85546875" style="178" customWidth="1"/>
    <col min="11014" max="11022" width="6.140625" style="178" customWidth="1"/>
    <col min="11023" max="11023" width="6.5703125" style="178" customWidth="1"/>
    <col min="11024" max="11024" width="8.42578125" style="178" customWidth="1"/>
    <col min="11025" max="11025" width="7.28515625" style="178" customWidth="1"/>
    <col min="11026" max="11026" width="3" style="178" bestFit="1" customWidth="1"/>
    <col min="11027" max="11027" width="11.7109375" style="178" customWidth="1"/>
    <col min="11028" max="11029" width="4" style="178" bestFit="1" customWidth="1"/>
    <col min="11030" max="11030" width="5.5703125" style="178" bestFit="1" customWidth="1"/>
    <col min="11031" max="11031" width="7.42578125" style="178" customWidth="1"/>
    <col min="11032" max="11032" width="7.5703125" style="178" customWidth="1"/>
    <col min="11033" max="11264" width="11.42578125" style="178"/>
    <col min="11265" max="11265" width="0.140625" style="178" customWidth="1"/>
    <col min="11266" max="11266" width="2.7109375" style="178" customWidth="1"/>
    <col min="11267" max="11267" width="15.42578125" style="178" customWidth="1"/>
    <col min="11268" max="11268" width="1.28515625" style="178" customWidth="1"/>
    <col min="11269" max="11269" width="15.85546875" style="178" customWidth="1"/>
    <col min="11270" max="11278" width="6.140625" style="178" customWidth="1"/>
    <col min="11279" max="11279" width="6.5703125" style="178" customWidth="1"/>
    <col min="11280" max="11280" width="8.42578125" style="178" customWidth="1"/>
    <col min="11281" max="11281" width="7.28515625" style="178" customWidth="1"/>
    <col min="11282" max="11282" width="3" style="178" bestFit="1" customWidth="1"/>
    <col min="11283" max="11283" width="11.7109375" style="178" customWidth="1"/>
    <col min="11284" max="11285" width="4" style="178" bestFit="1" customWidth="1"/>
    <col min="11286" max="11286" width="5.5703125" style="178" bestFit="1" customWidth="1"/>
    <col min="11287" max="11287" width="7.42578125" style="178" customWidth="1"/>
    <col min="11288" max="11288" width="7.5703125" style="178" customWidth="1"/>
    <col min="11289" max="11520" width="11.42578125" style="178"/>
    <col min="11521" max="11521" width="0.140625" style="178" customWidth="1"/>
    <col min="11522" max="11522" width="2.7109375" style="178" customWidth="1"/>
    <col min="11523" max="11523" width="15.42578125" style="178" customWidth="1"/>
    <col min="11524" max="11524" width="1.28515625" style="178" customWidth="1"/>
    <col min="11525" max="11525" width="15.85546875" style="178" customWidth="1"/>
    <col min="11526" max="11534" width="6.140625" style="178" customWidth="1"/>
    <col min="11535" max="11535" width="6.5703125" style="178" customWidth="1"/>
    <col min="11536" max="11536" width="8.42578125" style="178" customWidth="1"/>
    <col min="11537" max="11537" width="7.28515625" style="178" customWidth="1"/>
    <col min="11538" max="11538" width="3" style="178" bestFit="1" customWidth="1"/>
    <col min="11539" max="11539" width="11.7109375" style="178" customWidth="1"/>
    <col min="11540" max="11541" width="4" style="178" bestFit="1" customWidth="1"/>
    <col min="11542" max="11542" width="5.5703125" style="178" bestFit="1" customWidth="1"/>
    <col min="11543" max="11543" width="7.42578125" style="178" customWidth="1"/>
    <col min="11544" max="11544" width="7.5703125" style="178" customWidth="1"/>
    <col min="11545" max="11776" width="11.42578125" style="178"/>
    <col min="11777" max="11777" width="0.140625" style="178" customWidth="1"/>
    <col min="11778" max="11778" width="2.7109375" style="178" customWidth="1"/>
    <col min="11779" max="11779" width="15.42578125" style="178" customWidth="1"/>
    <col min="11780" max="11780" width="1.28515625" style="178" customWidth="1"/>
    <col min="11781" max="11781" width="15.85546875" style="178" customWidth="1"/>
    <col min="11782" max="11790" width="6.140625" style="178" customWidth="1"/>
    <col min="11791" max="11791" width="6.5703125" style="178" customWidth="1"/>
    <col min="11792" max="11792" width="8.42578125" style="178" customWidth="1"/>
    <col min="11793" max="11793" width="7.28515625" style="178" customWidth="1"/>
    <col min="11794" max="11794" width="3" style="178" bestFit="1" customWidth="1"/>
    <col min="11795" max="11795" width="11.7109375" style="178" customWidth="1"/>
    <col min="11796" max="11797" width="4" style="178" bestFit="1" customWidth="1"/>
    <col min="11798" max="11798" width="5.5703125" style="178" bestFit="1" customWidth="1"/>
    <col min="11799" max="11799" width="7.42578125" style="178" customWidth="1"/>
    <col min="11800" max="11800" width="7.5703125" style="178" customWidth="1"/>
    <col min="11801" max="12032" width="11.42578125" style="178"/>
    <col min="12033" max="12033" width="0.140625" style="178" customWidth="1"/>
    <col min="12034" max="12034" width="2.7109375" style="178" customWidth="1"/>
    <col min="12035" max="12035" width="15.42578125" style="178" customWidth="1"/>
    <col min="12036" max="12036" width="1.28515625" style="178" customWidth="1"/>
    <col min="12037" max="12037" width="15.85546875" style="178" customWidth="1"/>
    <col min="12038" max="12046" width="6.140625" style="178" customWidth="1"/>
    <col min="12047" max="12047" width="6.5703125" style="178" customWidth="1"/>
    <col min="12048" max="12048" width="8.42578125" style="178" customWidth="1"/>
    <col min="12049" max="12049" width="7.28515625" style="178" customWidth="1"/>
    <col min="12050" max="12050" width="3" style="178" bestFit="1" customWidth="1"/>
    <col min="12051" max="12051" width="11.7109375" style="178" customWidth="1"/>
    <col min="12052" max="12053" width="4" style="178" bestFit="1" customWidth="1"/>
    <col min="12054" max="12054" width="5.5703125" style="178" bestFit="1" customWidth="1"/>
    <col min="12055" max="12055" width="7.42578125" style="178" customWidth="1"/>
    <col min="12056" max="12056" width="7.5703125" style="178" customWidth="1"/>
    <col min="12057" max="12288" width="11.42578125" style="178"/>
    <col min="12289" max="12289" width="0.140625" style="178" customWidth="1"/>
    <col min="12290" max="12290" width="2.7109375" style="178" customWidth="1"/>
    <col min="12291" max="12291" width="15.42578125" style="178" customWidth="1"/>
    <col min="12292" max="12292" width="1.28515625" style="178" customWidth="1"/>
    <col min="12293" max="12293" width="15.85546875" style="178" customWidth="1"/>
    <col min="12294" max="12302" width="6.140625" style="178" customWidth="1"/>
    <col min="12303" max="12303" width="6.5703125" style="178" customWidth="1"/>
    <col min="12304" max="12304" width="8.42578125" style="178" customWidth="1"/>
    <col min="12305" max="12305" width="7.28515625" style="178" customWidth="1"/>
    <col min="12306" max="12306" width="3" style="178" bestFit="1" customWidth="1"/>
    <col min="12307" max="12307" width="11.7109375" style="178" customWidth="1"/>
    <col min="12308" max="12309" width="4" style="178" bestFit="1" customWidth="1"/>
    <col min="12310" max="12310" width="5.5703125" style="178" bestFit="1" customWidth="1"/>
    <col min="12311" max="12311" width="7.42578125" style="178" customWidth="1"/>
    <col min="12312" max="12312" width="7.5703125" style="178" customWidth="1"/>
    <col min="12313" max="12544" width="11.42578125" style="178"/>
    <col min="12545" max="12545" width="0.140625" style="178" customWidth="1"/>
    <col min="12546" max="12546" width="2.7109375" style="178" customWidth="1"/>
    <col min="12547" max="12547" width="15.42578125" style="178" customWidth="1"/>
    <col min="12548" max="12548" width="1.28515625" style="178" customWidth="1"/>
    <col min="12549" max="12549" width="15.85546875" style="178" customWidth="1"/>
    <col min="12550" max="12558" width="6.140625" style="178" customWidth="1"/>
    <col min="12559" max="12559" width="6.5703125" style="178" customWidth="1"/>
    <col min="12560" max="12560" width="8.42578125" style="178" customWidth="1"/>
    <col min="12561" max="12561" width="7.28515625" style="178" customWidth="1"/>
    <col min="12562" max="12562" width="3" style="178" bestFit="1" customWidth="1"/>
    <col min="12563" max="12563" width="11.7109375" style="178" customWidth="1"/>
    <col min="12564" max="12565" width="4" style="178" bestFit="1" customWidth="1"/>
    <col min="12566" max="12566" width="5.5703125" style="178" bestFit="1" customWidth="1"/>
    <col min="12567" max="12567" width="7.42578125" style="178" customWidth="1"/>
    <col min="12568" max="12568" width="7.5703125" style="178" customWidth="1"/>
    <col min="12569" max="12800" width="11.42578125" style="178"/>
    <col min="12801" max="12801" width="0.140625" style="178" customWidth="1"/>
    <col min="12802" max="12802" width="2.7109375" style="178" customWidth="1"/>
    <col min="12803" max="12803" width="15.42578125" style="178" customWidth="1"/>
    <col min="12804" max="12804" width="1.28515625" style="178" customWidth="1"/>
    <col min="12805" max="12805" width="15.85546875" style="178" customWidth="1"/>
    <col min="12806" max="12814" width="6.140625" style="178" customWidth="1"/>
    <col min="12815" max="12815" width="6.5703125" style="178" customWidth="1"/>
    <col min="12816" max="12816" width="8.42578125" style="178" customWidth="1"/>
    <col min="12817" max="12817" width="7.28515625" style="178" customWidth="1"/>
    <col min="12818" max="12818" width="3" style="178" bestFit="1" customWidth="1"/>
    <col min="12819" max="12819" width="11.7109375" style="178" customWidth="1"/>
    <col min="12820" max="12821" width="4" style="178" bestFit="1" customWidth="1"/>
    <col min="12822" max="12822" width="5.5703125" style="178" bestFit="1" customWidth="1"/>
    <col min="12823" max="12823" width="7.42578125" style="178" customWidth="1"/>
    <col min="12824" max="12824" width="7.5703125" style="178" customWidth="1"/>
    <col min="12825" max="13056" width="11.42578125" style="178"/>
    <col min="13057" max="13057" width="0.140625" style="178" customWidth="1"/>
    <col min="13058" max="13058" width="2.7109375" style="178" customWidth="1"/>
    <col min="13059" max="13059" width="15.42578125" style="178" customWidth="1"/>
    <col min="13060" max="13060" width="1.28515625" style="178" customWidth="1"/>
    <col min="13061" max="13061" width="15.85546875" style="178" customWidth="1"/>
    <col min="13062" max="13070" width="6.140625" style="178" customWidth="1"/>
    <col min="13071" max="13071" width="6.5703125" style="178" customWidth="1"/>
    <col min="13072" max="13072" width="8.42578125" style="178" customWidth="1"/>
    <col min="13073" max="13073" width="7.28515625" style="178" customWidth="1"/>
    <col min="13074" max="13074" width="3" style="178" bestFit="1" customWidth="1"/>
    <col min="13075" max="13075" width="11.7109375" style="178" customWidth="1"/>
    <col min="13076" max="13077" width="4" style="178" bestFit="1" customWidth="1"/>
    <col min="13078" max="13078" width="5.5703125" style="178" bestFit="1" customWidth="1"/>
    <col min="13079" max="13079" width="7.42578125" style="178" customWidth="1"/>
    <col min="13080" max="13080" width="7.5703125" style="178" customWidth="1"/>
    <col min="13081" max="13312" width="11.42578125" style="178"/>
    <col min="13313" max="13313" width="0.140625" style="178" customWidth="1"/>
    <col min="13314" max="13314" width="2.7109375" style="178" customWidth="1"/>
    <col min="13315" max="13315" width="15.42578125" style="178" customWidth="1"/>
    <col min="13316" max="13316" width="1.28515625" style="178" customWidth="1"/>
    <col min="13317" max="13317" width="15.85546875" style="178" customWidth="1"/>
    <col min="13318" max="13326" width="6.140625" style="178" customWidth="1"/>
    <col min="13327" max="13327" width="6.5703125" style="178" customWidth="1"/>
    <col min="13328" max="13328" width="8.42578125" style="178" customWidth="1"/>
    <col min="13329" max="13329" width="7.28515625" style="178" customWidth="1"/>
    <col min="13330" max="13330" width="3" style="178" bestFit="1" customWidth="1"/>
    <col min="13331" max="13331" width="11.7109375" style="178" customWidth="1"/>
    <col min="13332" max="13333" width="4" style="178" bestFit="1" customWidth="1"/>
    <col min="13334" max="13334" width="5.5703125" style="178" bestFit="1" customWidth="1"/>
    <col min="13335" max="13335" width="7.42578125" style="178" customWidth="1"/>
    <col min="13336" max="13336" width="7.5703125" style="178" customWidth="1"/>
    <col min="13337" max="13568" width="11.42578125" style="178"/>
    <col min="13569" max="13569" width="0.140625" style="178" customWidth="1"/>
    <col min="13570" max="13570" width="2.7109375" style="178" customWidth="1"/>
    <col min="13571" max="13571" width="15.42578125" style="178" customWidth="1"/>
    <col min="13572" max="13572" width="1.28515625" style="178" customWidth="1"/>
    <col min="13573" max="13573" width="15.85546875" style="178" customWidth="1"/>
    <col min="13574" max="13582" width="6.140625" style="178" customWidth="1"/>
    <col min="13583" max="13583" width="6.5703125" style="178" customWidth="1"/>
    <col min="13584" max="13584" width="8.42578125" style="178" customWidth="1"/>
    <col min="13585" max="13585" width="7.28515625" style="178" customWidth="1"/>
    <col min="13586" max="13586" width="3" style="178" bestFit="1" customWidth="1"/>
    <col min="13587" max="13587" width="11.7109375" style="178" customWidth="1"/>
    <col min="13588" max="13589" width="4" style="178" bestFit="1" customWidth="1"/>
    <col min="13590" max="13590" width="5.5703125" style="178" bestFit="1" customWidth="1"/>
    <col min="13591" max="13591" width="7.42578125" style="178" customWidth="1"/>
    <col min="13592" max="13592" width="7.5703125" style="178" customWidth="1"/>
    <col min="13593" max="13824" width="11.42578125" style="178"/>
    <col min="13825" max="13825" width="0.140625" style="178" customWidth="1"/>
    <col min="13826" max="13826" width="2.7109375" style="178" customWidth="1"/>
    <col min="13827" max="13827" width="15.42578125" style="178" customWidth="1"/>
    <col min="13828" max="13828" width="1.28515625" style="178" customWidth="1"/>
    <col min="13829" max="13829" width="15.85546875" style="178" customWidth="1"/>
    <col min="13830" max="13838" width="6.140625" style="178" customWidth="1"/>
    <col min="13839" max="13839" width="6.5703125" style="178" customWidth="1"/>
    <col min="13840" max="13840" width="8.42578125" style="178" customWidth="1"/>
    <col min="13841" max="13841" width="7.28515625" style="178" customWidth="1"/>
    <col min="13842" max="13842" width="3" style="178" bestFit="1" customWidth="1"/>
    <col min="13843" max="13843" width="11.7109375" style="178" customWidth="1"/>
    <col min="13844" max="13845" width="4" style="178" bestFit="1" customWidth="1"/>
    <col min="13846" max="13846" width="5.5703125" style="178" bestFit="1" customWidth="1"/>
    <col min="13847" max="13847" width="7.42578125" style="178" customWidth="1"/>
    <col min="13848" max="13848" width="7.5703125" style="178" customWidth="1"/>
    <col min="13849" max="14080" width="11.42578125" style="178"/>
    <col min="14081" max="14081" width="0.140625" style="178" customWidth="1"/>
    <col min="14082" max="14082" width="2.7109375" style="178" customWidth="1"/>
    <col min="14083" max="14083" width="15.42578125" style="178" customWidth="1"/>
    <col min="14084" max="14084" width="1.28515625" style="178" customWidth="1"/>
    <col min="14085" max="14085" width="15.85546875" style="178" customWidth="1"/>
    <col min="14086" max="14094" width="6.140625" style="178" customWidth="1"/>
    <col min="14095" max="14095" width="6.5703125" style="178" customWidth="1"/>
    <col min="14096" max="14096" width="8.42578125" style="178" customWidth="1"/>
    <col min="14097" max="14097" width="7.28515625" style="178" customWidth="1"/>
    <col min="14098" max="14098" width="3" style="178" bestFit="1" customWidth="1"/>
    <col min="14099" max="14099" width="11.7109375" style="178" customWidth="1"/>
    <col min="14100" max="14101" width="4" style="178" bestFit="1" customWidth="1"/>
    <col min="14102" max="14102" width="5.5703125" style="178" bestFit="1" customWidth="1"/>
    <col min="14103" max="14103" width="7.42578125" style="178" customWidth="1"/>
    <col min="14104" max="14104" width="7.5703125" style="178" customWidth="1"/>
    <col min="14105" max="14336" width="11.42578125" style="178"/>
    <col min="14337" max="14337" width="0.140625" style="178" customWidth="1"/>
    <col min="14338" max="14338" width="2.7109375" style="178" customWidth="1"/>
    <col min="14339" max="14339" width="15.42578125" style="178" customWidth="1"/>
    <col min="14340" max="14340" width="1.28515625" style="178" customWidth="1"/>
    <col min="14341" max="14341" width="15.85546875" style="178" customWidth="1"/>
    <col min="14342" max="14350" width="6.140625" style="178" customWidth="1"/>
    <col min="14351" max="14351" width="6.5703125" style="178" customWidth="1"/>
    <col min="14352" max="14352" width="8.42578125" style="178" customWidth="1"/>
    <col min="14353" max="14353" width="7.28515625" style="178" customWidth="1"/>
    <col min="14354" max="14354" width="3" style="178" bestFit="1" customWidth="1"/>
    <col min="14355" max="14355" width="11.7109375" style="178" customWidth="1"/>
    <col min="14356" max="14357" width="4" style="178" bestFit="1" customWidth="1"/>
    <col min="14358" max="14358" width="5.5703125" style="178" bestFit="1" customWidth="1"/>
    <col min="14359" max="14359" width="7.42578125" style="178" customWidth="1"/>
    <col min="14360" max="14360" width="7.5703125" style="178" customWidth="1"/>
    <col min="14361" max="14592" width="11.42578125" style="178"/>
    <col min="14593" max="14593" width="0.140625" style="178" customWidth="1"/>
    <col min="14594" max="14594" width="2.7109375" style="178" customWidth="1"/>
    <col min="14595" max="14595" width="15.42578125" style="178" customWidth="1"/>
    <col min="14596" max="14596" width="1.28515625" style="178" customWidth="1"/>
    <col min="14597" max="14597" width="15.85546875" style="178" customWidth="1"/>
    <col min="14598" max="14606" width="6.140625" style="178" customWidth="1"/>
    <col min="14607" max="14607" width="6.5703125" style="178" customWidth="1"/>
    <col min="14608" max="14608" width="8.42578125" style="178" customWidth="1"/>
    <col min="14609" max="14609" width="7.28515625" style="178" customWidth="1"/>
    <col min="14610" max="14610" width="3" style="178" bestFit="1" customWidth="1"/>
    <col min="14611" max="14611" width="11.7109375" style="178" customWidth="1"/>
    <col min="14612" max="14613" width="4" style="178" bestFit="1" customWidth="1"/>
    <col min="14614" max="14614" width="5.5703125" style="178" bestFit="1" customWidth="1"/>
    <col min="14615" max="14615" width="7.42578125" style="178" customWidth="1"/>
    <col min="14616" max="14616" width="7.5703125" style="178" customWidth="1"/>
    <col min="14617" max="14848" width="11.42578125" style="178"/>
    <col min="14849" max="14849" width="0.140625" style="178" customWidth="1"/>
    <col min="14850" max="14850" width="2.7109375" style="178" customWidth="1"/>
    <col min="14851" max="14851" width="15.42578125" style="178" customWidth="1"/>
    <col min="14852" max="14852" width="1.28515625" style="178" customWidth="1"/>
    <col min="14853" max="14853" width="15.85546875" style="178" customWidth="1"/>
    <col min="14854" max="14862" width="6.140625" style="178" customWidth="1"/>
    <col min="14863" max="14863" width="6.5703125" style="178" customWidth="1"/>
    <col min="14864" max="14864" width="8.42578125" style="178" customWidth="1"/>
    <col min="14865" max="14865" width="7.28515625" style="178" customWidth="1"/>
    <col min="14866" max="14866" width="3" style="178" bestFit="1" customWidth="1"/>
    <col min="14867" max="14867" width="11.7109375" style="178" customWidth="1"/>
    <col min="14868" max="14869" width="4" style="178" bestFit="1" customWidth="1"/>
    <col min="14870" max="14870" width="5.5703125" style="178" bestFit="1" customWidth="1"/>
    <col min="14871" max="14871" width="7.42578125" style="178" customWidth="1"/>
    <col min="14872" max="14872" width="7.5703125" style="178" customWidth="1"/>
    <col min="14873" max="15104" width="11.42578125" style="178"/>
    <col min="15105" max="15105" width="0.140625" style="178" customWidth="1"/>
    <col min="15106" max="15106" width="2.7109375" style="178" customWidth="1"/>
    <col min="15107" max="15107" width="15.42578125" style="178" customWidth="1"/>
    <col min="15108" max="15108" width="1.28515625" style="178" customWidth="1"/>
    <col min="15109" max="15109" width="15.85546875" style="178" customWidth="1"/>
    <col min="15110" max="15118" width="6.140625" style="178" customWidth="1"/>
    <col min="15119" max="15119" width="6.5703125" style="178" customWidth="1"/>
    <col min="15120" max="15120" width="8.42578125" style="178" customWidth="1"/>
    <col min="15121" max="15121" width="7.28515625" style="178" customWidth="1"/>
    <col min="15122" max="15122" width="3" style="178" bestFit="1" customWidth="1"/>
    <col min="15123" max="15123" width="11.7109375" style="178" customWidth="1"/>
    <col min="15124" max="15125" width="4" style="178" bestFit="1" customWidth="1"/>
    <col min="15126" max="15126" width="5.5703125" style="178" bestFit="1" customWidth="1"/>
    <col min="15127" max="15127" width="7.42578125" style="178" customWidth="1"/>
    <col min="15128" max="15128" width="7.5703125" style="178" customWidth="1"/>
    <col min="15129" max="15360" width="11.42578125" style="178"/>
    <col min="15361" max="15361" width="0.140625" style="178" customWidth="1"/>
    <col min="15362" max="15362" width="2.7109375" style="178" customWidth="1"/>
    <col min="15363" max="15363" width="15.42578125" style="178" customWidth="1"/>
    <col min="15364" max="15364" width="1.28515625" style="178" customWidth="1"/>
    <col min="15365" max="15365" width="15.85546875" style="178" customWidth="1"/>
    <col min="15366" max="15374" width="6.140625" style="178" customWidth="1"/>
    <col min="15375" max="15375" width="6.5703125" style="178" customWidth="1"/>
    <col min="15376" max="15376" width="8.42578125" style="178" customWidth="1"/>
    <col min="15377" max="15377" width="7.28515625" style="178" customWidth="1"/>
    <col min="15378" max="15378" width="3" style="178" bestFit="1" customWidth="1"/>
    <col min="15379" max="15379" width="11.7109375" style="178" customWidth="1"/>
    <col min="15380" max="15381" width="4" style="178" bestFit="1" customWidth="1"/>
    <col min="15382" max="15382" width="5.5703125" style="178" bestFit="1" customWidth="1"/>
    <col min="15383" max="15383" width="7.42578125" style="178" customWidth="1"/>
    <col min="15384" max="15384" width="7.5703125" style="178" customWidth="1"/>
    <col min="15385" max="15616" width="11.42578125" style="178"/>
    <col min="15617" max="15617" width="0.140625" style="178" customWidth="1"/>
    <col min="15618" max="15618" width="2.7109375" style="178" customWidth="1"/>
    <col min="15619" max="15619" width="15.42578125" style="178" customWidth="1"/>
    <col min="15620" max="15620" width="1.28515625" style="178" customWidth="1"/>
    <col min="15621" max="15621" width="15.85546875" style="178" customWidth="1"/>
    <col min="15622" max="15630" width="6.140625" style="178" customWidth="1"/>
    <col min="15631" max="15631" width="6.5703125" style="178" customWidth="1"/>
    <col min="15632" max="15632" width="8.42578125" style="178" customWidth="1"/>
    <col min="15633" max="15633" width="7.28515625" style="178" customWidth="1"/>
    <col min="15634" max="15634" width="3" style="178" bestFit="1" customWidth="1"/>
    <col min="15635" max="15635" width="11.7109375" style="178" customWidth="1"/>
    <col min="15636" max="15637" width="4" style="178" bestFit="1" customWidth="1"/>
    <col min="15638" max="15638" width="5.5703125" style="178" bestFit="1" customWidth="1"/>
    <col min="15639" max="15639" width="7.42578125" style="178" customWidth="1"/>
    <col min="15640" max="15640" width="7.5703125" style="178" customWidth="1"/>
    <col min="15641" max="15872" width="11.42578125" style="178"/>
    <col min="15873" max="15873" width="0.140625" style="178" customWidth="1"/>
    <col min="15874" max="15874" width="2.7109375" style="178" customWidth="1"/>
    <col min="15875" max="15875" width="15.42578125" style="178" customWidth="1"/>
    <col min="15876" max="15876" width="1.28515625" style="178" customWidth="1"/>
    <col min="15877" max="15877" width="15.85546875" style="178" customWidth="1"/>
    <col min="15878" max="15886" width="6.140625" style="178" customWidth="1"/>
    <col min="15887" max="15887" width="6.5703125" style="178" customWidth="1"/>
    <col min="15888" max="15888" width="8.42578125" style="178" customWidth="1"/>
    <col min="15889" max="15889" width="7.28515625" style="178" customWidth="1"/>
    <col min="15890" max="15890" width="3" style="178" bestFit="1" customWidth="1"/>
    <col min="15891" max="15891" width="11.7109375" style="178" customWidth="1"/>
    <col min="15892" max="15893" width="4" style="178" bestFit="1" customWidth="1"/>
    <col min="15894" max="15894" width="5.5703125" style="178" bestFit="1" customWidth="1"/>
    <col min="15895" max="15895" width="7.42578125" style="178" customWidth="1"/>
    <col min="15896" max="15896" width="7.5703125" style="178" customWidth="1"/>
    <col min="15897" max="16128" width="11.42578125" style="178"/>
    <col min="16129" max="16129" width="0.140625" style="178" customWidth="1"/>
    <col min="16130" max="16130" width="2.7109375" style="178" customWidth="1"/>
    <col min="16131" max="16131" width="15.42578125" style="178" customWidth="1"/>
    <col min="16132" max="16132" width="1.28515625" style="178" customWidth="1"/>
    <col min="16133" max="16133" width="15.85546875" style="178" customWidth="1"/>
    <col min="16134" max="16142" width="6.140625" style="178" customWidth="1"/>
    <col min="16143" max="16143" width="6.5703125" style="178" customWidth="1"/>
    <col min="16144" max="16144" width="8.42578125" style="178" customWidth="1"/>
    <col min="16145" max="16145" width="7.28515625" style="178" customWidth="1"/>
    <col min="16146" max="16146" width="3" style="178" bestFit="1" customWidth="1"/>
    <col min="16147" max="16147" width="11.7109375" style="178" customWidth="1"/>
    <col min="16148" max="16149" width="4" style="178" bestFit="1" customWidth="1"/>
    <col min="16150" max="16150" width="5.5703125" style="178" bestFit="1" customWidth="1"/>
    <col min="16151" max="16151" width="7.42578125" style="178" customWidth="1"/>
    <col min="16152" max="16152" width="7.5703125" style="178" customWidth="1"/>
    <col min="16153" max="16384" width="11.42578125" style="178"/>
  </cols>
  <sheetData>
    <row r="1" spans="1:18" ht="0.75" customHeight="1"/>
    <row r="2" spans="1:18" ht="21" customHeight="1">
      <c r="O2" s="66" t="s">
        <v>36</v>
      </c>
    </row>
    <row r="3" spans="1:18" ht="15" customHeight="1">
      <c r="E3" s="996" t="s">
        <v>545</v>
      </c>
      <c r="F3" s="996"/>
      <c r="G3" s="996"/>
      <c r="H3" s="996"/>
      <c r="I3" s="996"/>
      <c r="J3" s="996"/>
      <c r="K3" s="996"/>
      <c r="L3" s="996"/>
      <c r="M3" s="996"/>
      <c r="N3" s="996"/>
      <c r="O3" s="996"/>
    </row>
    <row r="4" spans="1:18" ht="20.25" customHeight="1">
      <c r="C4" s="6" t="str">
        <f>Indice!C4</f>
        <v>Producción de energía eléctrica eléctrica</v>
      </c>
    </row>
    <row r="5" spans="1:18" ht="12.75" customHeight="1"/>
    <row r="6" spans="1:18" ht="13.5" customHeight="1"/>
    <row r="7" spans="1:18" ht="81.75">
      <c r="C7" s="101" t="s">
        <v>649</v>
      </c>
      <c r="E7" s="293"/>
      <c r="F7" s="294" t="s">
        <v>360</v>
      </c>
      <c r="G7" s="294" t="s">
        <v>361</v>
      </c>
      <c r="H7" s="294" t="s">
        <v>362</v>
      </c>
      <c r="I7" s="294" t="s">
        <v>363</v>
      </c>
      <c r="J7" s="294" t="s">
        <v>364</v>
      </c>
      <c r="K7" s="294" t="s">
        <v>365</v>
      </c>
      <c r="L7" s="294" t="s">
        <v>366</v>
      </c>
      <c r="M7" s="294" t="s">
        <v>367</v>
      </c>
      <c r="N7" s="294" t="s">
        <v>368</v>
      </c>
      <c r="O7" s="294" t="s">
        <v>369</v>
      </c>
      <c r="Q7" s="305"/>
    </row>
    <row r="8" spans="1:18" ht="12.75" customHeight="1">
      <c r="C8" s="353" t="s">
        <v>426</v>
      </c>
      <c r="E8" s="449" t="s">
        <v>265</v>
      </c>
      <c r="F8" s="659">
        <f>'Data 3'!D194</f>
        <v>1181.6660000000002</v>
      </c>
      <c r="G8" s="659">
        <f>'Data 3'!E194</f>
        <v>1548.1570000000002</v>
      </c>
      <c r="H8" s="659">
        <f>'Data 3'!F194</f>
        <v>804.36999999999989</v>
      </c>
      <c r="I8" s="659">
        <f>'Data 3'!G194</f>
        <v>0</v>
      </c>
      <c r="J8" s="659">
        <f>'Data 3'!H194</f>
        <v>2151.7089999999998</v>
      </c>
      <c r="K8" s="659">
        <f>'Data 3'!I194</f>
        <v>1.2630000000000001</v>
      </c>
      <c r="L8" s="659">
        <f>'Data 3'!J194</f>
        <v>458.92400000000004</v>
      </c>
      <c r="M8" s="659">
        <f>'Data 3'!K194</f>
        <v>866.25800000000004</v>
      </c>
      <c r="N8" s="659">
        <f>'Data 3'!L194</f>
        <v>4397.7735000000002</v>
      </c>
      <c r="O8" s="659">
        <f>'Data 3'!M194</f>
        <v>2356.0482500000003</v>
      </c>
      <c r="Q8" s="305"/>
      <c r="R8" s="297"/>
    </row>
    <row r="9" spans="1:18" ht="12.75" customHeight="1">
      <c r="E9" s="449" t="s">
        <v>3</v>
      </c>
      <c r="F9" s="659" t="str">
        <f>'Data 3'!D195</f>
        <v>-</v>
      </c>
      <c r="G9" s="659" t="str">
        <f>'Data 3'!E195</f>
        <v>-</v>
      </c>
      <c r="H9" s="659" t="str">
        <f>'Data 3'!F195</f>
        <v>-</v>
      </c>
      <c r="I9" s="659" t="str">
        <f>'Data 3'!G195</f>
        <v>-</v>
      </c>
      <c r="J9" s="659">
        <f>'Data 3'!H195</f>
        <v>1063.94</v>
      </c>
      <c r="K9" s="659" t="str">
        <f>'Data 3'!I195</f>
        <v>-</v>
      </c>
      <c r="L9" s="659" t="str">
        <f>'Data 3'!J195</f>
        <v>-</v>
      </c>
      <c r="M9" s="659">
        <f>'Data 3'!K195</f>
        <v>1003.41</v>
      </c>
      <c r="N9" s="659">
        <f>'Data 3'!L195</f>
        <v>455.29</v>
      </c>
      <c r="O9" s="659">
        <f>'Data 3'!M195</f>
        <v>3032.81</v>
      </c>
      <c r="Q9" s="305"/>
      <c r="R9" s="297"/>
    </row>
    <row r="10" spans="1:18" ht="12.75" customHeight="1">
      <c r="C10" s="209"/>
      <c r="E10" s="449" t="s">
        <v>4</v>
      </c>
      <c r="F10" s="659">
        <f>'Data 3'!D196</f>
        <v>1989.4</v>
      </c>
      <c r="G10" s="659">
        <f>'Data 3'!E196</f>
        <v>1055.77</v>
      </c>
      <c r="H10" s="659">
        <f>'Data 3'!F196</f>
        <v>2073.42</v>
      </c>
      <c r="I10" s="659">
        <f>'Data 3'!G196</f>
        <v>468.4</v>
      </c>
      <c r="J10" s="659" t="str">
        <f>'Data 3'!H196</f>
        <v>-</v>
      </c>
      <c r="K10" s="659" t="str">
        <f>'Data 3'!I196</f>
        <v>-</v>
      </c>
      <c r="L10" s="659" t="str">
        <f>'Data 3'!J196</f>
        <v>-</v>
      </c>
      <c r="M10" s="659">
        <f>'Data 3'!K196</f>
        <v>0</v>
      </c>
      <c r="N10" s="659">
        <f>'Data 3'!L196</f>
        <v>2456.89</v>
      </c>
      <c r="O10" s="659" t="str">
        <f>'Data 3'!M196</f>
        <v>-</v>
      </c>
      <c r="Q10" s="305"/>
      <c r="R10" s="297"/>
    </row>
    <row r="11" spans="1:18" ht="12.75" customHeight="1">
      <c r="C11"/>
      <c r="D11"/>
      <c r="E11" s="477" t="s">
        <v>66</v>
      </c>
      <c r="F11" s="659" t="str">
        <f>'Data 3'!D197</f>
        <v>-</v>
      </c>
      <c r="G11" s="659" t="str">
        <f>'Data 3'!E197</f>
        <v>-</v>
      </c>
      <c r="H11" s="659" t="str">
        <f>'Data 3'!F197</f>
        <v>-</v>
      </c>
      <c r="I11" s="659">
        <f>'Data 3'!G197</f>
        <v>787.4</v>
      </c>
      <c r="J11" s="659" t="str">
        <f>'Data 3'!H197</f>
        <v>-</v>
      </c>
      <c r="K11" s="659">
        <f>'Data 3'!I197</f>
        <v>1535.7</v>
      </c>
      <c r="L11" s="659" t="str">
        <f>'Data 3'!J197</f>
        <v>-</v>
      </c>
      <c r="M11" s="659">
        <f>'Data 3'!K197</f>
        <v>0</v>
      </c>
      <c r="N11" s="659" t="str">
        <f>'Data 3'!L197</f>
        <v>-</v>
      </c>
      <c r="O11" s="659" t="str">
        <f>'Data 3'!M197</f>
        <v>-</v>
      </c>
      <c r="Q11" s="305"/>
      <c r="R11" s="297"/>
    </row>
    <row r="12" spans="1:18" ht="12.75" customHeight="1">
      <c r="C12"/>
      <c r="D12"/>
      <c r="E12" s="477" t="s">
        <v>67</v>
      </c>
      <c r="F12" s="659">
        <f>'Data 3'!D198</f>
        <v>5951.72</v>
      </c>
      <c r="G12" s="659">
        <f>'Data 3'!E198</f>
        <v>1869.68</v>
      </c>
      <c r="H12" s="659">
        <f>'Data 3'!F198</f>
        <v>854.17</v>
      </c>
      <c r="I12" s="659">
        <f>'Data 3'!G198</f>
        <v>857.95</v>
      </c>
      <c r="J12" s="659">
        <f>'Data 3'!H198</f>
        <v>2853.54</v>
      </c>
      <c r="K12" s="659">
        <f>'Data 3'!I198</f>
        <v>864.2</v>
      </c>
      <c r="L12" s="659" t="str">
        <f>'Data 3'!J198</f>
        <v>-</v>
      </c>
      <c r="M12" s="659">
        <f>'Data 3'!K198</f>
        <v>758.74</v>
      </c>
      <c r="N12" s="659" t="str">
        <f>'Data 3'!L198</f>
        <v>-</v>
      </c>
      <c r="O12" s="659">
        <f>'Data 3'!M198</f>
        <v>4174.08</v>
      </c>
      <c r="R12" s="297"/>
    </row>
    <row r="13" spans="1:18" ht="12.75" customHeight="1">
      <c r="C13"/>
      <c r="D13"/>
      <c r="E13" s="449" t="s">
        <v>266</v>
      </c>
      <c r="F13" s="659">
        <f>'Data 3'!D199</f>
        <v>0</v>
      </c>
      <c r="G13" s="659">
        <f>'Data 3'!E199</f>
        <v>0</v>
      </c>
      <c r="H13" s="659">
        <f>'Data 3'!F199</f>
        <v>0</v>
      </c>
      <c r="I13" s="659">
        <f>'Data 3'!G199</f>
        <v>0</v>
      </c>
      <c r="J13" s="659">
        <f>'Data 3'!H199</f>
        <v>0</v>
      </c>
      <c r="K13" s="659">
        <f>'Data 3'!I199</f>
        <v>11.39</v>
      </c>
      <c r="L13" s="659">
        <f>'Data 3'!J199</f>
        <v>0</v>
      </c>
      <c r="M13" s="659">
        <f>'Data 3'!K199</f>
        <v>0</v>
      </c>
      <c r="N13" s="659">
        <f>'Data 3'!L199</f>
        <v>0</v>
      </c>
      <c r="O13" s="659">
        <f>'Data 3'!M199</f>
        <v>0</v>
      </c>
      <c r="R13" s="297"/>
    </row>
    <row r="14" spans="1:18" s="286" customFormat="1" ht="12.75" customHeight="1">
      <c r="A14" s="178"/>
      <c r="B14" s="178"/>
      <c r="C14"/>
      <c r="D14"/>
      <c r="E14" s="449" t="s">
        <v>267</v>
      </c>
      <c r="F14" s="659">
        <f>'Data 3'!D200</f>
        <v>3326.3074999999999</v>
      </c>
      <c r="G14" s="659">
        <f>'Data 3'!E200</f>
        <v>1815.51</v>
      </c>
      <c r="H14" s="659">
        <f>'Data 3'!F200</f>
        <v>494.03</v>
      </c>
      <c r="I14" s="659">
        <f>'Data 3'!G200</f>
        <v>3.6762999999999999</v>
      </c>
      <c r="J14" s="659">
        <f>'Data 3'!H200</f>
        <v>1193.2446</v>
      </c>
      <c r="K14" s="659">
        <f>'Data 3'!I200</f>
        <v>152.59</v>
      </c>
      <c r="L14" s="659">
        <f>'Data 3'!J200</f>
        <v>35.307000000000002</v>
      </c>
      <c r="M14" s="659">
        <f>'Data 3'!K200</f>
        <v>3799.9992000000002</v>
      </c>
      <c r="N14" s="659">
        <f>'Data 3'!L200</f>
        <v>5679.1845000000003</v>
      </c>
      <c r="O14" s="659">
        <f>'Data 3'!M200</f>
        <v>1283.51</v>
      </c>
      <c r="P14" s="178"/>
      <c r="R14" s="297"/>
    </row>
    <row r="15" spans="1:18" s="286" customFormat="1" ht="12.75" customHeight="1">
      <c r="A15" s="178"/>
      <c r="B15" s="178"/>
      <c r="C15"/>
      <c r="D15"/>
      <c r="E15" s="449" t="s">
        <v>268</v>
      </c>
      <c r="F15" s="659">
        <f>'Data 3'!D201</f>
        <v>871.60002000006102</v>
      </c>
      <c r="G15" s="659">
        <f>'Data 3'!E201</f>
        <v>167.49939999999799</v>
      </c>
      <c r="H15" s="659">
        <f>'Data 3'!F201</f>
        <v>0.78793000000000002</v>
      </c>
      <c r="I15" s="659">
        <f>'Data 3'!G201</f>
        <v>77.769779999999898</v>
      </c>
      <c r="J15" s="659">
        <f>'Data 3'!H201</f>
        <v>349.28076999999598</v>
      </c>
      <c r="K15" s="659">
        <f>'Data 3'!I201</f>
        <v>166.46812999999801</v>
      </c>
      <c r="L15" s="659">
        <f>'Data 3'!J201</f>
        <v>2.0705100000000001</v>
      </c>
      <c r="M15" s="659">
        <f>'Data 3'!K201</f>
        <v>922.76671000008002</v>
      </c>
      <c r="N15" s="659">
        <f>'Data 3'!L201</f>
        <v>494.05616000000703</v>
      </c>
      <c r="O15" s="659">
        <f>'Data 3'!M201</f>
        <v>265.08034999999808</v>
      </c>
      <c r="P15" s="178"/>
      <c r="R15" s="297"/>
    </row>
    <row r="16" spans="1:18" ht="12.75" customHeight="1">
      <c r="C16"/>
      <c r="D16"/>
      <c r="E16" s="449" t="s">
        <v>269</v>
      </c>
      <c r="F16" s="659">
        <f>'Data 3'!D202</f>
        <v>997.22750000000008</v>
      </c>
      <c r="G16" s="659" t="str">
        <f>'Data 3'!E202</f>
        <v>-</v>
      </c>
      <c r="H16" s="659" t="str">
        <f>'Data 3'!F202</f>
        <v>-</v>
      </c>
      <c r="I16" s="659" t="str">
        <f>'Data 3'!G202</f>
        <v>-</v>
      </c>
      <c r="J16" s="659">
        <f>'Data 3'!H202</f>
        <v>49.9</v>
      </c>
      <c r="K16" s="659" t="str">
        <f>'Data 3'!I202</f>
        <v>-</v>
      </c>
      <c r="L16" s="659" t="str">
        <f>'Data 3'!J202</f>
        <v>-</v>
      </c>
      <c r="M16" s="659">
        <f>'Data 3'!K202</f>
        <v>349.4</v>
      </c>
      <c r="N16" s="659" t="str">
        <f>'Data 3'!L202</f>
        <v>-</v>
      </c>
      <c r="O16" s="659">
        <f>'Data 3'!M202</f>
        <v>22.5</v>
      </c>
      <c r="R16" s="297"/>
    </row>
    <row r="17" spans="3:18" ht="12.75" customHeight="1">
      <c r="C17"/>
      <c r="D17"/>
      <c r="E17" s="477" t="s">
        <v>462</v>
      </c>
      <c r="F17" s="659">
        <f>'Data 3'!D203</f>
        <v>256.95799999999997</v>
      </c>
      <c r="G17" s="659">
        <f>'Data 3'!E203</f>
        <v>16.216000000000001</v>
      </c>
      <c r="H17" s="659">
        <f>'Data 3'!F203</f>
        <v>46.239000000000004</v>
      </c>
      <c r="I17" s="659">
        <f>'Data 3'!G203</f>
        <v>2.13</v>
      </c>
      <c r="J17" s="659">
        <f>'Data 3'!H203</f>
        <v>18.048999999999999</v>
      </c>
      <c r="K17" s="659">
        <f>'Data 3'!I203</f>
        <v>3.3679999999999999</v>
      </c>
      <c r="L17" s="659">
        <f>'Data 3'!J203</f>
        <v>12.862</v>
      </c>
      <c r="M17" s="659">
        <f>'Data 3'!K203</f>
        <v>58.708999999999996</v>
      </c>
      <c r="N17" s="659">
        <f>'Data 3'!L203</f>
        <v>45.800409999999999</v>
      </c>
      <c r="O17" s="659">
        <f>'Data 3'!M203</f>
        <v>65.728999999999999</v>
      </c>
      <c r="R17" s="297"/>
    </row>
    <row r="18" spans="3:18" ht="12.75" customHeight="1">
      <c r="C18"/>
      <c r="D18"/>
      <c r="E18" s="477" t="s">
        <v>280</v>
      </c>
      <c r="F18" s="659">
        <f>'Data 3'!D204</f>
        <v>874.86649999999997</v>
      </c>
      <c r="G18" s="659">
        <f>'Data 3'!E204</f>
        <v>582.77800000000002</v>
      </c>
      <c r="H18" s="659">
        <f>'Data 3'!F204</f>
        <v>82.962999999999994</v>
      </c>
      <c r="I18" s="659">
        <f>'Data 3'!G204</f>
        <v>10.824999999999999</v>
      </c>
      <c r="J18" s="659">
        <f>'Data 3'!H204</f>
        <v>605.51750000000004</v>
      </c>
      <c r="K18" s="659">
        <f>'Data 3'!I204</f>
        <v>33.268000000000001</v>
      </c>
      <c r="L18" s="659">
        <f>'Data 3'!J204</f>
        <v>301.62899999999996</v>
      </c>
      <c r="M18" s="659">
        <f>'Data 3'!K204</f>
        <v>455.75299999999999</v>
      </c>
      <c r="N18" s="659">
        <f>'Data 3'!L204</f>
        <v>637.65750000000003</v>
      </c>
      <c r="O18" s="659">
        <f>'Data 3'!M204</f>
        <v>1286.7869000000001</v>
      </c>
      <c r="R18" s="297"/>
    </row>
    <row r="19" spans="3:18" ht="12.75" customHeight="1">
      <c r="C19"/>
      <c r="D19"/>
      <c r="E19" s="477" t="s">
        <v>281</v>
      </c>
      <c r="F19" s="659">
        <f>SUM('Data 3'!D205:D206)</f>
        <v>95.867999999999995</v>
      </c>
      <c r="G19" s="659">
        <f>SUM('Data 3'!E205:E206)</f>
        <v>80.884</v>
      </c>
      <c r="H19" s="659">
        <f>SUM('Data 3'!F205:F206)</f>
        <v>113.718</v>
      </c>
      <c r="I19" s="659">
        <f>SUM('Data 3'!G205:G206)</f>
        <v>74.8</v>
      </c>
      <c r="J19" s="659">
        <f>SUM('Data 3'!H205:H206)</f>
        <v>62.519999999999996</v>
      </c>
      <c r="K19" s="659">
        <f>SUM('Data 3'!I205:I206)</f>
        <v>0</v>
      </c>
      <c r="L19" s="659">
        <f>SUM('Data 3'!J205:J206)</f>
        <v>9.9339999999999993</v>
      </c>
      <c r="M19" s="659">
        <f>SUM('Data 3'!K205:K206)</f>
        <v>0</v>
      </c>
      <c r="N19" s="659">
        <f>SUM('Data 3'!L205:L206)</f>
        <v>0</v>
      </c>
      <c r="O19" s="659">
        <f>SUM('Data 3'!M205:M206)</f>
        <v>56.11399999999999</v>
      </c>
      <c r="R19" s="297"/>
    </row>
    <row r="20" spans="3:18" ht="12.75" customHeight="1">
      <c r="C20"/>
      <c r="D20"/>
      <c r="E20" s="481" t="s">
        <v>650</v>
      </c>
      <c r="F20" s="481">
        <f t="shared" ref="F20:O20" si="0">SUM(F8:F19)</f>
        <v>15545.613520000063</v>
      </c>
      <c r="G20" s="481">
        <f t="shared" si="0"/>
        <v>7136.4943999999987</v>
      </c>
      <c r="H20" s="481">
        <f t="shared" si="0"/>
        <v>4469.6979299999994</v>
      </c>
      <c r="I20" s="481">
        <f t="shared" si="0"/>
        <v>2282.9510800000003</v>
      </c>
      <c r="J20" s="481">
        <f t="shared" si="0"/>
        <v>8347.7008699999969</v>
      </c>
      <c r="K20" s="481">
        <f t="shared" si="0"/>
        <v>2768.2471299999979</v>
      </c>
      <c r="L20" s="481">
        <f t="shared" si="0"/>
        <v>820.72650999999996</v>
      </c>
      <c r="M20" s="481">
        <f t="shared" si="0"/>
        <v>8215.0359100000805</v>
      </c>
      <c r="N20" s="481">
        <f t="shared" si="0"/>
        <v>14166.652070000006</v>
      </c>
      <c r="O20" s="481">
        <f t="shared" si="0"/>
        <v>12542.658499999996</v>
      </c>
    </row>
    <row r="21" spans="3:18" ht="12.75" customHeight="1">
      <c r="C21"/>
      <c r="D21"/>
      <c r="E21" s="676" t="s">
        <v>384</v>
      </c>
      <c r="F21" s="676">
        <f>'Data 3'!D188</f>
        <v>15541.008720000062</v>
      </c>
      <c r="G21" s="676">
        <f>'Data 3'!E188</f>
        <v>7136.4343999999992</v>
      </c>
      <c r="H21" s="676">
        <f>'Data 3'!F188</f>
        <v>4760.8579299999992</v>
      </c>
      <c r="I21" s="676">
        <f>'Data 3'!G188</f>
        <v>2282.9510800000003</v>
      </c>
      <c r="J21" s="676">
        <f>'Data 3'!H188</f>
        <v>8347.0500199999969</v>
      </c>
      <c r="K21" s="676">
        <f>'Data 3'!I188</f>
        <v>2767.5471299999981</v>
      </c>
      <c r="L21" s="676">
        <f>'Data 3'!J188</f>
        <v>820.72650999999996</v>
      </c>
      <c r="M21" s="676">
        <f>'Data 3'!K188</f>
        <v>8717.6584100000819</v>
      </c>
      <c r="N21" s="676">
        <f>'Data 3'!L188</f>
        <v>14278.960570000008</v>
      </c>
      <c r="O21" s="676">
        <f>'Data 3'!M188</f>
        <v>12540.889299999997</v>
      </c>
    </row>
    <row r="22" spans="3:18" ht="12.75" customHeight="1">
      <c r="C22"/>
      <c r="D22"/>
      <c r="E22" s="677" t="s">
        <v>642</v>
      </c>
      <c r="F22" s="667">
        <f t="shared" ref="F22:N22" si="1">(F20/F21-1)*100</f>
        <v>2.9629994313529195E-2</v>
      </c>
      <c r="G22" s="667">
        <f t="shared" si="1"/>
        <v>8.4075599433575121E-4</v>
      </c>
      <c r="H22" s="667">
        <f t="shared" si="1"/>
        <v>-6.1157044440517394</v>
      </c>
      <c r="I22" s="667">
        <f>(I20/I21-1)*100</f>
        <v>0</v>
      </c>
      <c r="J22" s="667">
        <f t="shared" si="1"/>
        <v>7.7973655176366563E-3</v>
      </c>
      <c r="K22" s="667">
        <f>(K20/K21-1)*100</f>
        <v>2.5293155531547207E-2</v>
      </c>
      <c r="L22" s="667">
        <f>(L20/L21-1)*100</f>
        <v>0</v>
      </c>
      <c r="M22" s="667">
        <f>(M20/M21-1)*100</f>
        <v>-5.7655677288690255</v>
      </c>
      <c r="N22" s="667">
        <f t="shared" si="1"/>
        <v>-0.78653134063526586</v>
      </c>
      <c r="O22" s="667">
        <f>(O20/O21-1)*100</f>
        <v>1.4107452491418648E-2</v>
      </c>
    </row>
    <row r="23" spans="3:18" ht="12.75" customHeight="1">
      <c r="C23"/>
      <c r="D23"/>
      <c r="E23" s="295"/>
      <c r="F23" s="291"/>
      <c r="G23" s="291"/>
      <c r="H23" s="291"/>
      <c r="I23" s="291"/>
      <c r="J23" s="291"/>
      <c r="K23" s="291"/>
      <c r="L23" s="291"/>
      <c r="M23" s="291"/>
      <c r="N23" s="291"/>
      <c r="O23" s="291"/>
    </row>
    <row r="24" spans="3:18" ht="57.75">
      <c r="C24"/>
      <c r="D24"/>
      <c r="E24" s="293"/>
      <c r="F24" s="294" t="s">
        <v>299</v>
      </c>
      <c r="G24" s="294" t="s">
        <v>370</v>
      </c>
      <c r="H24" s="294" t="s">
        <v>371</v>
      </c>
      <c r="I24" s="294" t="s">
        <v>372</v>
      </c>
      <c r="J24" s="294" t="s">
        <v>144</v>
      </c>
      <c r="K24" s="294" t="s">
        <v>275</v>
      </c>
      <c r="L24" s="294" t="s">
        <v>373</v>
      </c>
      <c r="M24" s="294" t="s">
        <v>374</v>
      </c>
      <c r="N24" s="294" t="s">
        <v>375</v>
      </c>
      <c r="O24" s="294" t="s">
        <v>376</v>
      </c>
    </row>
    <row r="25" spans="3:18" ht="12.75" customHeight="1">
      <c r="E25" s="449" t="s">
        <v>265</v>
      </c>
      <c r="F25" s="659">
        <f>'Data 3'!N194</f>
        <v>0</v>
      </c>
      <c r="G25" s="659">
        <f>'Data 3'!O194</f>
        <v>2277.7750000000001</v>
      </c>
      <c r="H25" s="659">
        <f>'Data 3'!P194</f>
        <v>3693.0871999999999</v>
      </c>
      <c r="I25" s="659">
        <f>'Data 3'!Q194</f>
        <v>55.550730000000001</v>
      </c>
      <c r="J25" s="659">
        <f>'Data 3'!R194</f>
        <v>109.36099999999999</v>
      </c>
      <c r="K25" s="659">
        <f>'Data 3'!S194</f>
        <v>0</v>
      </c>
      <c r="L25" s="659">
        <f>'Data 3'!T194</f>
        <v>35.683999999999997</v>
      </c>
      <c r="M25" s="659">
        <f>'Data 3'!U194</f>
        <v>243.23500000000001</v>
      </c>
      <c r="N25" s="659">
        <f>'Data 3'!V194</f>
        <v>172.58509999999998</v>
      </c>
      <c r="O25" s="659">
        <f>SUM(F8:O8,F25:N25)</f>
        <v>20353.446780000002</v>
      </c>
      <c r="R25" s="297"/>
    </row>
    <row r="26" spans="3:18" ht="12.75" customHeight="1">
      <c r="E26" s="449" t="s">
        <v>3</v>
      </c>
      <c r="F26" s="659" t="str">
        <f>'Data 3'!N195</f>
        <v>-</v>
      </c>
      <c r="G26" s="659">
        <f>'Data 3'!O195</f>
        <v>2017.13</v>
      </c>
      <c r="H26" s="659" t="str">
        <f>'Data 3'!P195</f>
        <v>-</v>
      </c>
      <c r="I26" s="659" t="str">
        <f>'Data 3'!Q195</f>
        <v>-</v>
      </c>
      <c r="J26" s="659" t="str">
        <f>'Data 3'!R195</f>
        <v>-</v>
      </c>
      <c r="K26" s="659" t="str">
        <f>'Data 3'!S195</f>
        <v>-</v>
      </c>
      <c r="L26" s="659" t="str">
        <f>'Data 3'!T195</f>
        <v>-</v>
      </c>
      <c r="M26" s="659" t="str">
        <f>'Data 3'!U195</f>
        <v>-</v>
      </c>
      <c r="N26" s="659" t="str">
        <f>'Data 3'!V195</f>
        <v>-</v>
      </c>
      <c r="O26" s="659">
        <f t="shared" ref="O26:O36" si="2">SUM(F9:O9,F26:N26)</f>
        <v>7572.58</v>
      </c>
      <c r="R26" s="297"/>
    </row>
    <row r="27" spans="3:18" ht="12.75" customHeight="1">
      <c r="E27" s="449" t="s">
        <v>4</v>
      </c>
      <c r="F27" s="659" t="str">
        <f>'Data 3'!N196</f>
        <v>-</v>
      </c>
      <c r="G27" s="659" t="str">
        <f>'Data 3'!O196</f>
        <v>-</v>
      </c>
      <c r="H27" s="659">
        <f>'Data 3'!P196</f>
        <v>1960.39</v>
      </c>
      <c r="I27" s="659" t="str">
        <f>'Data 3'!Q196</f>
        <v>-</v>
      </c>
      <c r="J27" s="659" t="str">
        <f>'Data 3'!R196</f>
        <v>-</v>
      </c>
      <c r="K27" s="659" t="str">
        <f>'Data 3'!S196</f>
        <v>-</v>
      </c>
      <c r="L27" s="659" t="str">
        <f>'Data 3'!T196</f>
        <v>-</v>
      </c>
      <c r="M27" s="659" t="str">
        <f>'Data 3'!U196</f>
        <v>-</v>
      </c>
      <c r="N27" s="659" t="str">
        <f>'Data 3'!V196</f>
        <v>-</v>
      </c>
      <c r="O27" s="659">
        <f t="shared" si="2"/>
        <v>10004.269999999999</v>
      </c>
      <c r="R27" s="297"/>
    </row>
    <row r="28" spans="3:18" ht="12.75" customHeight="1">
      <c r="E28" s="477" t="s">
        <v>66</v>
      </c>
      <c r="F28" s="659">
        <f>'Data 3'!N197</f>
        <v>90.82</v>
      </c>
      <c r="G28" s="659" t="str">
        <f>'Data 3'!O197</f>
        <v>-</v>
      </c>
      <c r="H28" s="659">
        <f>'Data 3'!P197</f>
        <v>0</v>
      </c>
      <c r="I28" s="659" t="str">
        <f>'Data 3'!Q197</f>
        <v>-</v>
      </c>
      <c r="J28" s="659" t="str">
        <f>'Data 3'!R197</f>
        <v>-</v>
      </c>
      <c r="K28" s="659">
        <f>'Data 3'!S197</f>
        <v>76.14</v>
      </c>
      <c r="L28" s="659" t="str">
        <f>'Data 3'!T197</f>
        <v>-</v>
      </c>
      <c r="M28" s="659" t="str">
        <f>'Data 3'!U197</f>
        <v>-</v>
      </c>
      <c r="N28" s="659" t="str">
        <f>'Data 3'!V197</f>
        <v>-</v>
      </c>
      <c r="O28" s="659">
        <f t="shared" si="2"/>
        <v>2490.06</v>
      </c>
      <c r="R28" s="297"/>
    </row>
    <row r="29" spans="3:18" ht="12.75" customHeight="1">
      <c r="E29" s="477" t="s">
        <v>67</v>
      </c>
      <c r="F29" s="659" t="str">
        <f>'Data 3'!N198</f>
        <v>-</v>
      </c>
      <c r="G29" s="659" t="str">
        <f>'Data 3'!O198</f>
        <v>-</v>
      </c>
      <c r="H29" s="659">
        <f>'Data 3'!P198</f>
        <v>1246.98</v>
      </c>
      <c r="I29" s="659">
        <f>'Data 3'!Q198</f>
        <v>784.7</v>
      </c>
      <c r="J29" s="659" t="str">
        <f>'Data 3'!R198</f>
        <v>-</v>
      </c>
      <c r="K29" s="659" t="str">
        <f>'Data 3'!S198</f>
        <v>-</v>
      </c>
      <c r="L29" s="659">
        <f>'Data 3'!T198</f>
        <v>3263.71</v>
      </c>
      <c r="M29" s="659">
        <f>'Data 3'!U198</f>
        <v>1222.32</v>
      </c>
      <c r="N29" s="659">
        <f>'Data 3'!V198</f>
        <v>1968.07</v>
      </c>
      <c r="O29" s="659">
        <f t="shared" si="2"/>
        <v>26669.86</v>
      </c>
      <c r="R29" s="297"/>
    </row>
    <row r="30" spans="3:18" ht="12.75" customHeight="1">
      <c r="E30" s="449" t="s">
        <v>266</v>
      </c>
      <c r="F30" s="659" t="str">
        <f>'Data 3'!N199</f>
        <v>-</v>
      </c>
      <c r="G30" s="659">
        <f>'Data 3'!O199</f>
        <v>0</v>
      </c>
      <c r="H30" s="659">
        <f>'Data 3'!P199</f>
        <v>0</v>
      </c>
      <c r="I30" s="659">
        <f>'Data 3'!Q199</f>
        <v>0</v>
      </c>
      <c r="J30" s="659">
        <f>'Data 3'!R199</f>
        <v>0</v>
      </c>
      <c r="K30" s="659">
        <f>'Data 3'!S199</f>
        <v>0</v>
      </c>
      <c r="L30" s="659">
        <f>'Data 3'!T199</f>
        <v>0</v>
      </c>
      <c r="M30" s="659">
        <f>'Data 3'!U199</f>
        <v>0</v>
      </c>
      <c r="N30" s="659">
        <f>'Data 3'!V199</f>
        <v>0</v>
      </c>
      <c r="O30" s="659">
        <f t="shared" si="2"/>
        <v>11.39</v>
      </c>
      <c r="R30" s="297"/>
    </row>
    <row r="31" spans="3:18" ht="12.75" customHeight="1">
      <c r="E31" s="449" t="s">
        <v>267</v>
      </c>
      <c r="F31" s="659" t="str">
        <f>'Data 3'!N200</f>
        <v>-</v>
      </c>
      <c r="G31" s="659" t="str">
        <f>'Data 3'!O200</f>
        <v>-</v>
      </c>
      <c r="H31" s="659">
        <f>'Data 3'!P200</f>
        <v>3351.1970000000001</v>
      </c>
      <c r="I31" s="659">
        <f>'Data 3'!Q200</f>
        <v>448.18</v>
      </c>
      <c r="J31" s="659" t="str">
        <f>'Data 3'!R200</f>
        <v>-</v>
      </c>
      <c r="K31" s="659" t="str">
        <f>'Data 3'!S200</f>
        <v>-</v>
      </c>
      <c r="L31" s="659">
        <f>'Data 3'!T200</f>
        <v>263.286</v>
      </c>
      <c r="M31" s="659">
        <f>'Data 3'!U200</f>
        <v>1016.63875</v>
      </c>
      <c r="N31" s="659">
        <f>'Data 3'!V200</f>
        <v>193.85</v>
      </c>
      <c r="O31" s="659">
        <f t="shared" si="2"/>
        <v>23056.510849999995</v>
      </c>
      <c r="R31" s="297"/>
    </row>
    <row r="32" spans="3:18" ht="12.75" customHeight="1">
      <c r="E32" s="449" t="s">
        <v>268</v>
      </c>
      <c r="F32" s="659" t="str">
        <f>'Data 3'!N201</f>
        <v>-</v>
      </c>
      <c r="G32" s="659">
        <f>'Data 3'!O201</f>
        <v>561.23234000001105</v>
      </c>
      <c r="H32" s="659">
        <f>'Data 3'!P201</f>
        <v>16.288730000000001</v>
      </c>
      <c r="I32" s="659">
        <f>'Data 3'!Q201</f>
        <v>85.730699999999999</v>
      </c>
      <c r="J32" s="659">
        <f>'Data 3'!R201</f>
        <v>66.627180000000706</v>
      </c>
      <c r="K32" s="659">
        <f>'Data 3'!S201</f>
        <v>5.79E-2</v>
      </c>
      <c r="L32" s="659">
        <f>'Data 3'!T201</f>
        <v>439.48618000000999</v>
      </c>
      <c r="M32" s="659">
        <f>'Data 3'!U201</f>
        <v>161.27355999998801</v>
      </c>
      <c r="N32" s="659">
        <f>'Data 3'!V201</f>
        <v>25.813689999999902</v>
      </c>
      <c r="O32" s="659">
        <f t="shared" si="2"/>
        <v>4673.8900400001476</v>
      </c>
      <c r="R32" s="297"/>
    </row>
    <row r="33" spans="3:18" ht="12.75" customHeight="1">
      <c r="E33" s="449" t="s">
        <v>269</v>
      </c>
      <c r="F33" s="659" t="str">
        <f>'Data 3'!N202</f>
        <v>-</v>
      </c>
      <c r="G33" s="659">
        <f>'Data 3'!O202</f>
        <v>849</v>
      </c>
      <c r="H33" s="659" t="str">
        <f>'Data 3'!P202</f>
        <v>-</v>
      </c>
      <c r="I33" s="659" t="str">
        <f>'Data 3'!Q202</f>
        <v>-</v>
      </c>
      <c r="J33" s="659" t="str">
        <f>'Data 3'!R202</f>
        <v>-</v>
      </c>
      <c r="K33" s="659" t="str">
        <f>'Data 3'!S202</f>
        <v>-</v>
      </c>
      <c r="L33" s="659">
        <f>'Data 3'!T202</f>
        <v>31.4</v>
      </c>
      <c r="M33" s="659" t="str">
        <f>'Data 3'!U202</f>
        <v>-</v>
      </c>
      <c r="N33" s="659" t="str">
        <f>'Data 3'!V202</f>
        <v>-</v>
      </c>
      <c r="O33" s="659">
        <f t="shared" si="2"/>
        <v>2299.4275000000002</v>
      </c>
      <c r="R33" s="297"/>
    </row>
    <row r="34" spans="3:18" ht="12.75" customHeight="1">
      <c r="C34" s="180"/>
      <c r="D34" s="181"/>
      <c r="E34" s="477" t="s">
        <v>462</v>
      </c>
      <c r="F34" s="659" t="str">
        <f>'Data 3'!N203</f>
        <v>-</v>
      </c>
      <c r="G34" s="659">
        <f>'Data 3'!O203</f>
        <v>37.099999999999994</v>
      </c>
      <c r="H34" s="659">
        <f>'Data 3'!P203</f>
        <v>50.389000000000003</v>
      </c>
      <c r="I34" s="659">
        <f>'Data 3'!Q203</f>
        <v>4.3529999999999998</v>
      </c>
      <c r="J34" s="659">
        <f>'Data 3'!R203</f>
        <v>42.545000000000002</v>
      </c>
      <c r="K34" s="659" t="str">
        <f>'Data 3'!S203</f>
        <v>-</v>
      </c>
      <c r="L34" s="659">
        <f>'Data 3'!T203</f>
        <v>11.414</v>
      </c>
      <c r="M34" s="659">
        <f>'Data 3'!U203</f>
        <v>46.710999999999999</v>
      </c>
      <c r="N34" s="659">
        <f>'Data 3'!V203</f>
        <v>30.042999999999999</v>
      </c>
      <c r="O34" s="659">
        <f t="shared" si="2"/>
        <v>748.61541</v>
      </c>
      <c r="R34" s="297"/>
    </row>
    <row r="35" spans="3:18" ht="12.75" customHeight="1">
      <c r="E35" s="477" t="s">
        <v>280</v>
      </c>
      <c r="F35" s="659" t="str">
        <f>'Data 3'!N204</f>
        <v>-</v>
      </c>
      <c r="G35" s="659">
        <f>'Data 3'!O204</f>
        <v>19.399999999999999</v>
      </c>
      <c r="H35" s="659">
        <f>'Data 3'!P204</f>
        <v>551.54300000000001</v>
      </c>
      <c r="I35" s="659">
        <f>'Data 3'!Q204</f>
        <v>46.316000000000003</v>
      </c>
      <c r="J35" s="659">
        <f>'Data 3'!R204</f>
        <v>254.08689999999999</v>
      </c>
      <c r="K35" s="659" t="str">
        <f>'Data 3'!S204</f>
        <v>-</v>
      </c>
      <c r="L35" s="659">
        <f>'Data 3'!T204</f>
        <v>337.63</v>
      </c>
      <c r="M35" s="659">
        <f>'Data 3'!U204</f>
        <v>171.8775</v>
      </c>
      <c r="N35" s="659">
        <f>'Data 3'!V204</f>
        <v>391.64839999999998</v>
      </c>
      <c r="O35" s="659">
        <f t="shared" si="2"/>
        <v>6644.5461999999989</v>
      </c>
      <c r="R35" s="297"/>
    </row>
    <row r="36" spans="3:18" ht="12.75" customHeight="1">
      <c r="E36" s="477" t="s">
        <v>281</v>
      </c>
      <c r="F36" s="659" t="str">
        <f>IF(SUM('Data 3'!N205:N206)=0,"-",SUM('Data 3'!N205:N206))</f>
        <v>-</v>
      </c>
      <c r="G36" s="659" t="str">
        <f>IF(SUM('Data 3'!O205:O206)=0,"-",SUM('Data 3'!O205:O206))</f>
        <v>-</v>
      </c>
      <c r="H36" s="659">
        <f>IF(SUM('Data 3'!P205:P206)=0,"-",SUM('Data 3'!P205:P206))</f>
        <v>65.680000000000007</v>
      </c>
      <c r="I36" s="659" t="str">
        <f>IF(SUM('Data 3'!Q205:Q206)=0,"-",SUM('Data 3'!Q205:Q206))</f>
        <v>-</v>
      </c>
      <c r="J36" s="659">
        <f>IF(SUM('Data 3'!R205:R206)=0,"-",SUM('Data 3'!R205:R206))</f>
        <v>29.8</v>
      </c>
      <c r="K36" s="659">
        <f>IF(SUM('Data 3'!S205:S206)=0,"-",SUM('Data 3'!S205:S206))</f>
        <v>2.1680000000000001</v>
      </c>
      <c r="L36" s="659">
        <f>IF(SUM('Data 3'!T205:T206)=0,"-",SUM('Data 3'!T205:T206))</f>
        <v>9.68</v>
      </c>
      <c r="M36" s="659" t="str">
        <f>IF(SUM('Data 3'!U205:U206)=0,"-",SUM('Data 3'!U205:U206))</f>
        <v>-</v>
      </c>
      <c r="N36" s="659">
        <f>IF(SUM('Data 3'!V205:V206)=0,"-",SUM('Data 3'!V205:V206))</f>
        <v>153.208</v>
      </c>
      <c r="O36" s="659">
        <f t="shared" si="2"/>
        <v>754.37399999999991</v>
      </c>
      <c r="R36" s="297"/>
    </row>
    <row r="37" spans="3:18" ht="12.75" customHeight="1">
      <c r="E37" s="481" t="s">
        <v>650</v>
      </c>
      <c r="F37" s="481">
        <f>SUM(F25:F36)</f>
        <v>90.82</v>
      </c>
      <c r="G37" s="481">
        <f t="shared" ref="G37:N37" si="3">SUM(G25:G36)</f>
        <v>5761.637340000012</v>
      </c>
      <c r="H37" s="481">
        <f t="shared" si="3"/>
        <v>10935.55493</v>
      </c>
      <c r="I37" s="481">
        <f t="shared" si="3"/>
        <v>1424.8304300000002</v>
      </c>
      <c r="J37" s="481">
        <f t="shared" si="3"/>
        <v>502.42008000000072</v>
      </c>
      <c r="K37" s="481">
        <f t="shared" si="3"/>
        <v>78.365900000000011</v>
      </c>
      <c r="L37" s="481">
        <f t="shared" si="3"/>
        <v>4392.2901800000109</v>
      </c>
      <c r="M37" s="481">
        <f t="shared" si="3"/>
        <v>2862.0558099999876</v>
      </c>
      <c r="N37" s="481">
        <f t="shared" si="3"/>
        <v>2935.21819</v>
      </c>
      <c r="O37" s="481">
        <f>SUM(F20:O20,F37:N37)</f>
        <v>105278.97078000015</v>
      </c>
    </row>
    <row r="38" spans="3:18" ht="12.75" customHeight="1">
      <c r="E38" s="676" t="s">
        <v>384</v>
      </c>
      <c r="F38" s="676">
        <f>'Data 3'!N188</f>
        <v>90.82</v>
      </c>
      <c r="G38" s="676">
        <f>'Data 3'!O188</f>
        <v>5756.1373400000102</v>
      </c>
      <c r="H38" s="676">
        <f>'Data 3'!P188</f>
        <v>10933.779930000001</v>
      </c>
      <c r="I38" s="676">
        <f>'Data 3'!Q188</f>
        <v>1424.8304300000002</v>
      </c>
      <c r="J38" s="676">
        <f>'Data 3'!R188</f>
        <v>505.42508000000066</v>
      </c>
      <c r="K38" s="676">
        <f>'Data 3'!S188</f>
        <v>78.365900000000011</v>
      </c>
      <c r="L38" s="676">
        <f>'Data 3'!T188</f>
        <v>4392.1977800000104</v>
      </c>
      <c r="M38" s="676">
        <f>'Data 3'!U188</f>
        <v>2862.0558099999876</v>
      </c>
      <c r="N38" s="676">
        <f>'Data 3'!V188</f>
        <v>2935.0822899999998</v>
      </c>
      <c r="O38" s="676">
        <f>SUM(F21:O21,F38:N38)</f>
        <v>106172.77863000019</v>
      </c>
    </row>
    <row r="39" spans="3:18" ht="12.75" customHeight="1">
      <c r="E39" s="677" t="s">
        <v>642</v>
      </c>
      <c r="F39" s="667">
        <f>(F37/F38-1)*100</f>
        <v>0</v>
      </c>
      <c r="G39" s="667">
        <f>(G37/G38-1)*100</f>
        <v>9.5550187132986686E-2</v>
      </c>
      <c r="H39" s="667">
        <f t="shared" ref="H39:N39" si="4">(H37/H38-1)*100</f>
        <v>1.623409297939471E-2</v>
      </c>
      <c r="I39" s="667">
        <f>(I37/I38-1)*100</f>
        <v>0</v>
      </c>
      <c r="J39" s="667">
        <f t="shared" si="4"/>
        <v>-0.59454904770454009</v>
      </c>
      <c r="K39" s="667">
        <f>(K37/K38-1)*100</f>
        <v>0</v>
      </c>
      <c r="L39" s="667">
        <f t="shared" si="4"/>
        <v>2.1037304017035297E-3</v>
      </c>
      <c r="M39" s="667">
        <f t="shared" si="4"/>
        <v>0</v>
      </c>
      <c r="N39" s="667">
        <f t="shared" si="4"/>
        <v>4.6301938607662407E-3</v>
      </c>
      <c r="O39" s="667">
        <f>(O37/O38-1)*100</f>
        <v>-0.8418427600118239</v>
      </c>
      <c r="R39" s="179"/>
    </row>
    <row r="40" spans="3:18" ht="11.25" customHeight="1">
      <c r="E40" s="1042" t="s">
        <v>507</v>
      </c>
      <c r="F40" s="1042"/>
      <c r="G40" s="1042"/>
      <c r="H40" s="1042"/>
      <c r="I40" s="1042"/>
      <c r="J40" s="1042"/>
      <c r="K40" s="1042"/>
      <c r="L40" s="1042"/>
      <c r="M40" s="1042"/>
      <c r="N40" s="1042"/>
      <c r="O40" s="1042"/>
    </row>
    <row r="41" spans="3:18" ht="25.5" customHeight="1">
      <c r="E41" s="1043" t="s">
        <v>394</v>
      </c>
      <c r="F41" s="1043"/>
      <c r="G41" s="1043"/>
      <c r="H41" s="1043"/>
      <c r="I41" s="1043"/>
      <c r="J41" s="1043"/>
      <c r="K41" s="1043"/>
      <c r="L41" s="1043"/>
      <c r="M41" s="1043"/>
      <c r="N41" s="1043"/>
      <c r="O41" s="1043"/>
    </row>
    <row r="42" spans="3:18">
      <c r="E42" s="296"/>
      <c r="F42" s="296"/>
      <c r="G42" s="296"/>
      <c r="H42" s="296"/>
      <c r="I42" s="296"/>
      <c r="J42" s="296"/>
      <c r="K42" s="296"/>
      <c r="L42" s="296"/>
      <c r="M42" s="296"/>
      <c r="N42" s="296"/>
      <c r="O42" s="296"/>
    </row>
    <row r="43" spans="3:18">
      <c r="E43" s="434"/>
      <c r="F43" s="434"/>
      <c r="G43" s="434"/>
      <c r="H43" s="434"/>
      <c r="I43" s="434"/>
      <c r="J43" s="434"/>
      <c r="K43" s="434"/>
    </row>
    <row r="44" spans="3:18">
      <c r="E44" s="435"/>
      <c r="F44" s="435"/>
      <c r="G44" s="435"/>
      <c r="H44" s="435"/>
      <c r="I44" s="435"/>
      <c r="J44" s="435"/>
      <c r="K44" s="435"/>
    </row>
    <row r="45" spans="3:18">
      <c r="E45" s="434"/>
      <c r="F45" s="434"/>
      <c r="G45" s="434"/>
      <c r="H45" s="434"/>
      <c r="I45" s="434"/>
      <c r="J45" s="434"/>
      <c r="K45" s="434"/>
    </row>
    <row r="46" spans="3:18">
      <c r="E46" s="434"/>
      <c r="F46" s="434"/>
      <c r="G46" s="434"/>
      <c r="H46" s="434"/>
      <c r="I46" s="434"/>
      <c r="J46" s="434"/>
      <c r="K46" s="434"/>
    </row>
  </sheetData>
  <mergeCells count="3">
    <mergeCell ref="E3:O3"/>
    <mergeCell ref="E40:O40"/>
    <mergeCell ref="E41:O41"/>
  </mergeCells>
  <hyperlinks>
    <hyperlink ref="C4" location="Indice!A1" display="Indice!A1"/>
  </hyperlinks>
  <printOptions horizontalCentered="1" verticalCentered="1"/>
  <pageMargins left="0.39370078740157483" right="0.78740157480314965" top="0.39370078740157483" bottom="0.98425196850393704" header="0" footer="0"/>
  <pageSetup paperSize="9" scale="83" orientation="portrait" r:id="rId1"/>
  <headerFooter alignWithMargins="0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autoPageBreaks="0"/>
  </sheetPr>
  <dimension ref="C1:E26"/>
  <sheetViews>
    <sheetView showGridLines="0" showRowColHeaders="0" showOutlineSymbols="0" zoomScaleNormal="100" workbookViewId="0">
      <selection activeCell="B2" sqref="B2"/>
    </sheetView>
  </sheetViews>
  <sheetFormatPr baseColWidth="10" defaultRowHeight="11.25"/>
  <cols>
    <col min="1" max="1" width="0.140625" style="178" customWidth="1"/>
    <col min="2" max="2" width="2.7109375" style="178" customWidth="1"/>
    <col min="3" max="3" width="23.7109375" style="178" customWidth="1"/>
    <col min="4" max="4" width="1.28515625" style="178" customWidth="1"/>
    <col min="5" max="5" width="105.7109375" style="178" customWidth="1"/>
    <col min="6" max="256" width="11.42578125" style="178"/>
    <col min="257" max="257" width="0.140625" style="178" customWidth="1"/>
    <col min="258" max="258" width="2.7109375" style="178" customWidth="1"/>
    <col min="259" max="259" width="15.42578125" style="178" customWidth="1"/>
    <col min="260" max="260" width="1.28515625" style="178" customWidth="1"/>
    <col min="261" max="261" width="71.42578125" style="178" customWidth="1"/>
    <col min="262" max="262" width="6.5703125" style="178" bestFit="1" customWidth="1"/>
    <col min="263" max="264" width="6.5703125" style="178" customWidth="1"/>
    <col min="265" max="265" width="4" style="178" bestFit="1" customWidth="1"/>
    <col min="266" max="268" width="6.5703125" style="178" bestFit="1" customWidth="1"/>
    <col min="269" max="269" width="6.5703125" style="178" customWidth="1"/>
    <col min="270" max="272" width="6.5703125" style="178" bestFit="1" customWidth="1"/>
    <col min="273" max="274" width="3" style="178" bestFit="1" customWidth="1"/>
    <col min="275" max="275" width="4.140625" style="178" customWidth="1"/>
    <col min="276" max="277" width="4" style="178" bestFit="1" customWidth="1"/>
    <col min="278" max="278" width="5.5703125" style="178" bestFit="1" customWidth="1"/>
    <col min="279" max="279" width="0.28515625" style="178" customWidth="1"/>
    <col min="280" max="280" width="7.42578125" style="178" customWidth="1"/>
    <col min="281" max="281" width="7.5703125" style="178" customWidth="1"/>
    <col min="282" max="282" width="7.5703125" style="178" bestFit="1" customWidth="1"/>
    <col min="283" max="512" width="11.42578125" style="178"/>
    <col min="513" max="513" width="0.140625" style="178" customWidth="1"/>
    <col min="514" max="514" width="2.7109375" style="178" customWidth="1"/>
    <col min="515" max="515" width="15.42578125" style="178" customWidth="1"/>
    <col min="516" max="516" width="1.28515625" style="178" customWidth="1"/>
    <col min="517" max="517" width="71.42578125" style="178" customWidth="1"/>
    <col min="518" max="518" width="6.5703125" style="178" bestFit="1" customWidth="1"/>
    <col min="519" max="520" width="6.5703125" style="178" customWidth="1"/>
    <col min="521" max="521" width="4" style="178" bestFit="1" customWidth="1"/>
    <col min="522" max="524" width="6.5703125" style="178" bestFit="1" customWidth="1"/>
    <col min="525" max="525" width="6.5703125" style="178" customWidth="1"/>
    <col min="526" max="528" width="6.5703125" style="178" bestFit="1" customWidth="1"/>
    <col min="529" max="530" width="3" style="178" bestFit="1" customWidth="1"/>
    <col min="531" max="531" width="4.140625" style="178" customWidth="1"/>
    <col min="532" max="533" width="4" style="178" bestFit="1" customWidth="1"/>
    <col min="534" max="534" width="5.5703125" style="178" bestFit="1" customWidth="1"/>
    <col min="535" max="535" width="0.28515625" style="178" customWidth="1"/>
    <col min="536" max="536" width="7.42578125" style="178" customWidth="1"/>
    <col min="537" max="537" width="7.5703125" style="178" customWidth="1"/>
    <col min="538" max="538" width="7.5703125" style="178" bestFit="1" customWidth="1"/>
    <col min="539" max="768" width="11.42578125" style="178"/>
    <col min="769" max="769" width="0.140625" style="178" customWidth="1"/>
    <col min="770" max="770" width="2.7109375" style="178" customWidth="1"/>
    <col min="771" max="771" width="15.42578125" style="178" customWidth="1"/>
    <col min="772" max="772" width="1.28515625" style="178" customWidth="1"/>
    <col min="773" max="773" width="71.42578125" style="178" customWidth="1"/>
    <col min="774" max="774" width="6.5703125" style="178" bestFit="1" customWidth="1"/>
    <col min="775" max="776" width="6.5703125" style="178" customWidth="1"/>
    <col min="777" max="777" width="4" style="178" bestFit="1" customWidth="1"/>
    <col min="778" max="780" width="6.5703125" style="178" bestFit="1" customWidth="1"/>
    <col min="781" max="781" width="6.5703125" style="178" customWidth="1"/>
    <col min="782" max="784" width="6.5703125" style="178" bestFit="1" customWidth="1"/>
    <col min="785" max="786" width="3" style="178" bestFit="1" customWidth="1"/>
    <col min="787" max="787" width="4.140625" style="178" customWidth="1"/>
    <col min="788" max="789" width="4" style="178" bestFit="1" customWidth="1"/>
    <col min="790" max="790" width="5.5703125" style="178" bestFit="1" customWidth="1"/>
    <col min="791" max="791" width="0.28515625" style="178" customWidth="1"/>
    <col min="792" max="792" width="7.42578125" style="178" customWidth="1"/>
    <col min="793" max="793" width="7.5703125" style="178" customWidth="1"/>
    <col min="794" max="794" width="7.5703125" style="178" bestFit="1" customWidth="1"/>
    <col min="795" max="1024" width="11.42578125" style="178"/>
    <col min="1025" max="1025" width="0.140625" style="178" customWidth="1"/>
    <col min="1026" max="1026" width="2.7109375" style="178" customWidth="1"/>
    <col min="1027" max="1027" width="15.42578125" style="178" customWidth="1"/>
    <col min="1028" max="1028" width="1.28515625" style="178" customWidth="1"/>
    <col min="1029" max="1029" width="71.42578125" style="178" customWidth="1"/>
    <col min="1030" max="1030" width="6.5703125" style="178" bestFit="1" customWidth="1"/>
    <col min="1031" max="1032" width="6.5703125" style="178" customWidth="1"/>
    <col min="1033" max="1033" width="4" style="178" bestFit="1" customWidth="1"/>
    <col min="1034" max="1036" width="6.5703125" style="178" bestFit="1" customWidth="1"/>
    <col min="1037" max="1037" width="6.5703125" style="178" customWidth="1"/>
    <col min="1038" max="1040" width="6.5703125" style="178" bestFit="1" customWidth="1"/>
    <col min="1041" max="1042" width="3" style="178" bestFit="1" customWidth="1"/>
    <col min="1043" max="1043" width="4.140625" style="178" customWidth="1"/>
    <col min="1044" max="1045" width="4" style="178" bestFit="1" customWidth="1"/>
    <col min="1046" max="1046" width="5.5703125" style="178" bestFit="1" customWidth="1"/>
    <col min="1047" max="1047" width="0.28515625" style="178" customWidth="1"/>
    <col min="1048" max="1048" width="7.42578125" style="178" customWidth="1"/>
    <col min="1049" max="1049" width="7.5703125" style="178" customWidth="1"/>
    <col min="1050" max="1050" width="7.5703125" style="178" bestFit="1" customWidth="1"/>
    <col min="1051" max="1280" width="11.42578125" style="178"/>
    <col min="1281" max="1281" width="0.140625" style="178" customWidth="1"/>
    <col min="1282" max="1282" width="2.7109375" style="178" customWidth="1"/>
    <col min="1283" max="1283" width="15.42578125" style="178" customWidth="1"/>
    <col min="1284" max="1284" width="1.28515625" style="178" customWidth="1"/>
    <col min="1285" max="1285" width="71.42578125" style="178" customWidth="1"/>
    <col min="1286" max="1286" width="6.5703125" style="178" bestFit="1" customWidth="1"/>
    <col min="1287" max="1288" width="6.5703125" style="178" customWidth="1"/>
    <col min="1289" max="1289" width="4" style="178" bestFit="1" customWidth="1"/>
    <col min="1290" max="1292" width="6.5703125" style="178" bestFit="1" customWidth="1"/>
    <col min="1293" max="1293" width="6.5703125" style="178" customWidth="1"/>
    <col min="1294" max="1296" width="6.5703125" style="178" bestFit="1" customWidth="1"/>
    <col min="1297" max="1298" width="3" style="178" bestFit="1" customWidth="1"/>
    <col min="1299" max="1299" width="4.140625" style="178" customWidth="1"/>
    <col min="1300" max="1301" width="4" style="178" bestFit="1" customWidth="1"/>
    <col min="1302" max="1302" width="5.5703125" style="178" bestFit="1" customWidth="1"/>
    <col min="1303" max="1303" width="0.28515625" style="178" customWidth="1"/>
    <col min="1304" max="1304" width="7.42578125" style="178" customWidth="1"/>
    <col min="1305" max="1305" width="7.5703125" style="178" customWidth="1"/>
    <col min="1306" max="1306" width="7.5703125" style="178" bestFit="1" customWidth="1"/>
    <col min="1307" max="1536" width="11.42578125" style="178"/>
    <col min="1537" max="1537" width="0.140625" style="178" customWidth="1"/>
    <col min="1538" max="1538" width="2.7109375" style="178" customWidth="1"/>
    <col min="1539" max="1539" width="15.42578125" style="178" customWidth="1"/>
    <col min="1540" max="1540" width="1.28515625" style="178" customWidth="1"/>
    <col min="1541" max="1541" width="71.42578125" style="178" customWidth="1"/>
    <col min="1542" max="1542" width="6.5703125" style="178" bestFit="1" customWidth="1"/>
    <col min="1543" max="1544" width="6.5703125" style="178" customWidth="1"/>
    <col min="1545" max="1545" width="4" style="178" bestFit="1" customWidth="1"/>
    <col min="1546" max="1548" width="6.5703125" style="178" bestFit="1" customWidth="1"/>
    <col min="1549" max="1549" width="6.5703125" style="178" customWidth="1"/>
    <col min="1550" max="1552" width="6.5703125" style="178" bestFit="1" customWidth="1"/>
    <col min="1553" max="1554" width="3" style="178" bestFit="1" customWidth="1"/>
    <col min="1555" max="1555" width="4.140625" style="178" customWidth="1"/>
    <col min="1556" max="1557" width="4" style="178" bestFit="1" customWidth="1"/>
    <col min="1558" max="1558" width="5.5703125" style="178" bestFit="1" customWidth="1"/>
    <col min="1559" max="1559" width="0.28515625" style="178" customWidth="1"/>
    <col min="1560" max="1560" width="7.42578125" style="178" customWidth="1"/>
    <col min="1561" max="1561" width="7.5703125" style="178" customWidth="1"/>
    <col min="1562" max="1562" width="7.5703125" style="178" bestFit="1" customWidth="1"/>
    <col min="1563" max="1792" width="11.42578125" style="178"/>
    <col min="1793" max="1793" width="0.140625" style="178" customWidth="1"/>
    <col min="1794" max="1794" width="2.7109375" style="178" customWidth="1"/>
    <col min="1795" max="1795" width="15.42578125" style="178" customWidth="1"/>
    <col min="1796" max="1796" width="1.28515625" style="178" customWidth="1"/>
    <col min="1797" max="1797" width="71.42578125" style="178" customWidth="1"/>
    <col min="1798" max="1798" width="6.5703125" style="178" bestFit="1" customWidth="1"/>
    <col min="1799" max="1800" width="6.5703125" style="178" customWidth="1"/>
    <col min="1801" max="1801" width="4" style="178" bestFit="1" customWidth="1"/>
    <col min="1802" max="1804" width="6.5703125" style="178" bestFit="1" customWidth="1"/>
    <col min="1805" max="1805" width="6.5703125" style="178" customWidth="1"/>
    <col min="1806" max="1808" width="6.5703125" style="178" bestFit="1" customWidth="1"/>
    <col min="1809" max="1810" width="3" style="178" bestFit="1" customWidth="1"/>
    <col min="1811" max="1811" width="4.140625" style="178" customWidth="1"/>
    <col min="1812" max="1813" width="4" style="178" bestFit="1" customWidth="1"/>
    <col min="1814" max="1814" width="5.5703125" style="178" bestFit="1" customWidth="1"/>
    <col min="1815" max="1815" width="0.28515625" style="178" customWidth="1"/>
    <col min="1816" max="1816" width="7.42578125" style="178" customWidth="1"/>
    <col min="1817" max="1817" width="7.5703125" style="178" customWidth="1"/>
    <col min="1818" max="1818" width="7.5703125" style="178" bestFit="1" customWidth="1"/>
    <col min="1819" max="2048" width="11.42578125" style="178"/>
    <col min="2049" max="2049" width="0.140625" style="178" customWidth="1"/>
    <col min="2050" max="2050" width="2.7109375" style="178" customWidth="1"/>
    <col min="2051" max="2051" width="15.42578125" style="178" customWidth="1"/>
    <col min="2052" max="2052" width="1.28515625" style="178" customWidth="1"/>
    <col min="2053" max="2053" width="71.42578125" style="178" customWidth="1"/>
    <col min="2054" max="2054" width="6.5703125" style="178" bestFit="1" customWidth="1"/>
    <col min="2055" max="2056" width="6.5703125" style="178" customWidth="1"/>
    <col min="2057" max="2057" width="4" style="178" bestFit="1" customWidth="1"/>
    <col min="2058" max="2060" width="6.5703125" style="178" bestFit="1" customWidth="1"/>
    <col min="2061" max="2061" width="6.5703125" style="178" customWidth="1"/>
    <col min="2062" max="2064" width="6.5703125" style="178" bestFit="1" customWidth="1"/>
    <col min="2065" max="2066" width="3" style="178" bestFit="1" customWidth="1"/>
    <col min="2067" max="2067" width="4.140625" style="178" customWidth="1"/>
    <col min="2068" max="2069" width="4" style="178" bestFit="1" customWidth="1"/>
    <col min="2070" max="2070" width="5.5703125" style="178" bestFit="1" customWidth="1"/>
    <col min="2071" max="2071" width="0.28515625" style="178" customWidth="1"/>
    <col min="2072" max="2072" width="7.42578125" style="178" customWidth="1"/>
    <col min="2073" max="2073" width="7.5703125" style="178" customWidth="1"/>
    <col min="2074" max="2074" width="7.5703125" style="178" bestFit="1" customWidth="1"/>
    <col min="2075" max="2304" width="11.42578125" style="178"/>
    <col min="2305" max="2305" width="0.140625" style="178" customWidth="1"/>
    <col min="2306" max="2306" width="2.7109375" style="178" customWidth="1"/>
    <col min="2307" max="2307" width="15.42578125" style="178" customWidth="1"/>
    <col min="2308" max="2308" width="1.28515625" style="178" customWidth="1"/>
    <col min="2309" max="2309" width="71.42578125" style="178" customWidth="1"/>
    <col min="2310" max="2310" width="6.5703125" style="178" bestFit="1" customWidth="1"/>
    <col min="2311" max="2312" width="6.5703125" style="178" customWidth="1"/>
    <col min="2313" max="2313" width="4" style="178" bestFit="1" customWidth="1"/>
    <col min="2314" max="2316" width="6.5703125" style="178" bestFit="1" customWidth="1"/>
    <col min="2317" max="2317" width="6.5703125" style="178" customWidth="1"/>
    <col min="2318" max="2320" width="6.5703125" style="178" bestFit="1" customWidth="1"/>
    <col min="2321" max="2322" width="3" style="178" bestFit="1" customWidth="1"/>
    <col min="2323" max="2323" width="4.140625" style="178" customWidth="1"/>
    <col min="2324" max="2325" width="4" style="178" bestFit="1" customWidth="1"/>
    <col min="2326" max="2326" width="5.5703125" style="178" bestFit="1" customWidth="1"/>
    <col min="2327" max="2327" width="0.28515625" style="178" customWidth="1"/>
    <col min="2328" max="2328" width="7.42578125" style="178" customWidth="1"/>
    <col min="2329" max="2329" width="7.5703125" style="178" customWidth="1"/>
    <col min="2330" max="2330" width="7.5703125" style="178" bestFit="1" customWidth="1"/>
    <col min="2331" max="2560" width="11.42578125" style="178"/>
    <col min="2561" max="2561" width="0.140625" style="178" customWidth="1"/>
    <col min="2562" max="2562" width="2.7109375" style="178" customWidth="1"/>
    <col min="2563" max="2563" width="15.42578125" style="178" customWidth="1"/>
    <col min="2564" max="2564" width="1.28515625" style="178" customWidth="1"/>
    <col min="2565" max="2565" width="71.42578125" style="178" customWidth="1"/>
    <col min="2566" max="2566" width="6.5703125" style="178" bestFit="1" customWidth="1"/>
    <col min="2567" max="2568" width="6.5703125" style="178" customWidth="1"/>
    <col min="2569" max="2569" width="4" style="178" bestFit="1" customWidth="1"/>
    <col min="2570" max="2572" width="6.5703125" style="178" bestFit="1" customWidth="1"/>
    <col min="2573" max="2573" width="6.5703125" style="178" customWidth="1"/>
    <col min="2574" max="2576" width="6.5703125" style="178" bestFit="1" customWidth="1"/>
    <col min="2577" max="2578" width="3" style="178" bestFit="1" customWidth="1"/>
    <col min="2579" max="2579" width="4.140625" style="178" customWidth="1"/>
    <col min="2580" max="2581" width="4" style="178" bestFit="1" customWidth="1"/>
    <col min="2582" max="2582" width="5.5703125" style="178" bestFit="1" customWidth="1"/>
    <col min="2583" max="2583" width="0.28515625" style="178" customWidth="1"/>
    <col min="2584" max="2584" width="7.42578125" style="178" customWidth="1"/>
    <col min="2585" max="2585" width="7.5703125" style="178" customWidth="1"/>
    <col min="2586" max="2586" width="7.5703125" style="178" bestFit="1" customWidth="1"/>
    <col min="2587" max="2816" width="11.42578125" style="178"/>
    <col min="2817" max="2817" width="0.140625" style="178" customWidth="1"/>
    <col min="2818" max="2818" width="2.7109375" style="178" customWidth="1"/>
    <col min="2819" max="2819" width="15.42578125" style="178" customWidth="1"/>
    <col min="2820" max="2820" width="1.28515625" style="178" customWidth="1"/>
    <col min="2821" max="2821" width="71.42578125" style="178" customWidth="1"/>
    <col min="2822" max="2822" width="6.5703125" style="178" bestFit="1" customWidth="1"/>
    <col min="2823" max="2824" width="6.5703125" style="178" customWidth="1"/>
    <col min="2825" max="2825" width="4" style="178" bestFit="1" customWidth="1"/>
    <col min="2826" max="2828" width="6.5703125" style="178" bestFit="1" customWidth="1"/>
    <col min="2829" max="2829" width="6.5703125" style="178" customWidth="1"/>
    <col min="2830" max="2832" width="6.5703125" style="178" bestFit="1" customWidth="1"/>
    <col min="2833" max="2834" width="3" style="178" bestFit="1" customWidth="1"/>
    <col min="2835" max="2835" width="4.140625" style="178" customWidth="1"/>
    <col min="2836" max="2837" width="4" style="178" bestFit="1" customWidth="1"/>
    <col min="2838" max="2838" width="5.5703125" style="178" bestFit="1" customWidth="1"/>
    <col min="2839" max="2839" width="0.28515625" style="178" customWidth="1"/>
    <col min="2840" max="2840" width="7.42578125" style="178" customWidth="1"/>
    <col min="2841" max="2841" width="7.5703125" style="178" customWidth="1"/>
    <col min="2842" max="2842" width="7.5703125" style="178" bestFit="1" customWidth="1"/>
    <col min="2843" max="3072" width="11.42578125" style="178"/>
    <col min="3073" max="3073" width="0.140625" style="178" customWidth="1"/>
    <col min="3074" max="3074" width="2.7109375" style="178" customWidth="1"/>
    <col min="3075" max="3075" width="15.42578125" style="178" customWidth="1"/>
    <col min="3076" max="3076" width="1.28515625" style="178" customWidth="1"/>
    <col min="3077" max="3077" width="71.42578125" style="178" customWidth="1"/>
    <col min="3078" max="3078" width="6.5703125" style="178" bestFit="1" customWidth="1"/>
    <col min="3079" max="3080" width="6.5703125" style="178" customWidth="1"/>
    <col min="3081" max="3081" width="4" style="178" bestFit="1" customWidth="1"/>
    <col min="3082" max="3084" width="6.5703125" style="178" bestFit="1" customWidth="1"/>
    <col min="3085" max="3085" width="6.5703125" style="178" customWidth="1"/>
    <col min="3086" max="3088" width="6.5703125" style="178" bestFit="1" customWidth="1"/>
    <col min="3089" max="3090" width="3" style="178" bestFit="1" customWidth="1"/>
    <col min="3091" max="3091" width="4.140625" style="178" customWidth="1"/>
    <col min="3092" max="3093" width="4" style="178" bestFit="1" customWidth="1"/>
    <col min="3094" max="3094" width="5.5703125" style="178" bestFit="1" customWidth="1"/>
    <col min="3095" max="3095" width="0.28515625" style="178" customWidth="1"/>
    <col min="3096" max="3096" width="7.42578125" style="178" customWidth="1"/>
    <col min="3097" max="3097" width="7.5703125" style="178" customWidth="1"/>
    <col min="3098" max="3098" width="7.5703125" style="178" bestFit="1" customWidth="1"/>
    <col min="3099" max="3328" width="11.42578125" style="178"/>
    <col min="3329" max="3329" width="0.140625" style="178" customWidth="1"/>
    <col min="3330" max="3330" width="2.7109375" style="178" customWidth="1"/>
    <col min="3331" max="3331" width="15.42578125" style="178" customWidth="1"/>
    <col min="3332" max="3332" width="1.28515625" style="178" customWidth="1"/>
    <col min="3333" max="3333" width="71.42578125" style="178" customWidth="1"/>
    <col min="3334" max="3334" width="6.5703125" style="178" bestFit="1" customWidth="1"/>
    <col min="3335" max="3336" width="6.5703125" style="178" customWidth="1"/>
    <col min="3337" max="3337" width="4" style="178" bestFit="1" customWidth="1"/>
    <col min="3338" max="3340" width="6.5703125" style="178" bestFit="1" customWidth="1"/>
    <col min="3341" max="3341" width="6.5703125" style="178" customWidth="1"/>
    <col min="3342" max="3344" width="6.5703125" style="178" bestFit="1" customWidth="1"/>
    <col min="3345" max="3346" width="3" style="178" bestFit="1" customWidth="1"/>
    <col min="3347" max="3347" width="4.140625" style="178" customWidth="1"/>
    <col min="3348" max="3349" width="4" style="178" bestFit="1" customWidth="1"/>
    <col min="3350" max="3350" width="5.5703125" style="178" bestFit="1" customWidth="1"/>
    <col min="3351" max="3351" width="0.28515625" style="178" customWidth="1"/>
    <col min="3352" max="3352" width="7.42578125" style="178" customWidth="1"/>
    <col min="3353" max="3353" width="7.5703125" style="178" customWidth="1"/>
    <col min="3354" max="3354" width="7.5703125" style="178" bestFit="1" customWidth="1"/>
    <col min="3355" max="3584" width="11.42578125" style="178"/>
    <col min="3585" max="3585" width="0.140625" style="178" customWidth="1"/>
    <col min="3586" max="3586" width="2.7109375" style="178" customWidth="1"/>
    <col min="3587" max="3587" width="15.42578125" style="178" customWidth="1"/>
    <col min="3588" max="3588" width="1.28515625" style="178" customWidth="1"/>
    <col min="3589" max="3589" width="71.42578125" style="178" customWidth="1"/>
    <col min="3590" max="3590" width="6.5703125" style="178" bestFit="1" customWidth="1"/>
    <col min="3591" max="3592" width="6.5703125" style="178" customWidth="1"/>
    <col min="3593" max="3593" width="4" style="178" bestFit="1" customWidth="1"/>
    <col min="3594" max="3596" width="6.5703125" style="178" bestFit="1" customWidth="1"/>
    <col min="3597" max="3597" width="6.5703125" style="178" customWidth="1"/>
    <col min="3598" max="3600" width="6.5703125" style="178" bestFit="1" customWidth="1"/>
    <col min="3601" max="3602" width="3" style="178" bestFit="1" customWidth="1"/>
    <col min="3603" max="3603" width="4.140625" style="178" customWidth="1"/>
    <col min="3604" max="3605" width="4" style="178" bestFit="1" customWidth="1"/>
    <col min="3606" max="3606" width="5.5703125" style="178" bestFit="1" customWidth="1"/>
    <col min="3607" max="3607" width="0.28515625" style="178" customWidth="1"/>
    <col min="3608" max="3608" width="7.42578125" style="178" customWidth="1"/>
    <col min="3609" max="3609" width="7.5703125" style="178" customWidth="1"/>
    <col min="3610" max="3610" width="7.5703125" style="178" bestFit="1" customWidth="1"/>
    <col min="3611" max="3840" width="11.42578125" style="178"/>
    <col min="3841" max="3841" width="0.140625" style="178" customWidth="1"/>
    <col min="3842" max="3842" width="2.7109375" style="178" customWidth="1"/>
    <col min="3843" max="3843" width="15.42578125" style="178" customWidth="1"/>
    <col min="3844" max="3844" width="1.28515625" style="178" customWidth="1"/>
    <col min="3845" max="3845" width="71.42578125" style="178" customWidth="1"/>
    <col min="3846" max="3846" width="6.5703125" style="178" bestFit="1" customWidth="1"/>
    <col min="3847" max="3848" width="6.5703125" style="178" customWidth="1"/>
    <col min="3849" max="3849" width="4" style="178" bestFit="1" customWidth="1"/>
    <col min="3850" max="3852" width="6.5703125" style="178" bestFit="1" customWidth="1"/>
    <col min="3853" max="3853" width="6.5703125" style="178" customWidth="1"/>
    <col min="3854" max="3856" width="6.5703125" style="178" bestFit="1" customWidth="1"/>
    <col min="3857" max="3858" width="3" style="178" bestFit="1" customWidth="1"/>
    <col min="3859" max="3859" width="4.140625" style="178" customWidth="1"/>
    <col min="3860" max="3861" width="4" style="178" bestFit="1" customWidth="1"/>
    <col min="3862" max="3862" width="5.5703125" style="178" bestFit="1" customWidth="1"/>
    <col min="3863" max="3863" width="0.28515625" style="178" customWidth="1"/>
    <col min="3864" max="3864" width="7.42578125" style="178" customWidth="1"/>
    <col min="3865" max="3865" width="7.5703125" style="178" customWidth="1"/>
    <col min="3866" max="3866" width="7.5703125" style="178" bestFit="1" customWidth="1"/>
    <col min="3867" max="4096" width="11.42578125" style="178"/>
    <col min="4097" max="4097" width="0.140625" style="178" customWidth="1"/>
    <col min="4098" max="4098" width="2.7109375" style="178" customWidth="1"/>
    <col min="4099" max="4099" width="15.42578125" style="178" customWidth="1"/>
    <col min="4100" max="4100" width="1.28515625" style="178" customWidth="1"/>
    <col min="4101" max="4101" width="71.42578125" style="178" customWidth="1"/>
    <col min="4102" max="4102" width="6.5703125" style="178" bestFit="1" customWidth="1"/>
    <col min="4103" max="4104" width="6.5703125" style="178" customWidth="1"/>
    <col min="4105" max="4105" width="4" style="178" bestFit="1" customWidth="1"/>
    <col min="4106" max="4108" width="6.5703125" style="178" bestFit="1" customWidth="1"/>
    <col min="4109" max="4109" width="6.5703125" style="178" customWidth="1"/>
    <col min="4110" max="4112" width="6.5703125" style="178" bestFit="1" customWidth="1"/>
    <col min="4113" max="4114" width="3" style="178" bestFit="1" customWidth="1"/>
    <col min="4115" max="4115" width="4.140625" style="178" customWidth="1"/>
    <col min="4116" max="4117" width="4" style="178" bestFit="1" customWidth="1"/>
    <col min="4118" max="4118" width="5.5703125" style="178" bestFit="1" customWidth="1"/>
    <col min="4119" max="4119" width="0.28515625" style="178" customWidth="1"/>
    <col min="4120" max="4120" width="7.42578125" style="178" customWidth="1"/>
    <col min="4121" max="4121" width="7.5703125" style="178" customWidth="1"/>
    <col min="4122" max="4122" width="7.5703125" style="178" bestFit="1" customWidth="1"/>
    <col min="4123" max="4352" width="11.42578125" style="178"/>
    <col min="4353" max="4353" width="0.140625" style="178" customWidth="1"/>
    <col min="4354" max="4354" width="2.7109375" style="178" customWidth="1"/>
    <col min="4355" max="4355" width="15.42578125" style="178" customWidth="1"/>
    <col min="4356" max="4356" width="1.28515625" style="178" customWidth="1"/>
    <col min="4357" max="4357" width="71.42578125" style="178" customWidth="1"/>
    <col min="4358" max="4358" width="6.5703125" style="178" bestFit="1" customWidth="1"/>
    <col min="4359" max="4360" width="6.5703125" style="178" customWidth="1"/>
    <col min="4361" max="4361" width="4" style="178" bestFit="1" customWidth="1"/>
    <col min="4362" max="4364" width="6.5703125" style="178" bestFit="1" customWidth="1"/>
    <col min="4365" max="4365" width="6.5703125" style="178" customWidth="1"/>
    <col min="4366" max="4368" width="6.5703125" style="178" bestFit="1" customWidth="1"/>
    <col min="4369" max="4370" width="3" style="178" bestFit="1" customWidth="1"/>
    <col min="4371" max="4371" width="4.140625" style="178" customWidth="1"/>
    <col min="4372" max="4373" width="4" style="178" bestFit="1" customWidth="1"/>
    <col min="4374" max="4374" width="5.5703125" style="178" bestFit="1" customWidth="1"/>
    <col min="4375" max="4375" width="0.28515625" style="178" customWidth="1"/>
    <col min="4376" max="4376" width="7.42578125" style="178" customWidth="1"/>
    <col min="4377" max="4377" width="7.5703125" style="178" customWidth="1"/>
    <col min="4378" max="4378" width="7.5703125" style="178" bestFit="1" customWidth="1"/>
    <col min="4379" max="4608" width="11.42578125" style="178"/>
    <col min="4609" max="4609" width="0.140625" style="178" customWidth="1"/>
    <col min="4610" max="4610" width="2.7109375" style="178" customWidth="1"/>
    <col min="4611" max="4611" width="15.42578125" style="178" customWidth="1"/>
    <col min="4612" max="4612" width="1.28515625" style="178" customWidth="1"/>
    <col min="4613" max="4613" width="71.42578125" style="178" customWidth="1"/>
    <col min="4614" max="4614" width="6.5703125" style="178" bestFit="1" customWidth="1"/>
    <col min="4615" max="4616" width="6.5703125" style="178" customWidth="1"/>
    <col min="4617" max="4617" width="4" style="178" bestFit="1" customWidth="1"/>
    <col min="4618" max="4620" width="6.5703125" style="178" bestFit="1" customWidth="1"/>
    <col min="4621" max="4621" width="6.5703125" style="178" customWidth="1"/>
    <col min="4622" max="4624" width="6.5703125" style="178" bestFit="1" customWidth="1"/>
    <col min="4625" max="4626" width="3" style="178" bestFit="1" customWidth="1"/>
    <col min="4627" max="4627" width="4.140625" style="178" customWidth="1"/>
    <col min="4628" max="4629" width="4" style="178" bestFit="1" customWidth="1"/>
    <col min="4630" max="4630" width="5.5703125" style="178" bestFit="1" customWidth="1"/>
    <col min="4631" max="4631" width="0.28515625" style="178" customWidth="1"/>
    <col min="4632" max="4632" width="7.42578125" style="178" customWidth="1"/>
    <col min="4633" max="4633" width="7.5703125" style="178" customWidth="1"/>
    <col min="4634" max="4634" width="7.5703125" style="178" bestFit="1" customWidth="1"/>
    <col min="4635" max="4864" width="11.42578125" style="178"/>
    <col min="4865" max="4865" width="0.140625" style="178" customWidth="1"/>
    <col min="4866" max="4866" width="2.7109375" style="178" customWidth="1"/>
    <col min="4867" max="4867" width="15.42578125" style="178" customWidth="1"/>
    <col min="4868" max="4868" width="1.28515625" style="178" customWidth="1"/>
    <col min="4869" max="4869" width="71.42578125" style="178" customWidth="1"/>
    <col min="4870" max="4870" width="6.5703125" style="178" bestFit="1" customWidth="1"/>
    <col min="4871" max="4872" width="6.5703125" style="178" customWidth="1"/>
    <col min="4873" max="4873" width="4" style="178" bestFit="1" customWidth="1"/>
    <col min="4874" max="4876" width="6.5703125" style="178" bestFit="1" customWidth="1"/>
    <col min="4877" max="4877" width="6.5703125" style="178" customWidth="1"/>
    <col min="4878" max="4880" width="6.5703125" style="178" bestFit="1" customWidth="1"/>
    <col min="4881" max="4882" width="3" style="178" bestFit="1" customWidth="1"/>
    <col min="4883" max="4883" width="4.140625" style="178" customWidth="1"/>
    <col min="4884" max="4885" width="4" style="178" bestFit="1" customWidth="1"/>
    <col min="4886" max="4886" width="5.5703125" style="178" bestFit="1" customWidth="1"/>
    <col min="4887" max="4887" width="0.28515625" style="178" customWidth="1"/>
    <col min="4888" max="4888" width="7.42578125" style="178" customWidth="1"/>
    <col min="4889" max="4889" width="7.5703125" style="178" customWidth="1"/>
    <col min="4890" max="4890" width="7.5703125" style="178" bestFit="1" customWidth="1"/>
    <col min="4891" max="5120" width="11.42578125" style="178"/>
    <col min="5121" max="5121" width="0.140625" style="178" customWidth="1"/>
    <col min="5122" max="5122" width="2.7109375" style="178" customWidth="1"/>
    <col min="5123" max="5123" width="15.42578125" style="178" customWidth="1"/>
    <col min="5124" max="5124" width="1.28515625" style="178" customWidth="1"/>
    <col min="5125" max="5125" width="71.42578125" style="178" customWidth="1"/>
    <col min="5126" max="5126" width="6.5703125" style="178" bestFit="1" customWidth="1"/>
    <col min="5127" max="5128" width="6.5703125" style="178" customWidth="1"/>
    <col min="5129" max="5129" width="4" style="178" bestFit="1" customWidth="1"/>
    <col min="5130" max="5132" width="6.5703125" style="178" bestFit="1" customWidth="1"/>
    <col min="5133" max="5133" width="6.5703125" style="178" customWidth="1"/>
    <col min="5134" max="5136" width="6.5703125" style="178" bestFit="1" customWidth="1"/>
    <col min="5137" max="5138" width="3" style="178" bestFit="1" customWidth="1"/>
    <col min="5139" max="5139" width="4.140625" style="178" customWidth="1"/>
    <col min="5140" max="5141" width="4" style="178" bestFit="1" customWidth="1"/>
    <col min="5142" max="5142" width="5.5703125" style="178" bestFit="1" customWidth="1"/>
    <col min="5143" max="5143" width="0.28515625" style="178" customWidth="1"/>
    <col min="5144" max="5144" width="7.42578125" style="178" customWidth="1"/>
    <col min="5145" max="5145" width="7.5703125" style="178" customWidth="1"/>
    <col min="5146" max="5146" width="7.5703125" style="178" bestFit="1" customWidth="1"/>
    <col min="5147" max="5376" width="11.42578125" style="178"/>
    <col min="5377" max="5377" width="0.140625" style="178" customWidth="1"/>
    <col min="5378" max="5378" width="2.7109375" style="178" customWidth="1"/>
    <col min="5379" max="5379" width="15.42578125" style="178" customWidth="1"/>
    <col min="5380" max="5380" width="1.28515625" style="178" customWidth="1"/>
    <col min="5381" max="5381" width="71.42578125" style="178" customWidth="1"/>
    <col min="5382" max="5382" width="6.5703125" style="178" bestFit="1" customWidth="1"/>
    <col min="5383" max="5384" width="6.5703125" style="178" customWidth="1"/>
    <col min="5385" max="5385" width="4" style="178" bestFit="1" customWidth="1"/>
    <col min="5386" max="5388" width="6.5703125" style="178" bestFit="1" customWidth="1"/>
    <col min="5389" max="5389" width="6.5703125" style="178" customWidth="1"/>
    <col min="5390" max="5392" width="6.5703125" style="178" bestFit="1" customWidth="1"/>
    <col min="5393" max="5394" width="3" style="178" bestFit="1" customWidth="1"/>
    <col min="5395" max="5395" width="4.140625" style="178" customWidth="1"/>
    <col min="5396" max="5397" width="4" style="178" bestFit="1" customWidth="1"/>
    <col min="5398" max="5398" width="5.5703125" style="178" bestFit="1" customWidth="1"/>
    <col min="5399" max="5399" width="0.28515625" style="178" customWidth="1"/>
    <col min="5400" max="5400" width="7.42578125" style="178" customWidth="1"/>
    <col min="5401" max="5401" width="7.5703125" style="178" customWidth="1"/>
    <col min="5402" max="5402" width="7.5703125" style="178" bestFit="1" customWidth="1"/>
    <col min="5403" max="5632" width="11.42578125" style="178"/>
    <col min="5633" max="5633" width="0.140625" style="178" customWidth="1"/>
    <col min="5634" max="5634" width="2.7109375" style="178" customWidth="1"/>
    <col min="5635" max="5635" width="15.42578125" style="178" customWidth="1"/>
    <col min="5636" max="5636" width="1.28515625" style="178" customWidth="1"/>
    <col min="5637" max="5637" width="71.42578125" style="178" customWidth="1"/>
    <col min="5638" max="5638" width="6.5703125" style="178" bestFit="1" customWidth="1"/>
    <col min="5639" max="5640" width="6.5703125" style="178" customWidth="1"/>
    <col min="5641" max="5641" width="4" style="178" bestFit="1" customWidth="1"/>
    <col min="5642" max="5644" width="6.5703125" style="178" bestFit="1" customWidth="1"/>
    <col min="5645" max="5645" width="6.5703125" style="178" customWidth="1"/>
    <col min="5646" max="5648" width="6.5703125" style="178" bestFit="1" customWidth="1"/>
    <col min="5649" max="5650" width="3" style="178" bestFit="1" customWidth="1"/>
    <col min="5651" max="5651" width="4.140625" style="178" customWidth="1"/>
    <col min="5652" max="5653" width="4" style="178" bestFit="1" customWidth="1"/>
    <col min="5654" max="5654" width="5.5703125" style="178" bestFit="1" customWidth="1"/>
    <col min="5655" max="5655" width="0.28515625" style="178" customWidth="1"/>
    <col min="5656" max="5656" width="7.42578125" style="178" customWidth="1"/>
    <col min="5657" max="5657" width="7.5703125" style="178" customWidth="1"/>
    <col min="5658" max="5658" width="7.5703125" style="178" bestFit="1" customWidth="1"/>
    <col min="5659" max="5888" width="11.42578125" style="178"/>
    <col min="5889" max="5889" width="0.140625" style="178" customWidth="1"/>
    <col min="5890" max="5890" width="2.7109375" style="178" customWidth="1"/>
    <col min="5891" max="5891" width="15.42578125" style="178" customWidth="1"/>
    <col min="5892" max="5892" width="1.28515625" style="178" customWidth="1"/>
    <col min="5893" max="5893" width="71.42578125" style="178" customWidth="1"/>
    <col min="5894" max="5894" width="6.5703125" style="178" bestFit="1" customWidth="1"/>
    <col min="5895" max="5896" width="6.5703125" style="178" customWidth="1"/>
    <col min="5897" max="5897" width="4" style="178" bestFit="1" customWidth="1"/>
    <col min="5898" max="5900" width="6.5703125" style="178" bestFit="1" customWidth="1"/>
    <col min="5901" max="5901" width="6.5703125" style="178" customWidth="1"/>
    <col min="5902" max="5904" width="6.5703125" style="178" bestFit="1" customWidth="1"/>
    <col min="5905" max="5906" width="3" style="178" bestFit="1" customWidth="1"/>
    <col min="5907" max="5907" width="4.140625" style="178" customWidth="1"/>
    <col min="5908" max="5909" width="4" style="178" bestFit="1" customWidth="1"/>
    <col min="5910" max="5910" width="5.5703125" style="178" bestFit="1" customWidth="1"/>
    <col min="5911" max="5911" width="0.28515625" style="178" customWidth="1"/>
    <col min="5912" max="5912" width="7.42578125" style="178" customWidth="1"/>
    <col min="5913" max="5913" width="7.5703125" style="178" customWidth="1"/>
    <col min="5914" max="5914" width="7.5703125" style="178" bestFit="1" customWidth="1"/>
    <col min="5915" max="6144" width="11.42578125" style="178"/>
    <col min="6145" max="6145" width="0.140625" style="178" customWidth="1"/>
    <col min="6146" max="6146" width="2.7109375" style="178" customWidth="1"/>
    <col min="6147" max="6147" width="15.42578125" style="178" customWidth="1"/>
    <col min="6148" max="6148" width="1.28515625" style="178" customWidth="1"/>
    <col min="6149" max="6149" width="71.42578125" style="178" customWidth="1"/>
    <col min="6150" max="6150" width="6.5703125" style="178" bestFit="1" customWidth="1"/>
    <col min="6151" max="6152" width="6.5703125" style="178" customWidth="1"/>
    <col min="6153" max="6153" width="4" style="178" bestFit="1" customWidth="1"/>
    <col min="6154" max="6156" width="6.5703125" style="178" bestFit="1" customWidth="1"/>
    <col min="6157" max="6157" width="6.5703125" style="178" customWidth="1"/>
    <col min="6158" max="6160" width="6.5703125" style="178" bestFit="1" customWidth="1"/>
    <col min="6161" max="6162" width="3" style="178" bestFit="1" customWidth="1"/>
    <col min="6163" max="6163" width="4.140625" style="178" customWidth="1"/>
    <col min="6164" max="6165" width="4" style="178" bestFit="1" customWidth="1"/>
    <col min="6166" max="6166" width="5.5703125" style="178" bestFit="1" customWidth="1"/>
    <col min="6167" max="6167" width="0.28515625" style="178" customWidth="1"/>
    <col min="6168" max="6168" width="7.42578125" style="178" customWidth="1"/>
    <col min="6169" max="6169" width="7.5703125" style="178" customWidth="1"/>
    <col min="6170" max="6170" width="7.5703125" style="178" bestFit="1" customWidth="1"/>
    <col min="6171" max="6400" width="11.42578125" style="178"/>
    <col min="6401" max="6401" width="0.140625" style="178" customWidth="1"/>
    <col min="6402" max="6402" width="2.7109375" style="178" customWidth="1"/>
    <col min="6403" max="6403" width="15.42578125" style="178" customWidth="1"/>
    <col min="6404" max="6404" width="1.28515625" style="178" customWidth="1"/>
    <col min="6405" max="6405" width="71.42578125" style="178" customWidth="1"/>
    <col min="6406" max="6406" width="6.5703125" style="178" bestFit="1" customWidth="1"/>
    <col min="6407" max="6408" width="6.5703125" style="178" customWidth="1"/>
    <col min="6409" max="6409" width="4" style="178" bestFit="1" customWidth="1"/>
    <col min="6410" max="6412" width="6.5703125" style="178" bestFit="1" customWidth="1"/>
    <col min="6413" max="6413" width="6.5703125" style="178" customWidth="1"/>
    <col min="6414" max="6416" width="6.5703125" style="178" bestFit="1" customWidth="1"/>
    <col min="6417" max="6418" width="3" style="178" bestFit="1" customWidth="1"/>
    <col min="6419" max="6419" width="4.140625" style="178" customWidth="1"/>
    <col min="6420" max="6421" width="4" style="178" bestFit="1" customWidth="1"/>
    <col min="6422" max="6422" width="5.5703125" style="178" bestFit="1" customWidth="1"/>
    <col min="6423" max="6423" width="0.28515625" style="178" customWidth="1"/>
    <col min="6424" max="6424" width="7.42578125" style="178" customWidth="1"/>
    <col min="6425" max="6425" width="7.5703125" style="178" customWidth="1"/>
    <col min="6426" max="6426" width="7.5703125" style="178" bestFit="1" customWidth="1"/>
    <col min="6427" max="6656" width="11.42578125" style="178"/>
    <col min="6657" max="6657" width="0.140625" style="178" customWidth="1"/>
    <col min="6658" max="6658" width="2.7109375" style="178" customWidth="1"/>
    <col min="6659" max="6659" width="15.42578125" style="178" customWidth="1"/>
    <col min="6660" max="6660" width="1.28515625" style="178" customWidth="1"/>
    <col min="6661" max="6661" width="71.42578125" style="178" customWidth="1"/>
    <col min="6662" max="6662" width="6.5703125" style="178" bestFit="1" customWidth="1"/>
    <col min="6663" max="6664" width="6.5703125" style="178" customWidth="1"/>
    <col min="6665" max="6665" width="4" style="178" bestFit="1" customWidth="1"/>
    <col min="6666" max="6668" width="6.5703125" style="178" bestFit="1" customWidth="1"/>
    <col min="6669" max="6669" width="6.5703125" style="178" customWidth="1"/>
    <col min="6670" max="6672" width="6.5703125" style="178" bestFit="1" customWidth="1"/>
    <col min="6673" max="6674" width="3" style="178" bestFit="1" customWidth="1"/>
    <col min="6675" max="6675" width="4.140625" style="178" customWidth="1"/>
    <col min="6676" max="6677" width="4" style="178" bestFit="1" customWidth="1"/>
    <col min="6678" max="6678" width="5.5703125" style="178" bestFit="1" customWidth="1"/>
    <col min="6679" max="6679" width="0.28515625" style="178" customWidth="1"/>
    <col min="6680" max="6680" width="7.42578125" style="178" customWidth="1"/>
    <col min="6681" max="6681" width="7.5703125" style="178" customWidth="1"/>
    <col min="6682" max="6682" width="7.5703125" style="178" bestFit="1" customWidth="1"/>
    <col min="6683" max="6912" width="11.42578125" style="178"/>
    <col min="6913" max="6913" width="0.140625" style="178" customWidth="1"/>
    <col min="6914" max="6914" width="2.7109375" style="178" customWidth="1"/>
    <col min="6915" max="6915" width="15.42578125" style="178" customWidth="1"/>
    <col min="6916" max="6916" width="1.28515625" style="178" customWidth="1"/>
    <col min="6917" max="6917" width="71.42578125" style="178" customWidth="1"/>
    <col min="6918" max="6918" width="6.5703125" style="178" bestFit="1" customWidth="1"/>
    <col min="6919" max="6920" width="6.5703125" style="178" customWidth="1"/>
    <col min="6921" max="6921" width="4" style="178" bestFit="1" customWidth="1"/>
    <col min="6922" max="6924" width="6.5703125" style="178" bestFit="1" customWidth="1"/>
    <col min="6925" max="6925" width="6.5703125" style="178" customWidth="1"/>
    <col min="6926" max="6928" width="6.5703125" style="178" bestFit="1" customWidth="1"/>
    <col min="6929" max="6930" width="3" style="178" bestFit="1" customWidth="1"/>
    <col min="6931" max="6931" width="4.140625" style="178" customWidth="1"/>
    <col min="6932" max="6933" width="4" style="178" bestFit="1" customWidth="1"/>
    <col min="6934" max="6934" width="5.5703125" style="178" bestFit="1" customWidth="1"/>
    <col min="6935" max="6935" width="0.28515625" style="178" customWidth="1"/>
    <col min="6936" max="6936" width="7.42578125" style="178" customWidth="1"/>
    <col min="6937" max="6937" width="7.5703125" style="178" customWidth="1"/>
    <col min="6938" max="6938" width="7.5703125" style="178" bestFit="1" customWidth="1"/>
    <col min="6939" max="7168" width="11.42578125" style="178"/>
    <col min="7169" max="7169" width="0.140625" style="178" customWidth="1"/>
    <col min="7170" max="7170" width="2.7109375" style="178" customWidth="1"/>
    <col min="7171" max="7171" width="15.42578125" style="178" customWidth="1"/>
    <col min="7172" max="7172" width="1.28515625" style="178" customWidth="1"/>
    <col min="7173" max="7173" width="71.42578125" style="178" customWidth="1"/>
    <col min="7174" max="7174" width="6.5703125" style="178" bestFit="1" customWidth="1"/>
    <col min="7175" max="7176" width="6.5703125" style="178" customWidth="1"/>
    <col min="7177" max="7177" width="4" style="178" bestFit="1" customWidth="1"/>
    <col min="7178" max="7180" width="6.5703125" style="178" bestFit="1" customWidth="1"/>
    <col min="7181" max="7181" width="6.5703125" style="178" customWidth="1"/>
    <col min="7182" max="7184" width="6.5703125" style="178" bestFit="1" customWidth="1"/>
    <col min="7185" max="7186" width="3" style="178" bestFit="1" customWidth="1"/>
    <col min="7187" max="7187" width="4.140625" style="178" customWidth="1"/>
    <col min="7188" max="7189" width="4" style="178" bestFit="1" customWidth="1"/>
    <col min="7190" max="7190" width="5.5703125" style="178" bestFit="1" customWidth="1"/>
    <col min="7191" max="7191" width="0.28515625" style="178" customWidth="1"/>
    <col min="7192" max="7192" width="7.42578125" style="178" customWidth="1"/>
    <col min="7193" max="7193" width="7.5703125" style="178" customWidth="1"/>
    <col min="7194" max="7194" width="7.5703125" style="178" bestFit="1" customWidth="1"/>
    <col min="7195" max="7424" width="11.42578125" style="178"/>
    <col min="7425" max="7425" width="0.140625" style="178" customWidth="1"/>
    <col min="7426" max="7426" width="2.7109375" style="178" customWidth="1"/>
    <col min="7427" max="7427" width="15.42578125" style="178" customWidth="1"/>
    <col min="7428" max="7428" width="1.28515625" style="178" customWidth="1"/>
    <col min="7429" max="7429" width="71.42578125" style="178" customWidth="1"/>
    <col min="7430" max="7430" width="6.5703125" style="178" bestFit="1" customWidth="1"/>
    <col min="7431" max="7432" width="6.5703125" style="178" customWidth="1"/>
    <col min="7433" max="7433" width="4" style="178" bestFit="1" customWidth="1"/>
    <col min="7434" max="7436" width="6.5703125" style="178" bestFit="1" customWidth="1"/>
    <col min="7437" max="7437" width="6.5703125" style="178" customWidth="1"/>
    <col min="7438" max="7440" width="6.5703125" style="178" bestFit="1" customWidth="1"/>
    <col min="7441" max="7442" width="3" style="178" bestFit="1" customWidth="1"/>
    <col min="7443" max="7443" width="4.140625" style="178" customWidth="1"/>
    <col min="7444" max="7445" width="4" style="178" bestFit="1" customWidth="1"/>
    <col min="7446" max="7446" width="5.5703125" style="178" bestFit="1" customWidth="1"/>
    <col min="7447" max="7447" width="0.28515625" style="178" customWidth="1"/>
    <col min="7448" max="7448" width="7.42578125" style="178" customWidth="1"/>
    <col min="7449" max="7449" width="7.5703125" style="178" customWidth="1"/>
    <col min="7450" max="7450" width="7.5703125" style="178" bestFit="1" customWidth="1"/>
    <col min="7451" max="7680" width="11.42578125" style="178"/>
    <col min="7681" max="7681" width="0.140625" style="178" customWidth="1"/>
    <col min="7682" max="7682" width="2.7109375" style="178" customWidth="1"/>
    <col min="7683" max="7683" width="15.42578125" style="178" customWidth="1"/>
    <col min="7684" max="7684" width="1.28515625" style="178" customWidth="1"/>
    <col min="7685" max="7685" width="71.42578125" style="178" customWidth="1"/>
    <col min="7686" max="7686" width="6.5703125" style="178" bestFit="1" customWidth="1"/>
    <col min="7687" max="7688" width="6.5703125" style="178" customWidth="1"/>
    <col min="7689" max="7689" width="4" style="178" bestFit="1" customWidth="1"/>
    <col min="7690" max="7692" width="6.5703125" style="178" bestFit="1" customWidth="1"/>
    <col min="7693" max="7693" width="6.5703125" style="178" customWidth="1"/>
    <col min="7694" max="7696" width="6.5703125" style="178" bestFit="1" customWidth="1"/>
    <col min="7697" max="7698" width="3" style="178" bestFit="1" customWidth="1"/>
    <col min="7699" max="7699" width="4.140625" style="178" customWidth="1"/>
    <col min="7700" max="7701" width="4" style="178" bestFit="1" customWidth="1"/>
    <col min="7702" max="7702" width="5.5703125" style="178" bestFit="1" customWidth="1"/>
    <col min="7703" max="7703" width="0.28515625" style="178" customWidth="1"/>
    <col min="7704" max="7704" width="7.42578125" style="178" customWidth="1"/>
    <col min="7705" max="7705" width="7.5703125" style="178" customWidth="1"/>
    <col min="7706" max="7706" width="7.5703125" style="178" bestFit="1" customWidth="1"/>
    <col min="7707" max="7936" width="11.42578125" style="178"/>
    <col min="7937" max="7937" width="0.140625" style="178" customWidth="1"/>
    <col min="7938" max="7938" width="2.7109375" style="178" customWidth="1"/>
    <col min="7939" max="7939" width="15.42578125" style="178" customWidth="1"/>
    <col min="7940" max="7940" width="1.28515625" style="178" customWidth="1"/>
    <col min="7941" max="7941" width="71.42578125" style="178" customWidth="1"/>
    <col min="7942" max="7942" width="6.5703125" style="178" bestFit="1" customWidth="1"/>
    <col min="7943" max="7944" width="6.5703125" style="178" customWidth="1"/>
    <col min="7945" max="7945" width="4" style="178" bestFit="1" customWidth="1"/>
    <col min="7946" max="7948" width="6.5703125" style="178" bestFit="1" customWidth="1"/>
    <col min="7949" max="7949" width="6.5703125" style="178" customWidth="1"/>
    <col min="7950" max="7952" width="6.5703125" style="178" bestFit="1" customWidth="1"/>
    <col min="7953" max="7954" width="3" style="178" bestFit="1" customWidth="1"/>
    <col min="7955" max="7955" width="4.140625" style="178" customWidth="1"/>
    <col min="7956" max="7957" width="4" style="178" bestFit="1" customWidth="1"/>
    <col min="7958" max="7958" width="5.5703125" style="178" bestFit="1" customWidth="1"/>
    <col min="7959" max="7959" width="0.28515625" style="178" customWidth="1"/>
    <col min="7960" max="7960" width="7.42578125" style="178" customWidth="1"/>
    <col min="7961" max="7961" width="7.5703125" style="178" customWidth="1"/>
    <col min="7962" max="7962" width="7.5703125" style="178" bestFit="1" customWidth="1"/>
    <col min="7963" max="8192" width="11.42578125" style="178"/>
    <col min="8193" max="8193" width="0.140625" style="178" customWidth="1"/>
    <col min="8194" max="8194" width="2.7109375" style="178" customWidth="1"/>
    <col min="8195" max="8195" width="15.42578125" style="178" customWidth="1"/>
    <col min="8196" max="8196" width="1.28515625" style="178" customWidth="1"/>
    <col min="8197" max="8197" width="71.42578125" style="178" customWidth="1"/>
    <col min="8198" max="8198" width="6.5703125" style="178" bestFit="1" customWidth="1"/>
    <col min="8199" max="8200" width="6.5703125" style="178" customWidth="1"/>
    <col min="8201" max="8201" width="4" style="178" bestFit="1" customWidth="1"/>
    <col min="8202" max="8204" width="6.5703125" style="178" bestFit="1" customWidth="1"/>
    <col min="8205" max="8205" width="6.5703125" style="178" customWidth="1"/>
    <col min="8206" max="8208" width="6.5703125" style="178" bestFit="1" customWidth="1"/>
    <col min="8209" max="8210" width="3" style="178" bestFit="1" customWidth="1"/>
    <col min="8211" max="8211" width="4.140625" style="178" customWidth="1"/>
    <col min="8212" max="8213" width="4" style="178" bestFit="1" customWidth="1"/>
    <col min="8214" max="8214" width="5.5703125" style="178" bestFit="1" customWidth="1"/>
    <col min="8215" max="8215" width="0.28515625" style="178" customWidth="1"/>
    <col min="8216" max="8216" width="7.42578125" style="178" customWidth="1"/>
    <col min="8217" max="8217" width="7.5703125" style="178" customWidth="1"/>
    <col min="8218" max="8218" width="7.5703125" style="178" bestFit="1" customWidth="1"/>
    <col min="8219" max="8448" width="11.42578125" style="178"/>
    <col min="8449" max="8449" width="0.140625" style="178" customWidth="1"/>
    <col min="8450" max="8450" width="2.7109375" style="178" customWidth="1"/>
    <col min="8451" max="8451" width="15.42578125" style="178" customWidth="1"/>
    <col min="8452" max="8452" width="1.28515625" style="178" customWidth="1"/>
    <col min="8453" max="8453" width="71.42578125" style="178" customWidth="1"/>
    <col min="8454" max="8454" width="6.5703125" style="178" bestFit="1" customWidth="1"/>
    <col min="8455" max="8456" width="6.5703125" style="178" customWidth="1"/>
    <col min="8457" max="8457" width="4" style="178" bestFit="1" customWidth="1"/>
    <col min="8458" max="8460" width="6.5703125" style="178" bestFit="1" customWidth="1"/>
    <col min="8461" max="8461" width="6.5703125" style="178" customWidth="1"/>
    <col min="8462" max="8464" width="6.5703125" style="178" bestFit="1" customWidth="1"/>
    <col min="8465" max="8466" width="3" style="178" bestFit="1" customWidth="1"/>
    <col min="8467" max="8467" width="4.140625" style="178" customWidth="1"/>
    <col min="8468" max="8469" width="4" style="178" bestFit="1" customWidth="1"/>
    <col min="8470" max="8470" width="5.5703125" style="178" bestFit="1" customWidth="1"/>
    <col min="8471" max="8471" width="0.28515625" style="178" customWidth="1"/>
    <col min="8472" max="8472" width="7.42578125" style="178" customWidth="1"/>
    <col min="8473" max="8473" width="7.5703125" style="178" customWidth="1"/>
    <col min="8474" max="8474" width="7.5703125" style="178" bestFit="1" customWidth="1"/>
    <col min="8475" max="8704" width="11.42578125" style="178"/>
    <col min="8705" max="8705" width="0.140625" style="178" customWidth="1"/>
    <col min="8706" max="8706" width="2.7109375" style="178" customWidth="1"/>
    <col min="8707" max="8707" width="15.42578125" style="178" customWidth="1"/>
    <col min="8708" max="8708" width="1.28515625" style="178" customWidth="1"/>
    <col min="8709" max="8709" width="71.42578125" style="178" customWidth="1"/>
    <col min="8710" max="8710" width="6.5703125" style="178" bestFit="1" customWidth="1"/>
    <col min="8711" max="8712" width="6.5703125" style="178" customWidth="1"/>
    <col min="8713" max="8713" width="4" style="178" bestFit="1" customWidth="1"/>
    <col min="8714" max="8716" width="6.5703125" style="178" bestFit="1" customWidth="1"/>
    <col min="8717" max="8717" width="6.5703125" style="178" customWidth="1"/>
    <col min="8718" max="8720" width="6.5703125" style="178" bestFit="1" customWidth="1"/>
    <col min="8721" max="8722" width="3" style="178" bestFit="1" customWidth="1"/>
    <col min="8723" max="8723" width="4.140625" style="178" customWidth="1"/>
    <col min="8724" max="8725" width="4" style="178" bestFit="1" customWidth="1"/>
    <col min="8726" max="8726" width="5.5703125" style="178" bestFit="1" customWidth="1"/>
    <col min="8727" max="8727" width="0.28515625" style="178" customWidth="1"/>
    <col min="8728" max="8728" width="7.42578125" style="178" customWidth="1"/>
    <col min="8729" max="8729" width="7.5703125" style="178" customWidth="1"/>
    <col min="8730" max="8730" width="7.5703125" style="178" bestFit="1" customWidth="1"/>
    <col min="8731" max="8960" width="11.42578125" style="178"/>
    <col min="8961" max="8961" width="0.140625" style="178" customWidth="1"/>
    <col min="8962" max="8962" width="2.7109375" style="178" customWidth="1"/>
    <col min="8963" max="8963" width="15.42578125" style="178" customWidth="1"/>
    <col min="8964" max="8964" width="1.28515625" style="178" customWidth="1"/>
    <col min="8965" max="8965" width="71.42578125" style="178" customWidth="1"/>
    <col min="8966" max="8966" width="6.5703125" style="178" bestFit="1" customWidth="1"/>
    <col min="8967" max="8968" width="6.5703125" style="178" customWidth="1"/>
    <col min="8969" max="8969" width="4" style="178" bestFit="1" customWidth="1"/>
    <col min="8970" max="8972" width="6.5703125" style="178" bestFit="1" customWidth="1"/>
    <col min="8973" max="8973" width="6.5703125" style="178" customWidth="1"/>
    <col min="8974" max="8976" width="6.5703125" style="178" bestFit="1" customWidth="1"/>
    <col min="8977" max="8978" width="3" style="178" bestFit="1" customWidth="1"/>
    <col min="8979" max="8979" width="4.140625" style="178" customWidth="1"/>
    <col min="8980" max="8981" width="4" style="178" bestFit="1" customWidth="1"/>
    <col min="8982" max="8982" width="5.5703125" style="178" bestFit="1" customWidth="1"/>
    <col min="8983" max="8983" width="0.28515625" style="178" customWidth="1"/>
    <col min="8984" max="8984" width="7.42578125" style="178" customWidth="1"/>
    <col min="8985" max="8985" width="7.5703125" style="178" customWidth="1"/>
    <col min="8986" max="8986" width="7.5703125" style="178" bestFit="1" customWidth="1"/>
    <col min="8987" max="9216" width="11.42578125" style="178"/>
    <col min="9217" max="9217" width="0.140625" style="178" customWidth="1"/>
    <col min="9218" max="9218" width="2.7109375" style="178" customWidth="1"/>
    <col min="9219" max="9219" width="15.42578125" style="178" customWidth="1"/>
    <col min="9220" max="9220" width="1.28515625" style="178" customWidth="1"/>
    <col min="9221" max="9221" width="71.42578125" style="178" customWidth="1"/>
    <col min="9222" max="9222" width="6.5703125" style="178" bestFit="1" customWidth="1"/>
    <col min="9223" max="9224" width="6.5703125" style="178" customWidth="1"/>
    <col min="9225" max="9225" width="4" style="178" bestFit="1" customWidth="1"/>
    <col min="9226" max="9228" width="6.5703125" style="178" bestFit="1" customWidth="1"/>
    <col min="9229" max="9229" width="6.5703125" style="178" customWidth="1"/>
    <col min="9230" max="9232" width="6.5703125" style="178" bestFit="1" customWidth="1"/>
    <col min="9233" max="9234" width="3" style="178" bestFit="1" customWidth="1"/>
    <col min="9235" max="9235" width="4.140625" style="178" customWidth="1"/>
    <col min="9236" max="9237" width="4" style="178" bestFit="1" customWidth="1"/>
    <col min="9238" max="9238" width="5.5703125" style="178" bestFit="1" customWidth="1"/>
    <col min="9239" max="9239" width="0.28515625" style="178" customWidth="1"/>
    <col min="9240" max="9240" width="7.42578125" style="178" customWidth="1"/>
    <col min="9241" max="9241" width="7.5703125" style="178" customWidth="1"/>
    <col min="9242" max="9242" width="7.5703125" style="178" bestFit="1" customWidth="1"/>
    <col min="9243" max="9472" width="11.42578125" style="178"/>
    <col min="9473" max="9473" width="0.140625" style="178" customWidth="1"/>
    <col min="9474" max="9474" width="2.7109375" style="178" customWidth="1"/>
    <col min="9475" max="9475" width="15.42578125" style="178" customWidth="1"/>
    <col min="9476" max="9476" width="1.28515625" style="178" customWidth="1"/>
    <col min="9477" max="9477" width="71.42578125" style="178" customWidth="1"/>
    <col min="9478" max="9478" width="6.5703125" style="178" bestFit="1" customWidth="1"/>
    <col min="9479" max="9480" width="6.5703125" style="178" customWidth="1"/>
    <col min="9481" max="9481" width="4" style="178" bestFit="1" customWidth="1"/>
    <col min="9482" max="9484" width="6.5703125" style="178" bestFit="1" customWidth="1"/>
    <col min="9485" max="9485" width="6.5703125" style="178" customWidth="1"/>
    <col min="9486" max="9488" width="6.5703125" style="178" bestFit="1" customWidth="1"/>
    <col min="9489" max="9490" width="3" style="178" bestFit="1" customWidth="1"/>
    <col min="9491" max="9491" width="4.140625" style="178" customWidth="1"/>
    <col min="9492" max="9493" width="4" style="178" bestFit="1" customWidth="1"/>
    <col min="9494" max="9494" width="5.5703125" style="178" bestFit="1" customWidth="1"/>
    <col min="9495" max="9495" width="0.28515625" style="178" customWidth="1"/>
    <col min="9496" max="9496" width="7.42578125" style="178" customWidth="1"/>
    <col min="9497" max="9497" width="7.5703125" style="178" customWidth="1"/>
    <col min="9498" max="9498" width="7.5703125" style="178" bestFit="1" customWidth="1"/>
    <col min="9499" max="9728" width="11.42578125" style="178"/>
    <col min="9729" max="9729" width="0.140625" style="178" customWidth="1"/>
    <col min="9730" max="9730" width="2.7109375" style="178" customWidth="1"/>
    <col min="9731" max="9731" width="15.42578125" style="178" customWidth="1"/>
    <col min="9732" max="9732" width="1.28515625" style="178" customWidth="1"/>
    <col min="9733" max="9733" width="71.42578125" style="178" customWidth="1"/>
    <col min="9734" max="9734" width="6.5703125" style="178" bestFit="1" customWidth="1"/>
    <col min="9735" max="9736" width="6.5703125" style="178" customWidth="1"/>
    <col min="9737" max="9737" width="4" style="178" bestFit="1" customWidth="1"/>
    <col min="9738" max="9740" width="6.5703125" style="178" bestFit="1" customWidth="1"/>
    <col min="9741" max="9741" width="6.5703125" style="178" customWidth="1"/>
    <col min="9742" max="9744" width="6.5703125" style="178" bestFit="1" customWidth="1"/>
    <col min="9745" max="9746" width="3" style="178" bestFit="1" customWidth="1"/>
    <col min="9747" max="9747" width="4.140625" style="178" customWidth="1"/>
    <col min="9748" max="9749" width="4" style="178" bestFit="1" customWidth="1"/>
    <col min="9750" max="9750" width="5.5703125" style="178" bestFit="1" customWidth="1"/>
    <col min="9751" max="9751" width="0.28515625" style="178" customWidth="1"/>
    <col min="9752" max="9752" width="7.42578125" style="178" customWidth="1"/>
    <col min="9753" max="9753" width="7.5703125" style="178" customWidth="1"/>
    <col min="9754" max="9754" width="7.5703125" style="178" bestFit="1" customWidth="1"/>
    <col min="9755" max="9984" width="11.42578125" style="178"/>
    <col min="9985" max="9985" width="0.140625" style="178" customWidth="1"/>
    <col min="9986" max="9986" width="2.7109375" style="178" customWidth="1"/>
    <col min="9987" max="9987" width="15.42578125" style="178" customWidth="1"/>
    <col min="9988" max="9988" width="1.28515625" style="178" customWidth="1"/>
    <col min="9989" max="9989" width="71.42578125" style="178" customWidth="1"/>
    <col min="9990" max="9990" width="6.5703125" style="178" bestFit="1" customWidth="1"/>
    <col min="9991" max="9992" width="6.5703125" style="178" customWidth="1"/>
    <col min="9993" max="9993" width="4" style="178" bestFit="1" customWidth="1"/>
    <col min="9994" max="9996" width="6.5703125" style="178" bestFit="1" customWidth="1"/>
    <col min="9997" max="9997" width="6.5703125" style="178" customWidth="1"/>
    <col min="9998" max="10000" width="6.5703125" style="178" bestFit="1" customWidth="1"/>
    <col min="10001" max="10002" width="3" style="178" bestFit="1" customWidth="1"/>
    <col min="10003" max="10003" width="4.140625" style="178" customWidth="1"/>
    <col min="10004" max="10005" width="4" style="178" bestFit="1" customWidth="1"/>
    <col min="10006" max="10006" width="5.5703125" style="178" bestFit="1" customWidth="1"/>
    <col min="10007" max="10007" width="0.28515625" style="178" customWidth="1"/>
    <col min="10008" max="10008" width="7.42578125" style="178" customWidth="1"/>
    <col min="10009" max="10009" width="7.5703125" style="178" customWidth="1"/>
    <col min="10010" max="10010" width="7.5703125" style="178" bestFit="1" customWidth="1"/>
    <col min="10011" max="10240" width="11.42578125" style="178"/>
    <col min="10241" max="10241" width="0.140625" style="178" customWidth="1"/>
    <col min="10242" max="10242" width="2.7109375" style="178" customWidth="1"/>
    <col min="10243" max="10243" width="15.42578125" style="178" customWidth="1"/>
    <col min="10244" max="10244" width="1.28515625" style="178" customWidth="1"/>
    <col min="10245" max="10245" width="71.42578125" style="178" customWidth="1"/>
    <col min="10246" max="10246" width="6.5703125" style="178" bestFit="1" customWidth="1"/>
    <col min="10247" max="10248" width="6.5703125" style="178" customWidth="1"/>
    <col min="10249" max="10249" width="4" style="178" bestFit="1" customWidth="1"/>
    <col min="10250" max="10252" width="6.5703125" style="178" bestFit="1" customWidth="1"/>
    <col min="10253" max="10253" width="6.5703125" style="178" customWidth="1"/>
    <col min="10254" max="10256" width="6.5703125" style="178" bestFit="1" customWidth="1"/>
    <col min="10257" max="10258" width="3" style="178" bestFit="1" customWidth="1"/>
    <col min="10259" max="10259" width="4.140625" style="178" customWidth="1"/>
    <col min="10260" max="10261" width="4" style="178" bestFit="1" customWidth="1"/>
    <col min="10262" max="10262" width="5.5703125" style="178" bestFit="1" customWidth="1"/>
    <col min="10263" max="10263" width="0.28515625" style="178" customWidth="1"/>
    <col min="10264" max="10264" width="7.42578125" style="178" customWidth="1"/>
    <col min="10265" max="10265" width="7.5703125" style="178" customWidth="1"/>
    <col min="10266" max="10266" width="7.5703125" style="178" bestFit="1" customWidth="1"/>
    <col min="10267" max="10496" width="11.42578125" style="178"/>
    <col min="10497" max="10497" width="0.140625" style="178" customWidth="1"/>
    <col min="10498" max="10498" width="2.7109375" style="178" customWidth="1"/>
    <col min="10499" max="10499" width="15.42578125" style="178" customWidth="1"/>
    <col min="10500" max="10500" width="1.28515625" style="178" customWidth="1"/>
    <col min="10501" max="10501" width="71.42578125" style="178" customWidth="1"/>
    <col min="10502" max="10502" width="6.5703125" style="178" bestFit="1" customWidth="1"/>
    <col min="10503" max="10504" width="6.5703125" style="178" customWidth="1"/>
    <col min="10505" max="10505" width="4" style="178" bestFit="1" customWidth="1"/>
    <col min="10506" max="10508" width="6.5703125" style="178" bestFit="1" customWidth="1"/>
    <col min="10509" max="10509" width="6.5703125" style="178" customWidth="1"/>
    <col min="10510" max="10512" width="6.5703125" style="178" bestFit="1" customWidth="1"/>
    <col min="10513" max="10514" width="3" style="178" bestFit="1" customWidth="1"/>
    <col min="10515" max="10515" width="4.140625" style="178" customWidth="1"/>
    <col min="10516" max="10517" width="4" style="178" bestFit="1" customWidth="1"/>
    <col min="10518" max="10518" width="5.5703125" style="178" bestFit="1" customWidth="1"/>
    <col min="10519" max="10519" width="0.28515625" style="178" customWidth="1"/>
    <col min="10520" max="10520" width="7.42578125" style="178" customWidth="1"/>
    <col min="10521" max="10521" width="7.5703125" style="178" customWidth="1"/>
    <col min="10522" max="10522" width="7.5703125" style="178" bestFit="1" customWidth="1"/>
    <col min="10523" max="10752" width="11.42578125" style="178"/>
    <col min="10753" max="10753" width="0.140625" style="178" customWidth="1"/>
    <col min="10754" max="10754" width="2.7109375" style="178" customWidth="1"/>
    <col min="10755" max="10755" width="15.42578125" style="178" customWidth="1"/>
    <col min="10756" max="10756" width="1.28515625" style="178" customWidth="1"/>
    <col min="10757" max="10757" width="71.42578125" style="178" customWidth="1"/>
    <col min="10758" max="10758" width="6.5703125" style="178" bestFit="1" customWidth="1"/>
    <col min="10759" max="10760" width="6.5703125" style="178" customWidth="1"/>
    <col min="10761" max="10761" width="4" style="178" bestFit="1" customWidth="1"/>
    <col min="10762" max="10764" width="6.5703125" style="178" bestFit="1" customWidth="1"/>
    <col min="10765" max="10765" width="6.5703125" style="178" customWidth="1"/>
    <col min="10766" max="10768" width="6.5703125" style="178" bestFit="1" customWidth="1"/>
    <col min="10769" max="10770" width="3" style="178" bestFit="1" customWidth="1"/>
    <col min="10771" max="10771" width="4.140625" style="178" customWidth="1"/>
    <col min="10772" max="10773" width="4" style="178" bestFit="1" customWidth="1"/>
    <col min="10774" max="10774" width="5.5703125" style="178" bestFit="1" customWidth="1"/>
    <col min="10775" max="10775" width="0.28515625" style="178" customWidth="1"/>
    <col min="10776" max="10776" width="7.42578125" style="178" customWidth="1"/>
    <col min="10777" max="10777" width="7.5703125" style="178" customWidth="1"/>
    <col min="10778" max="10778" width="7.5703125" style="178" bestFit="1" customWidth="1"/>
    <col min="10779" max="11008" width="11.42578125" style="178"/>
    <col min="11009" max="11009" width="0.140625" style="178" customWidth="1"/>
    <col min="11010" max="11010" width="2.7109375" style="178" customWidth="1"/>
    <col min="11011" max="11011" width="15.42578125" style="178" customWidth="1"/>
    <col min="11012" max="11012" width="1.28515625" style="178" customWidth="1"/>
    <col min="11013" max="11013" width="71.42578125" style="178" customWidth="1"/>
    <col min="11014" max="11014" width="6.5703125" style="178" bestFit="1" customWidth="1"/>
    <col min="11015" max="11016" width="6.5703125" style="178" customWidth="1"/>
    <col min="11017" max="11017" width="4" style="178" bestFit="1" customWidth="1"/>
    <col min="11018" max="11020" width="6.5703125" style="178" bestFit="1" customWidth="1"/>
    <col min="11021" max="11021" width="6.5703125" style="178" customWidth="1"/>
    <col min="11022" max="11024" width="6.5703125" style="178" bestFit="1" customWidth="1"/>
    <col min="11025" max="11026" width="3" style="178" bestFit="1" customWidth="1"/>
    <col min="11027" max="11027" width="4.140625" style="178" customWidth="1"/>
    <col min="11028" max="11029" width="4" style="178" bestFit="1" customWidth="1"/>
    <col min="11030" max="11030" width="5.5703125" style="178" bestFit="1" customWidth="1"/>
    <col min="11031" max="11031" width="0.28515625" style="178" customWidth="1"/>
    <col min="11032" max="11032" width="7.42578125" style="178" customWidth="1"/>
    <col min="11033" max="11033" width="7.5703125" style="178" customWidth="1"/>
    <col min="11034" max="11034" width="7.5703125" style="178" bestFit="1" customWidth="1"/>
    <col min="11035" max="11264" width="11.42578125" style="178"/>
    <col min="11265" max="11265" width="0.140625" style="178" customWidth="1"/>
    <col min="11266" max="11266" width="2.7109375" style="178" customWidth="1"/>
    <col min="11267" max="11267" width="15.42578125" style="178" customWidth="1"/>
    <col min="11268" max="11268" width="1.28515625" style="178" customWidth="1"/>
    <col min="11269" max="11269" width="71.42578125" style="178" customWidth="1"/>
    <col min="11270" max="11270" width="6.5703125" style="178" bestFit="1" customWidth="1"/>
    <col min="11271" max="11272" width="6.5703125" style="178" customWidth="1"/>
    <col min="11273" max="11273" width="4" style="178" bestFit="1" customWidth="1"/>
    <col min="11274" max="11276" width="6.5703125" style="178" bestFit="1" customWidth="1"/>
    <col min="11277" max="11277" width="6.5703125" style="178" customWidth="1"/>
    <col min="11278" max="11280" width="6.5703125" style="178" bestFit="1" customWidth="1"/>
    <col min="11281" max="11282" width="3" style="178" bestFit="1" customWidth="1"/>
    <col min="11283" max="11283" width="4.140625" style="178" customWidth="1"/>
    <col min="11284" max="11285" width="4" style="178" bestFit="1" customWidth="1"/>
    <col min="11286" max="11286" width="5.5703125" style="178" bestFit="1" customWidth="1"/>
    <col min="11287" max="11287" width="0.28515625" style="178" customWidth="1"/>
    <col min="11288" max="11288" width="7.42578125" style="178" customWidth="1"/>
    <col min="11289" max="11289" width="7.5703125" style="178" customWidth="1"/>
    <col min="11290" max="11290" width="7.5703125" style="178" bestFit="1" customWidth="1"/>
    <col min="11291" max="11520" width="11.42578125" style="178"/>
    <col min="11521" max="11521" width="0.140625" style="178" customWidth="1"/>
    <col min="11522" max="11522" width="2.7109375" style="178" customWidth="1"/>
    <col min="11523" max="11523" width="15.42578125" style="178" customWidth="1"/>
    <col min="11524" max="11524" width="1.28515625" style="178" customWidth="1"/>
    <col min="11525" max="11525" width="71.42578125" style="178" customWidth="1"/>
    <col min="11526" max="11526" width="6.5703125" style="178" bestFit="1" customWidth="1"/>
    <col min="11527" max="11528" width="6.5703125" style="178" customWidth="1"/>
    <col min="11529" max="11529" width="4" style="178" bestFit="1" customWidth="1"/>
    <col min="11530" max="11532" width="6.5703125" style="178" bestFit="1" customWidth="1"/>
    <col min="11533" max="11533" width="6.5703125" style="178" customWidth="1"/>
    <col min="11534" max="11536" width="6.5703125" style="178" bestFit="1" customWidth="1"/>
    <col min="11537" max="11538" width="3" style="178" bestFit="1" customWidth="1"/>
    <col min="11539" max="11539" width="4.140625" style="178" customWidth="1"/>
    <col min="11540" max="11541" width="4" style="178" bestFit="1" customWidth="1"/>
    <col min="11542" max="11542" width="5.5703125" style="178" bestFit="1" customWidth="1"/>
    <col min="11543" max="11543" width="0.28515625" style="178" customWidth="1"/>
    <col min="11544" max="11544" width="7.42578125" style="178" customWidth="1"/>
    <col min="11545" max="11545" width="7.5703125" style="178" customWidth="1"/>
    <col min="11546" max="11546" width="7.5703125" style="178" bestFit="1" customWidth="1"/>
    <col min="11547" max="11776" width="11.42578125" style="178"/>
    <col min="11777" max="11777" width="0.140625" style="178" customWidth="1"/>
    <col min="11778" max="11778" width="2.7109375" style="178" customWidth="1"/>
    <col min="11779" max="11779" width="15.42578125" style="178" customWidth="1"/>
    <col min="11780" max="11780" width="1.28515625" style="178" customWidth="1"/>
    <col min="11781" max="11781" width="71.42578125" style="178" customWidth="1"/>
    <col min="11782" max="11782" width="6.5703125" style="178" bestFit="1" customWidth="1"/>
    <col min="11783" max="11784" width="6.5703125" style="178" customWidth="1"/>
    <col min="11785" max="11785" width="4" style="178" bestFit="1" customWidth="1"/>
    <col min="11786" max="11788" width="6.5703125" style="178" bestFit="1" customWidth="1"/>
    <col min="11789" max="11789" width="6.5703125" style="178" customWidth="1"/>
    <col min="11790" max="11792" width="6.5703125" style="178" bestFit="1" customWidth="1"/>
    <col min="11793" max="11794" width="3" style="178" bestFit="1" customWidth="1"/>
    <col min="11795" max="11795" width="4.140625" style="178" customWidth="1"/>
    <col min="11796" max="11797" width="4" style="178" bestFit="1" customWidth="1"/>
    <col min="11798" max="11798" width="5.5703125" style="178" bestFit="1" customWidth="1"/>
    <col min="11799" max="11799" width="0.28515625" style="178" customWidth="1"/>
    <col min="11800" max="11800" width="7.42578125" style="178" customWidth="1"/>
    <col min="11801" max="11801" width="7.5703125" style="178" customWidth="1"/>
    <col min="11802" max="11802" width="7.5703125" style="178" bestFit="1" customWidth="1"/>
    <col min="11803" max="12032" width="11.42578125" style="178"/>
    <col min="12033" max="12033" width="0.140625" style="178" customWidth="1"/>
    <col min="12034" max="12034" width="2.7109375" style="178" customWidth="1"/>
    <col min="12035" max="12035" width="15.42578125" style="178" customWidth="1"/>
    <col min="12036" max="12036" width="1.28515625" style="178" customWidth="1"/>
    <col min="12037" max="12037" width="71.42578125" style="178" customWidth="1"/>
    <col min="12038" max="12038" width="6.5703125" style="178" bestFit="1" customWidth="1"/>
    <col min="12039" max="12040" width="6.5703125" style="178" customWidth="1"/>
    <col min="12041" max="12041" width="4" style="178" bestFit="1" customWidth="1"/>
    <col min="12042" max="12044" width="6.5703125" style="178" bestFit="1" customWidth="1"/>
    <col min="12045" max="12045" width="6.5703125" style="178" customWidth="1"/>
    <col min="12046" max="12048" width="6.5703125" style="178" bestFit="1" customWidth="1"/>
    <col min="12049" max="12050" width="3" style="178" bestFit="1" customWidth="1"/>
    <col min="12051" max="12051" width="4.140625" style="178" customWidth="1"/>
    <col min="12052" max="12053" width="4" style="178" bestFit="1" customWidth="1"/>
    <col min="12054" max="12054" width="5.5703125" style="178" bestFit="1" customWidth="1"/>
    <col min="12055" max="12055" width="0.28515625" style="178" customWidth="1"/>
    <col min="12056" max="12056" width="7.42578125" style="178" customWidth="1"/>
    <col min="12057" max="12057" width="7.5703125" style="178" customWidth="1"/>
    <col min="12058" max="12058" width="7.5703125" style="178" bestFit="1" customWidth="1"/>
    <col min="12059" max="12288" width="11.42578125" style="178"/>
    <col min="12289" max="12289" width="0.140625" style="178" customWidth="1"/>
    <col min="12290" max="12290" width="2.7109375" style="178" customWidth="1"/>
    <col min="12291" max="12291" width="15.42578125" style="178" customWidth="1"/>
    <col min="12292" max="12292" width="1.28515625" style="178" customWidth="1"/>
    <col min="12293" max="12293" width="71.42578125" style="178" customWidth="1"/>
    <col min="12294" max="12294" width="6.5703125" style="178" bestFit="1" customWidth="1"/>
    <col min="12295" max="12296" width="6.5703125" style="178" customWidth="1"/>
    <col min="12297" max="12297" width="4" style="178" bestFit="1" customWidth="1"/>
    <col min="12298" max="12300" width="6.5703125" style="178" bestFit="1" customWidth="1"/>
    <col min="12301" max="12301" width="6.5703125" style="178" customWidth="1"/>
    <col min="12302" max="12304" width="6.5703125" style="178" bestFit="1" customWidth="1"/>
    <col min="12305" max="12306" width="3" style="178" bestFit="1" customWidth="1"/>
    <col min="12307" max="12307" width="4.140625" style="178" customWidth="1"/>
    <col min="12308" max="12309" width="4" style="178" bestFit="1" customWidth="1"/>
    <col min="12310" max="12310" width="5.5703125" style="178" bestFit="1" customWidth="1"/>
    <col min="12311" max="12311" width="0.28515625" style="178" customWidth="1"/>
    <col min="12312" max="12312" width="7.42578125" style="178" customWidth="1"/>
    <col min="12313" max="12313" width="7.5703125" style="178" customWidth="1"/>
    <col min="12314" max="12314" width="7.5703125" style="178" bestFit="1" customWidth="1"/>
    <col min="12315" max="12544" width="11.42578125" style="178"/>
    <col min="12545" max="12545" width="0.140625" style="178" customWidth="1"/>
    <col min="12546" max="12546" width="2.7109375" style="178" customWidth="1"/>
    <col min="12547" max="12547" width="15.42578125" style="178" customWidth="1"/>
    <col min="12548" max="12548" width="1.28515625" style="178" customWidth="1"/>
    <col min="12549" max="12549" width="71.42578125" style="178" customWidth="1"/>
    <col min="12550" max="12550" width="6.5703125" style="178" bestFit="1" customWidth="1"/>
    <col min="12551" max="12552" width="6.5703125" style="178" customWidth="1"/>
    <col min="12553" max="12553" width="4" style="178" bestFit="1" customWidth="1"/>
    <col min="12554" max="12556" width="6.5703125" style="178" bestFit="1" customWidth="1"/>
    <col min="12557" max="12557" width="6.5703125" style="178" customWidth="1"/>
    <col min="12558" max="12560" width="6.5703125" style="178" bestFit="1" customWidth="1"/>
    <col min="12561" max="12562" width="3" style="178" bestFit="1" customWidth="1"/>
    <col min="12563" max="12563" width="4.140625" style="178" customWidth="1"/>
    <col min="12564" max="12565" width="4" style="178" bestFit="1" customWidth="1"/>
    <col min="12566" max="12566" width="5.5703125" style="178" bestFit="1" customWidth="1"/>
    <col min="12567" max="12567" width="0.28515625" style="178" customWidth="1"/>
    <col min="12568" max="12568" width="7.42578125" style="178" customWidth="1"/>
    <col min="12569" max="12569" width="7.5703125" style="178" customWidth="1"/>
    <col min="12570" max="12570" width="7.5703125" style="178" bestFit="1" customWidth="1"/>
    <col min="12571" max="12800" width="11.42578125" style="178"/>
    <col min="12801" max="12801" width="0.140625" style="178" customWidth="1"/>
    <col min="12802" max="12802" width="2.7109375" style="178" customWidth="1"/>
    <col min="12803" max="12803" width="15.42578125" style="178" customWidth="1"/>
    <col min="12804" max="12804" width="1.28515625" style="178" customWidth="1"/>
    <col min="12805" max="12805" width="71.42578125" style="178" customWidth="1"/>
    <col min="12806" max="12806" width="6.5703125" style="178" bestFit="1" customWidth="1"/>
    <col min="12807" max="12808" width="6.5703125" style="178" customWidth="1"/>
    <col min="12809" max="12809" width="4" style="178" bestFit="1" customWidth="1"/>
    <col min="12810" max="12812" width="6.5703125" style="178" bestFit="1" customWidth="1"/>
    <col min="12813" max="12813" width="6.5703125" style="178" customWidth="1"/>
    <col min="12814" max="12816" width="6.5703125" style="178" bestFit="1" customWidth="1"/>
    <col min="12817" max="12818" width="3" style="178" bestFit="1" customWidth="1"/>
    <col min="12819" max="12819" width="4.140625" style="178" customWidth="1"/>
    <col min="12820" max="12821" width="4" style="178" bestFit="1" customWidth="1"/>
    <col min="12822" max="12822" width="5.5703125" style="178" bestFit="1" customWidth="1"/>
    <col min="12823" max="12823" width="0.28515625" style="178" customWidth="1"/>
    <col min="12824" max="12824" width="7.42578125" style="178" customWidth="1"/>
    <col min="12825" max="12825" width="7.5703125" style="178" customWidth="1"/>
    <col min="12826" max="12826" width="7.5703125" style="178" bestFit="1" customWidth="1"/>
    <col min="12827" max="13056" width="11.42578125" style="178"/>
    <col min="13057" max="13057" width="0.140625" style="178" customWidth="1"/>
    <col min="13058" max="13058" width="2.7109375" style="178" customWidth="1"/>
    <col min="13059" max="13059" width="15.42578125" style="178" customWidth="1"/>
    <col min="13060" max="13060" width="1.28515625" style="178" customWidth="1"/>
    <col min="13061" max="13061" width="71.42578125" style="178" customWidth="1"/>
    <col min="13062" max="13062" width="6.5703125" style="178" bestFit="1" customWidth="1"/>
    <col min="13063" max="13064" width="6.5703125" style="178" customWidth="1"/>
    <col min="13065" max="13065" width="4" style="178" bestFit="1" customWidth="1"/>
    <col min="13066" max="13068" width="6.5703125" style="178" bestFit="1" customWidth="1"/>
    <col min="13069" max="13069" width="6.5703125" style="178" customWidth="1"/>
    <col min="13070" max="13072" width="6.5703125" style="178" bestFit="1" customWidth="1"/>
    <col min="13073" max="13074" width="3" style="178" bestFit="1" customWidth="1"/>
    <col min="13075" max="13075" width="4.140625" style="178" customWidth="1"/>
    <col min="13076" max="13077" width="4" style="178" bestFit="1" customWidth="1"/>
    <col min="13078" max="13078" width="5.5703125" style="178" bestFit="1" customWidth="1"/>
    <col min="13079" max="13079" width="0.28515625" style="178" customWidth="1"/>
    <col min="13080" max="13080" width="7.42578125" style="178" customWidth="1"/>
    <col min="13081" max="13081" width="7.5703125" style="178" customWidth="1"/>
    <col min="13082" max="13082" width="7.5703125" style="178" bestFit="1" customWidth="1"/>
    <col min="13083" max="13312" width="11.42578125" style="178"/>
    <col min="13313" max="13313" width="0.140625" style="178" customWidth="1"/>
    <col min="13314" max="13314" width="2.7109375" style="178" customWidth="1"/>
    <col min="13315" max="13315" width="15.42578125" style="178" customWidth="1"/>
    <col min="13316" max="13316" width="1.28515625" style="178" customWidth="1"/>
    <col min="13317" max="13317" width="71.42578125" style="178" customWidth="1"/>
    <col min="13318" max="13318" width="6.5703125" style="178" bestFit="1" customWidth="1"/>
    <col min="13319" max="13320" width="6.5703125" style="178" customWidth="1"/>
    <col min="13321" max="13321" width="4" style="178" bestFit="1" customWidth="1"/>
    <col min="13322" max="13324" width="6.5703125" style="178" bestFit="1" customWidth="1"/>
    <col min="13325" max="13325" width="6.5703125" style="178" customWidth="1"/>
    <col min="13326" max="13328" width="6.5703125" style="178" bestFit="1" customWidth="1"/>
    <col min="13329" max="13330" width="3" style="178" bestFit="1" customWidth="1"/>
    <col min="13331" max="13331" width="4.140625" style="178" customWidth="1"/>
    <col min="13332" max="13333" width="4" style="178" bestFit="1" customWidth="1"/>
    <col min="13334" max="13334" width="5.5703125" style="178" bestFit="1" customWidth="1"/>
    <col min="13335" max="13335" width="0.28515625" style="178" customWidth="1"/>
    <col min="13336" max="13336" width="7.42578125" style="178" customWidth="1"/>
    <col min="13337" max="13337" width="7.5703125" style="178" customWidth="1"/>
    <col min="13338" max="13338" width="7.5703125" style="178" bestFit="1" customWidth="1"/>
    <col min="13339" max="13568" width="11.42578125" style="178"/>
    <col min="13569" max="13569" width="0.140625" style="178" customWidth="1"/>
    <col min="13570" max="13570" width="2.7109375" style="178" customWidth="1"/>
    <col min="13571" max="13571" width="15.42578125" style="178" customWidth="1"/>
    <col min="13572" max="13572" width="1.28515625" style="178" customWidth="1"/>
    <col min="13573" max="13573" width="71.42578125" style="178" customWidth="1"/>
    <col min="13574" max="13574" width="6.5703125" style="178" bestFit="1" customWidth="1"/>
    <col min="13575" max="13576" width="6.5703125" style="178" customWidth="1"/>
    <col min="13577" max="13577" width="4" style="178" bestFit="1" customWidth="1"/>
    <col min="13578" max="13580" width="6.5703125" style="178" bestFit="1" customWidth="1"/>
    <col min="13581" max="13581" width="6.5703125" style="178" customWidth="1"/>
    <col min="13582" max="13584" width="6.5703125" style="178" bestFit="1" customWidth="1"/>
    <col min="13585" max="13586" width="3" style="178" bestFit="1" customWidth="1"/>
    <col min="13587" max="13587" width="4.140625" style="178" customWidth="1"/>
    <col min="13588" max="13589" width="4" style="178" bestFit="1" customWidth="1"/>
    <col min="13590" max="13590" width="5.5703125" style="178" bestFit="1" customWidth="1"/>
    <col min="13591" max="13591" width="0.28515625" style="178" customWidth="1"/>
    <col min="13592" max="13592" width="7.42578125" style="178" customWidth="1"/>
    <col min="13593" max="13593" width="7.5703125" style="178" customWidth="1"/>
    <col min="13594" max="13594" width="7.5703125" style="178" bestFit="1" customWidth="1"/>
    <col min="13595" max="13824" width="11.42578125" style="178"/>
    <col min="13825" max="13825" width="0.140625" style="178" customWidth="1"/>
    <col min="13826" max="13826" width="2.7109375" style="178" customWidth="1"/>
    <col min="13827" max="13827" width="15.42578125" style="178" customWidth="1"/>
    <col min="13828" max="13828" width="1.28515625" style="178" customWidth="1"/>
    <col min="13829" max="13829" width="71.42578125" style="178" customWidth="1"/>
    <col min="13830" max="13830" width="6.5703125" style="178" bestFit="1" customWidth="1"/>
    <col min="13831" max="13832" width="6.5703125" style="178" customWidth="1"/>
    <col min="13833" max="13833" width="4" style="178" bestFit="1" customWidth="1"/>
    <col min="13834" max="13836" width="6.5703125" style="178" bestFit="1" customWidth="1"/>
    <col min="13837" max="13837" width="6.5703125" style="178" customWidth="1"/>
    <col min="13838" max="13840" width="6.5703125" style="178" bestFit="1" customWidth="1"/>
    <col min="13841" max="13842" width="3" style="178" bestFit="1" customWidth="1"/>
    <col min="13843" max="13843" width="4.140625" style="178" customWidth="1"/>
    <col min="13844" max="13845" width="4" style="178" bestFit="1" customWidth="1"/>
    <col min="13846" max="13846" width="5.5703125" style="178" bestFit="1" customWidth="1"/>
    <col min="13847" max="13847" width="0.28515625" style="178" customWidth="1"/>
    <col min="13848" max="13848" width="7.42578125" style="178" customWidth="1"/>
    <col min="13849" max="13849" width="7.5703125" style="178" customWidth="1"/>
    <col min="13850" max="13850" width="7.5703125" style="178" bestFit="1" customWidth="1"/>
    <col min="13851" max="14080" width="11.42578125" style="178"/>
    <col min="14081" max="14081" width="0.140625" style="178" customWidth="1"/>
    <col min="14082" max="14082" width="2.7109375" style="178" customWidth="1"/>
    <col min="14083" max="14083" width="15.42578125" style="178" customWidth="1"/>
    <col min="14084" max="14084" width="1.28515625" style="178" customWidth="1"/>
    <col min="14085" max="14085" width="71.42578125" style="178" customWidth="1"/>
    <col min="14086" max="14086" width="6.5703125" style="178" bestFit="1" customWidth="1"/>
    <col min="14087" max="14088" width="6.5703125" style="178" customWidth="1"/>
    <col min="14089" max="14089" width="4" style="178" bestFit="1" customWidth="1"/>
    <col min="14090" max="14092" width="6.5703125" style="178" bestFit="1" customWidth="1"/>
    <col min="14093" max="14093" width="6.5703125" style="178" customWidth="1"/>
    <col min="14094" max="14096" width="6.5703125" style="178" bestFit="1" customWidth="1"/>
    <col min="14097" max="14098" width="3" style="178" bestFit="1" customWidth="1"/>
    <col min="14099" max="14099" width="4.140625" style="178" customWidth="1"/>
    <col min="14100" max="14101" width="4" style="178" bestFit="1" customWidth="1"/>
    <col min="14102" max="14102" width="5.5703125" style="178" bestFit="1" customWidth="1"/>
    <col min="14103" max="14103" width="0.28515625" style="178" customWidth="1"/>
    <col min="14104" max="14104" width="7.42578125" style="178" customWidth="1"/>
    <col min="14105" max="14105" width="7.5703125" style="178" customWidth="1"/>
    <col min="14106" max="14106" width="7.5703125" style="178" bestFit="1" customWidth="1"/>
    <col min="14107" max="14336" width="11.42578125" style="178"/>
    <col min="14337" max="14337" width="0.140625" style="178" customWidth="1"/>
    <col min="14338" max="14338" width="2.7109375" style="178" customWidth="1"/>
    <col min="14339" max="14339" width="15.42578125" style="178" customWidth="1"/>
    <col min="14340" max="14340" width="1.28515625" style="178" customWidth="1"/>
    <col min="14341" max="14341" width="71.42578125" style="178" customWidth="1"/>
    <col min="14342" max="14342" width="6.5703125" style="178" bestFit="1" customWidth="1"/>
    <col min="14343" max="14344" width="6.5703125" style="178" customWidth="1"/>
    <col min="14345" max="14345" width="4" style="178" bestFit="1" customWidth="1"/>
    <col min="14346" max="14348" width="6.5703125" style="178" bestFit="1" customWidth="1"/>
    <col min="14349" max="14349" width="6.5703125" style="178" customWidth="1"/>
    <col min="14350" max="14352" width="6.5703125" style="178" bestFit="1" customWidth="1"/>
    <col min="14353" max="14354" width="3" style="178" bestFit="1" customWidth="1"/>
    <col min="14355" max="14355" width="4.140625" style="178" customWidth="1"/>
    <col min="14356" max="14357" width="4" style="178" bestFit="1" customWidth="1"/>
    <col min="14358" max="14358" width="5.5703125" style="178" bestFit="1" customWidth="1"/>
    <col min="14359" max="14359" width="0.28515625" style="178" customWidth="1"/>
    <col min="14360" max="14360" width="7.42578125" style="178" customWidth="1"/>
    <col min="14361" max="14361" width="7.5703125" style="178" customWidth="1"/>
    <col min="14362" max="14362" width="7.5703125" style="178" bestFit="1" customWidth="1"/>
    <col min="14363" max="14592" width="11.42578125" style="178"/>
    <col min="14593" max="14593" width="0.140625" style="178" customWidth="1"/>
    <col min="14594" max="14594" width="2.7109375" style="178" customWidth="1"/>
    <col min="14595" max="14595" width="15.42578125" style="178" customWidth="1"/>
    <col min="14596" max="14596" width="1.28515625" style="178" customWidth="1"/>
    <col min="14597" max="14597" width="71.42578125" style="178" customWidth="1"/>
    <col min="14598" max="14598" width="6.5703125" style="178" bestFit="1" customWidth="1"/>
    <col min="14599" max="14600" width="6.5703125" style="178" customWidth="1"/>
    <col min="14601" max="14601" width="4" style="178" bestFit="1" customWidth="1"/>
    <col min="14602" max="14604" width="6.5703125" style="178" bestFit="1" customWidth="1"/>
    <col min="14605" max="14605" width="6.5703125" style="178" customWidth="1"/>
    <col min="14606" max="14608" width="6.5703125" style="178" bestFit="1" customWidth="1"/>
    <col min="14609" max="14610" width="3" style="178" bestFit="1" customWidth="1"/>
    <col min="14611" max="14611" width="4.140625" style="178" customWidth="1"/>
    <col min="14612" max="14613" width="4" style="178" bestFit="1" customWidth="1"/>
    <col min="14614" max="14614" width="5.5703125" style="178" bestFit="1" customWidth="1"/>
    <col min="14615" max="14615" width="0.28515625" style="178" customWidth="1"/>
    <col min="14616" max="14616" width="7.42578125" style="178" customWidth="1"/>
    <col min="14617" max="14617" width="7.5703125" style="178" customWidth="1"/>
    <col min="14618" max="14618" width="7.5703125" style="178" bestFit="1" customWidth="1"/>
    <col min="14619" max="14848" width="11.42578125" style="178"/>
    <col min="14849" max="14849" width="0.140625" style="178" customWidth="1"/>
    <col min="14850" max="14850" width="2.7109375" style="178" customWidth="1"/>
    <col min="14851" max="14851" width="15.42578125" style="178" customWidth="1"/>
    <col min="14852" max="14852" width="1.28515625" style="178" customWidth="1"/>
    <col min="14853" max="14853" width="71.42578125" style="178" customWidth="1"/>
    <col min="14854" max="14854" width="6.5703125" style="178" bestFit="1" customWidth="1"/>
    <col min="14855" max="14856" width="6.5703125" style="178" customWidth="1"/>
    <col min="14857" max="14857" width="4" style="178" bestFit="1" customWidth="1"/>
    <col min="14858" max="14860" width="6.5703125" style="178" bestFit="1" customWidth="1"/>
    <col min="14861" max="14861" width="6.5703125" style="178" customWidth="1"/>
    <col min="14862" max="14864" width="6.5703125" style="178" bestFit="1" customWidth="1"/>
    <col min="14865" max="14866" width="3" style="178" bestFit="1" customWidth="1"/>
    <col min="14867" max="14867" width="4.140625" style="178" customWidth="1"/>
    <col min="14868" max="14869" width="4" style="178" bestFit="1" customWidth="1"/>
    <col min="14870" max="14870" width="5.5703125" style="178" bestFit="1" customWidth="1"/>
    <col min="14871" max="14871" width="0.28515625" style="178" customWidth="1"/>
    <col min="14872" max="14872" width="7.42578125" style="178" customWidth="1"/>
    <col min="14873" max="14873" width="7.5703125" style="178" customWidth="1"/>
    <col min="14874" max="14874" width="7.5703125" style="178" bestFit="1" customWidth="1"/>
    <col min="14875" max="15104" width="11.42578125" style="178"/>
    <col min="15105" max="15105" width="0.140625" style="178" customWidth="1"/>
    <col min="15106" max="15106" width="2.7109375" style="178" customWidth="1"/>
    <col min="15107" max="15107" width="15.42578125" style="178" customWidth="1"/>
    <col min="15108" max="15108" width="1.28515625" style="178" customWidth="1"/>
    <col min="15109" max="15109" width="71.42578125" style="178" customWidth="1"/>
    <col min="15110" max="15110" width="6.5703125" style="178" bestFit="1" customWidth="1"/>
    <col min="15111" max="15112" width="6.5703125" style="178" customWidth="1"/>
    <col min="15113" max="15113" width="4" style="178" bestFit="1" customWidth="1"/>
    <col min="15114" max="15116" width="6.5703125" style="178" bestFit="1" customWidth="1"/>
    <col min="15117" max="15117" width="6.5703125" style="178" customWidth="1"/>
    <col min="15118" max="15120" width="6.5703125" style="178" bestFit="1" customWidth="1"/>
    <col min="15121" max="15122" width="3" style="178" bestFit="1" customWidth="1"/>
    <col min="15123" max="15123" width="4.140625" style="178" customWidth="1"/>
    <col min="15124" max="15125" width="4" style="178" bestFit="1" customWidth="1"/>
    <col min="15126" max="15126" width="5.5703125" style="178" bestFit="1" customWidth="1"/>
    <col min="15127" max="15127" width="0.28515625" style="178" customWidth="1"/>
    <col min="15128" max="15128" width="7.42578125" style="178" customWidth="1"/>
    <col min="15129" max="15129" width="7.5703125" style="178" customWidth="1"/>
    <col min="15130" max="15130" width="7.5703125" style="178" bestFit="1" customWidth="1"/>
    <col min="15131" max="15360" width="11.42578125" style="178"/>
    <col min="15361" max="15361" width="0.140625" style="178" customWidth="1"/>
    <col min="15362" max="15362" width="2.7109375" style="178" customWidth="1"/>
    <col min="15363" max="15363" width="15.42578125" style="178" customWidth="1"/>
    <col min="15364" max="15364" width="1.28515625" style="178" customWidth="1"/>
    <col min="15365" max="15365" width="71.42578125" style="178" customWidth="1"/>
    <col min="15366" max="15366" width="6.5703125" style="178" bestFit="1" customWidth="1"/>
    <col min="15367" max="15368" width="6.5703125" style="178" customWidth="1"/>
    <col min="15369" max="15369" width="4" style="178" bestFit="1" customWidth="1"/>
    <col min="15370" max="15372" width="6.5703125" style="178" bestFit="1" customWidth="1"/>
    <col min="15373" max="15373" width="6.5703125" style="178" customWidth="1"/>
    <col min="15374" max="15376" width="6.5703125" style="178" bestFit="1" customWidth="1"/>
    <col min="15377" max="15378" width="3" style="178" bestFit="1" customWidth="1"/>
    <col min="15379" max="15379" width="4.140625" style="178" customWidth="1"/>
    <col min="15380" max="15381" width="4" style="178" bestFit="1" customWidth="1"/>
    <col min="15382" max="15382" width="5.5703125" style="178" bestFit="1" customWidth="1"/>
    <col min="15383" max="15383" width="0.28515625" style="178" customWidth="1"/>
    <col min="15384" max="15384" width="7.42578125" style="178" customWidth="1"/>
    <col min="15385" max="15385" width="7.5703125" style="178" customWidth="1"/>
    <col min="15386" max="15386" width="7.5703125" style="178" bestFit="1" customWidth="1"/>
    <col min="15387" max="15616" width="11.42578125" style="178"/>
    <col min="15617" max="15617" width="0.140625" style="178" customWidth="1"/>
    <col min="15618" max="15618" width="2.7109375" style="178" customWidth="1"/>
    <col min="15619" max="15619" width="15.42578125" style="178" customWidth="1"/>
    <col min="15620" max="15620" width="1.28515625" style="178" customWidth="1"/>
    <col min="15621" max="15621" width="71.42578125" style="178" customWidth="1"/>
    <col min="15622" max="15622" width="6.5703125" style="178" bestFit="1" customWidth="1"/>
    <col min="15623" max="15624" width="6.5703125" style="178" customWidth="1"/>
    <col min="15625" max="15625" width="4" style="178" bestFit="1" customWidth="1"/>
    <col min="15626" max="15628" width="6.5703125" style="178" bestFit="1" customWidth="1"/>
    <col min="15629" max="15629" width="6.5703125" style="178" customWidth="1"/>
    <col min="15630" max="15632" width="6.5703125" style="178" bestFit="1" customWidth="1"/>
    <col min="15633" max="15634" width="3" style="178" bestFit="1" customWidth="1"/>
    <col min="15635" max="15635" width="4.140625" style="178" customWidth="1"/>
    <col min="15636" max="15637" width="4" style="178" bestFit="1" customWidth="1"/>
    <col min="15638" max="15638" width="5.5703125" style="178" bestFit="1" customWidth="1"/>
    <col min="15639" max="15639" width="0.28515625" style="178" customWidth="1"/>
    <col min="15640" max="15640" width="7.42578125" style="178" customWidth="1"/>
    <col min="15641" max="15641" width="7.5703125" style="178" customWidth="1"/>
    <col min="15642" max="15642" width="7.5703125" style="178" bestFit="1" customWidth="1"/>
    <col min="15643" max="15872" width="11.42578125" style="178"/>
    <col min="15873" max="15873" width="0.140625" style="178" customWidth="1"/>
    <col min="15874" max="15874" width="2.7109375" style="178" customWidth="1"/>
    <col min="15875" max="15875" width="15.42578125" style="178" customWidth="1"/>
    <col min="15876" max="15876" width="1.28515625" style="178" customWidth="1"/>
    <col min="15877" max="15877" width="71.42578125" style="178" customWidth="1"/>
    <col min="15878" max="15878" width="6.5703125" style="178" bestFit="1" customWidth="1"/>
    <col min="15879" max="15880" width="6.5703125" style="178" customWidth="1"/>
    <col min="15881" max="15881" width="4" style="178" bestFit="1" customWidth="1"/>
    <col min="15882" max="15884" width="6.5703125" style="178" bestFit="1" customWidth="1"/>
    <col min="15885" max="15885" width="6.5703125" style="178" customWidth="1"/>
    <col min="15886" max="15888" width="6.5703125" style="178" bestFit="1" customWidth="1"/>
    <col min="15889" max="15890" width="3" style="178" bestFit="1" customWidth="1"/>
    <col min="15891" max="15891" width="4.140625" style="178" customWidth="1"/>
    <col min="15892" max="15893" width="4" style="178" bestFit="1" customWidth="1"/>
    <col min="15894" max="15894" width="5.5703125" style="178" bestFit="1" customWidth="1"/>
    <col min="15895" max="15895" width="0.28515625" style="178" customWidth="1"/>
    <col min="15896" max="15896" width="7.42578125" style="178" customWidth="1"/>
    <col min="15897" max="15897" width="7.5703125" style="178" customWidth="1"/>
    <col min="15898" max="15898" width="7.5703125" style="178" bestFit="1" customWidth="1"/>
    <col min="15899" max="16128" width="11.42578125" style="178"/>
    <col min="16129" max="16129" width="0.140625" style="178" customWidth="1"/>
    <col min="16130" max="16130" width="2.7109375" style="178" customWidth="1"/>
    <col min="16131" max="16131" width="15.42578125" style="178" customWidth="1"/>
    <col min="16132" max="16132" width="1.28515625" style="178" customWidth="1"/>
    <col min="16133" max="16133" width="71.42578125" style="178" customWidth="1"/>
    <col min="16134" max="16134" width="6.5703125" style="178" bestFit="1" customWidth="1"/>
    <col min="16135" max="16136" width="6.5703125" style="178" customWidth="1"/>
    <col min="16137" max="16137" width="4" style="178" bestFit="1" customWidth="1"/>
    <col min="16138" max="16140" width="6.5703125" style="178" bestFit="1" customWidth="1"/>
    <col min="16141" max="16141" width="6.5703125" style="178" customWidth="1"/>
    <col min="16142" max="16144" width="6.5703125" style="178" bestFit="1" customWidth="1"/>
    <col min="16145" max="16146" width="3" style="178" bestFit="1" customWidth="1"/>
    <col min="16147" max="16147" width="4.140625" style="178" customWidth="1"/>
    <col min="16148" max="16149" width="4" style="178" bestFit="1" customWidth="1"/>
    <col min="16150" max="16150" width="5.5703125" style="178" bestFit="1" customWidth="1"/>
    <col min="16151" max="16151" width="0.28515625" style="178" customWidth="1"/>
    <col min="16152" max="16152" width="7.42578125" style="178" customWidth="1"/>
    <col min="16153" max="16153" width="7.5703125" style="178" customWidth="1"/>
    <col min="16154" max="16154" width="7.5703125" style="178" bestFit="1" customWidth="1"/>
    <col min="16155" max="16384" width="11.42578125" style="178"/>
  </cols>
  <sheetData>
    <row r="1" spans="3:5" ht="0.75" customHeight="1"/>
    <row r="2" spans="3:5" ht="21" customHeight="1">
      <c r="E2" s="423" t="s">
        <v>36</v>
      </c>
    </row>
    <row r="3" spans="3:5" ht="15" customHeight="1">
      <c r="E3" s="222" t="s">
        <v>545</v>
      </c>
    </row>
    <row r="4" spans="3:5" ht="20.25" customHeight="1">
      <c r="C4" s="6" t="str">
        <f>Indice!C4</f>
        <v>Producción de energía eléctrica eléctrica</v>
      </c>
    </row>
    <row r="5" spans="3:5" ht="12.75" customHeight="1"/>
    <row r="6" spans="3:5" ht="13.5" customHeight="1"/>
    <row r="7" spans="3:5" ht="12.75" customHeight="1">
      <c r="C7" s="1040" t="s">
        <v>517</v>
      </c>
      <c r="E7" s="652"/>
    </row>
    <row r="8" spans="3:5" ht="12.75" customHeight="1">
      <c r="C8" s="1040"/>
      <c r="E8" s="652"/>
    </row>
    <row r="9" spans="3:5" ht="12.75" customHeight="1">
      <c r="C9" s="1040"/>
      <c r="E9" s="652"/>
    </row>
    <row r="10" spans="3:5" ht="12.75" customHeight="1">
      <c r="C10" s="353" t="s">
        <v>1</v>
      </c>
      <c r="E10" s="652"/>
    </row>
    <row r="11" spans="3:5" ht="12.75" customHeight="1">
      <c r="C11" s="849"/>
      <c r="E11" s="652"/>
    </row>
    <row r="12" spans="3:5" ht="12.75" customHeight="1">
      <c r="E12" s="652"/>
    </row>
    <row r="13" spans="3:5" ht="12.75" customHeight="1">
      <c r="E13" s="652"/>
    </row>
    <row r="14" spans="3:5" ht="12.75" customHeight="1">
      <c r="E14" s="652"/>
    </row>
    <row r="15" spans="3:5" ht="12.75" customHeight="1">
      <c r="C15" s="12"/>
      <c r="E15" s="652"/>
    </row>
    <row r="16" spans="3:5" ht="12.75" customHeight="1">
      <c r="C16" s="23"/>
      <c r="E16" s="652"/>
    </row>
    <row r="17" spans="5:5" ht="12.75" customHeight="1">
      <c r="E17" s="652"/>
    </row>
    <row r="18" spans="5:5" ht="12.75" customHeight="1">
      <c r="E18" s="652"/>
    </row>
    <row r="19" spans="5:5" ht="12.75" customHeight="1">
      <c r="E19" s="652"/>
    </row>
    <row r="20" spans="5:5" ht="12.75" customHeight="1">
      <c r="E20" s="652"/>
    </row>
    <row r="21" spans="5:5" ht="12.75" customHeight="1">
      <c r="E21" s="652"/>
    </row>
    <row r="22" spans="5:5" ht="12.75" customHeight="1">
      <c r="E22" s="652"/>
    </row>
    <row r="23" spans="5:5" ht="12.75" customHeight="1">
      <c r="E23" s="652"/>
    </row>
    <row r="24" spans="5:5" ht="12.75" customHeight="1">
      <c r="E24" s="552"/>
    </row>
    <row r="25" spans="5:5" ht="12.75" customHeight="1">
      <c r="E25" s="422" t="s">
        <v>648</v>
      </c>
    </row>
    <row r="26" spans="5:5" ht="12.75" customHeight="1"/>
  </sheetData>
  <mergeCells count="1">
    <mergeCell ref="C7:C9"/>
  </mergeCells>
  <hyperlinks>
    <hyperlink ref="C4" location="Indice!A1" display="Indice!A1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autoPageBreaks="0"/>
  </sheetPr>
  <dimension ref="C1:N27"/>
  <sheetViews>
    <sheetView showGridLines="0" showRowColHeaders="0" showOutlineSymbols="0" zoomScaleNormal="100" workbookViewId="0">
      <selection activeCell="B2" sqref="B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257" max="257" width="0.140625" customWidth="1"/>
    <col min="258" max="258" width="2.7109375" customWidth="1"/>
    <col min="259" max="259" width="15.42578125" customWidth="1"/>
    <col min="260" max="260" width="1.28515625" customWidth="1"/>
    <col min="261" max="261" width="71.42578125" customWidth="1"/>
    <col min="513" max="513" width="0.140625" customWidth="1"/>
    <col min="514" max="514" width="2.7109375" customWidth="1"/>
    <col min="515" max="515" width="15.42578125" customWidth="1"/>
    <col min="516" max="516" width="1.28515625" customWidth="1"/>
    <col min="517" max="517" width="71.42578125" customWidth="1"/>
    <col min="769" max="769" width="0.140625" customWidth="1"/>
    <col min="770" max="770" width="2.7109375" customWidth="1"/>
    <col min="771" max="771" width="15.42578125" customWidth="1"/>
    <col min="772" max="772" width="1.28515625" customWidth="1"/>
    <col min="773" max="773" width="71.42578125" customWidth="1"/>
    <col min="1025" max="1025" width="0.140625" customWidth="1"/>
    <col min="1026" max="1026" width="2.7109375" customWidth="1"/>
    <col min="1027" max="1027" width="15.42578125" customWidth="1"/>
    <col min="1028" max="1028" width="1.28515625" customWidth="1"/>
    <col min="1029" max="1029" width="71.42578125" customWidth="1"/>
    <col min="1281" max="1281" width="0.140625" customWidth="1"/>
    <col min="1282" max="1282" width="2.7109375" customWidth="1"/>
    <col min="1283" max="1283" width="15.42578125" customWidth="1"/>
    <col min="1284" max="1284" width="1.28515625" customWidth="1"/>
    <col min="1285" max="1285" width="71.42578125" customWidth="1"/>
    <col min="1537" max="1537" width="0.140625" customWidth="1"/>
    <col min="1538" max="1538" width="2.7109375" customWidth="1"/>
    <col min="1539" max="1539" width="15.42578125" customWidth="1"/>
    <col min="1540" max="1540" width="1.28515625" customWidth="1"/>
    <col min="1541" max="1541" width="71.42578125" customWidth="1"/>
    <col min="1793" max="1793" width="0.140625" customWidth="1"/>
    <col min="1794" max="1794" width="2.7109375" customWidth="1"/>
    <col min="1795" max="1795" width="15.42578125" customWidth="1"/>
    <col min="1796" max="1796" width="1.28515625" customWidth="1"/>
    <col min="1797" max="1797" width="71.42578125" customWidth="1"/>
    <col min="2049" max="2049" width="0.140625" customWidth="1"/>
    <col min="2050" max="2050" width="2.7109375" customWidth="1"/>
    <col min="2051" max="2051" width="15.42578125" customWidth="1"/>
    <col min="2052" max="2052" width="1.28515625" customWidth="1"/>
    <col min="2053" max="2053" width="71.42578125" customWidth="1"/>
    <col min="2305" max="2305" width="0.140625" customWidth="1"/>
    <col min="2306" max="2306" width="2.7109375" customWidth="1"/>
    <col min="2307" max="2307" width="15.42578125" customWidth="1"/>
    <col min="2308" max="2308" width="1.28515625" customWidth="1"/>
    <col min="2309" max="2309" width="71.42578125" customWidth="1"/>
    <col min="2561" max="2561" width="0.140625" customWidth="1"/>
    <col min="2562" max="2562" width="2.7109375" customWidth="1"/>
    <col min="2563" max="2563" width="15.42578125" customWidth="1"/>
    <col min="2564" max="2564" width="1.28515625" customWidth="1"/>
    <col min="2565" max="2565" width="71.42578125" customWidth="1"/>
    <col min="2817" max="2817" width="0.140625" customWidth="1"/>
    <col min="2818" max="2818" width="2.7109375" customWidth="1"/>
    <col min="2819" max="2819" width="15.42578125" customWidth="1"/>
    <col min="2820" max="2820" width="1.28515625" customWidth="1"/>
    <col min="2821" max="2821" width="71.42578125" customWidth="1"/>
    <col min="3073" max="3073" width="0.140625" customWidth="1"/>
    <col min="3074" max="3074" width="2.7109375" customWidth="1"/>
    <col min="3075" max="3075" width="15.42578125" customWidth="1"/>
    <col min="3076" max="3076" width="1.28515625" customWidth="1"/>
    <col min="3077" max="3077" width="71.42578125" customWidth="1"/>
    <col min="3329" max="3329" width="0.140625" customWidth="1"/>
    <col min="3330" max="3330" width="2.7109375" customWidth="1"/>
    <col min="3331" max="3331" width="15.42578125" customWidth="1"/>
    <col min="3332" max="3332" width="1.28515625" customWidth="1"/>
    <col min="3333" max="3333" width="71.42578125" customWidth="1"/>
    <col min="3585" max="3585" width="0.140625" customWidth="1"/>
    <col min="3586" max="3586" width="2.7109375" customWidth="1"/>
    <col min="3587" max="3587" width="15.42578125" customWidth="1"/>
    <col min="3588" max="3588" width="1.28515625" customWidth="1"/>
    <col min="3589" max="3589" width="71.42578125" customWidth="1"/>
    <col min="3841" max="3841" width="0.140625" customWidth="1"/>
    <col min="3842" max="3842" width="2.7109375" customWidth="1"/>
    <col min="3843" max="3843" width="15.42578125" customWidth="1"/>
    <col min="3844" max="3844" width="1.28515625" customWidth="1"/>
    <col min="3845" max="3845" width="71.42578125" customWidth="1"/>
    <col min="4097" max="4097" width="0.140625" customWidth="1"/>
    <col min="4098" max="4098" width="2.7109375" customWidth="1"/>
    <col min="4099" max="4099" width="15.42578125" customWidth="1"/>
    <col min="4100" max="4100" width="1.28515625" customWidth="1"/>
    <col min="4101" max="4101" width="71.42578125" customWidth="1"/>
    <col min="4353" max="4353" width="0.140625" customWidth="1"/>
    <col min="4354" max="4354" width="2.7109375" customWidth="1"/>
    <col min="4355" max="4355" width="15.42578125" customWidth="1"/>
    <col min="4356" max="4356" width="1.28515625" customWidth="1"/>
    <col min="4357" max="4357" width="71.42578125" customWidth="1"/>
    <col min="4609" max="4609" width="0.140625" customWidth="1"/>
    <col min="4610" max="4610" width="2.7109375" customWidth="1"/>
    <col min="4611" max="4611" width="15.42578125" customWidth="1"/>
    <col min="4612" max="4612" width="1.28515625" customWidth="1"/>
    <col min="4613" max="4613" width="71.42578125" customWidth="1"/>
    <col min="4865" max="4865" width="0.140625" customWidth="1"/>
    <col min="4866" max="4866" width="2.7109375" customWidth="1"/>
    <col min="4867" max="4867" width="15.42578125" customWidth="1"/>
    <col min="4868" max="4868" width="1.28515625" customWidth="1"/>
    <col min="4869" max="4869" width="71.42578125" customWidth="1"/>
    <col min="5121" max="5121" width="0.140625" customWidth="1"/>
    <col min="5122" max="5122" width="2.7109375" customWidth="1"/>
    <col min="5123" max="5123" width="15.42578125" customWidth="1"/>
    <col min="5124" max="5124" width="1.28515625" customWidth="1"/>
    <col min="5125" max="5125" width="71.42578125" customWidth="1"/>
    <col min="5377" max="5377" width="0.140625" customWidth="1"/>
    <col min="5378" max="5378" width="2.7109375" customWidth="1"/>
    <col min="5379" max="5379" width="15.42578125" customWidth="1"/>
    <col min="5380" max="5380" width="1.28515625" customWidth="1"/>
    <col min="5381" max="5381" width="71.42578125" customWidth="1"/>
    <col min="5633" max="5633" width="0.140625" customWidth="1"/>
    <col min="5634" max="5634" width="2.7109375" customWidth="1"/>
    <col min="5635" max="5635" width="15.42578125" customWidth="1"/>
    <col min="5636" max="5636" width="1.28515625" customWidth="1"/>
    <col min="5637" max="5637" width="71.42578125" customWidth="1"/>
    <col min="5889" max="5889" width="0.140625" customWidth="1"/>
    <col min="5890" max="5890" width="2.7109375" customWidth="1"/>
    <col min="5891" max="5891" width="15.42578125" customWidth="1"/>
    <col min="5892" max="5892" width="1.28515625" customWidth="1"/>
    <col min="5893" max="5893" width="71.42578125" customWidth="1"/>
    <col min="6145" max="6145" width="0.140625" customWidth="1"/>
    <col min="6146" max="6146" width="2.7109375" customWidth="1"/>
    <col min="6147" max="6147" width="15.42578125" customWidth="1"/>
    <col min="6148" max="6148" width="1.28515625" customWidth="1"/>
    <col min="6149" max="6149" width="71.42578125" customWidth="1"/>
    <col min="6401" max="6401" width="0.140625" customWidth="1"/>
    <col min="6402" max="6402" width="2.7109375" customWidth="1"/>
    <col min="6403" max="6403" width="15.42578125" customWidth="1"/>
    <col min="6404" max="6404" width="1.28515625" customWidth="1"/>
    <col min="6405" max="6405" width="71.42578125" customWidth="1"/>
    <col min="6657" max="6657" width="0.140625" customWidth="1"/>
    <col min="6658" max="6658" width="2.7109375" customWidth="1"/>
    <col min="6659" max="6659" width="15.42578125" customWidth="1"/>
    <col min="6660" max="6660" width="1.28515625" customWidth="1"/>
    <col min="6661" max="6661" width="71.42578125" customWidth="1"/>
    <col min="6913" max="6913" width="0.140625" customWidth="1"/>
    <col min="6914" max="6914" width="2.7109375" customWidth="1"/>
    <col min="6915" max="6915" width="15.42578125" customWidth="1"/>
    <col min="6916" max="6916" width="1.28515625" customWidth="1"/>
    <col min="6917" max="6917" width="71.42578125" customWidth="1"/>
    <col min="7169" max="7169" width="0.140625" customWidth="1"/>
    <col min="7170" max="7170" width="2.7109375" customWidth="1"/>
    <col min="7171" max="7171" width="15.42578125" customWidth="1"/>
    <col min="7172" max="7172" width="1.28515625" customWidth="1"/>
    <col min="7173" max="7173" width="71.42578125" customWidth="1"/>
    <col min="7425" max="7425" width="0.140625" customWidth="1"/>
    <col min="7426" max="7426" width="2.7109375" customWidth="1"/>
    <col min="7427" max="7427" width="15.42578125" customWidth="1"/>
    <col min="7428" max="7428" width="1.28515625" customWidth="1"/>
    <col min="7429" max="7429" width="71.42578125" customWidth="1"/>
    <col min="7681" max="7681" width="0.140625" customWidth="1"/>
    <col min="7682" max="7682" width="2.7109375" customWidth="1"/>
    <col min="7683" max="7683" width="15.42578125" customWidth="1"/>
    <col min="7684" max="7684" width="1.28515625" customWidth="1"/>
    <col min="7685" max="7685" width="71.42578125" customWidth="1"/>
    <col min="7937" max="7937" width="0.140625" customWidth="1"/>
    <col min="7938" max="7938" width="2.7109375" customWidth="1"/>
    <col min="7939" max="7939" width="15.42578125" customWidth="1"/>
    <col min="7940" max="7940" width="1.28515625" customWidth="1"/>
    <col min="7941" max="7941" width="71.42578125" customWidth="1"/>
    <col min="8193" max="8193" width="0.140625" customWidth="1"/>
    <col min="8194" max="8194" width="2.7109375" customWidth="1"/>
    <col min="8195" max="8195" width="15.42578125" customWidth="1"/>
    <col min="8196" max="8196" width="1.28515625" customWidth="1"/>
    <col min="8197" max="8197" width="71.42578125" customWidth="1"/>
    <col min="8449" max="8449" width="0.140625" customWidth="1"/>
    <col min="8450" max="8450" width="2.7109375" customWidth="1"/>
    <col min="8451" max="8451" width="15.42578125" customWidth="1"/>
    <col min="8452" max="8452" width="1.28515625" customWidth="1"/>
    <col min="8453" max="8453" width="71.42578125" customWidth="1"/>
    <col min="8705" max="8705" width="0.140625" customWidth="1"/>
    <col min="8706" max="8706" width="2.7109375" customWidth="1"/>
    <col min="8707" max="8707" width="15.42578125" customWidth="1"/>
    <col min="8708" max="8708" width="1.28515625" customWidth="1"/>
    <col min="8709" max="8709" width="71.42578125" customWidth="1"/>
    <col min="8961" max="8961" width="0.140625" customWidth="1"/>
    <col min="8962" max="8962" width="2.7109375" customWidth="1"/>
    <col min="8963" max="8963" width="15.42578125" customWidth="1"/>
    <col min="8964" max="8964" width="1.28515625" customWidth="1"/>
    <col min="8965" max="8965" width="71.42578125" customWidth="1"/>
    <col min="9217" max="9217" width="0.140625" customWidth="1"/>
    <col min="9218" max="9218" width="2.7109375" customWidth="1"/>
    <col min="9219" max="9219" width="15.42578125" customWidth="1"/>
    <col min="9220" max="9220" width="1.28515625" customWidth="1"/>
    <col min="9221" max="9221" width="71.42578125" customWidth="1"/>
    <col min="9473" max="9473" width="0.140625" customWidth="1"/>
    <col min="9474" max="9474" width="2.7109375" customWidth="1"/>
    <col min="9475" max="9475" width="15.42578125" customWidth="1"/>
    <col min="9476" max="9476" width="1.28515625" customWidth="1"/>
    <col min="9477" max="9477" width="71.42578125" customWidth="1"/>
    <col min="9729" max="9729" width="0.140625" customWidth="1"/>
    <col min="9730" max="9730" width="2.7109375" customWidth="1"/>
    <col min="9731" max="9731" width="15.42578125" customWidth="1"/>
    <col min="9732" max="9732" width="1.28515625" customWidth="1"/>
    <col min="9733" max="9733" width="71.42578125" customWidth="1"/>
    <col min="9985" max="9985" width="0.140625" customWidth="1"/>
    <col min="9986" max="9986" width="2.7109375" customWidth="1"/>
    <col min="9987" max="9987" width="15.42578125" customWidth="1"/>
    <col min="9988" max="9988" width="1.28515625" customWidth="1"/>
    <col min="9989" max="9989" width="71.42578125" customWidth="1"/>
    <col min="10241" max="10241" width="0.140625" customWidth="1"/>
    <col min="10242" max="10242" width="2.7109375" customWidth="1"/>
    <col min="10243" max="10243" width="15.42578125" customWidth="1"/>
    <col min="10244" max="10244" width="1.28515625" customWidth="1"/>
    <col min="10245" max="10245" width="71.42578125" customWidth="1"/>
    <col min="10497" max="10497" width="0.140625" customWidth="1"/>
    <col min="10498" max="10498" width="2.7109375" customWidth="1"/>
    <col min="10499" max="10499" width="15.42578125" customWidth="1"/>
    <col min="10500" max="10500" width="1.28515625" customWidth="1"/>
    <col min="10501" max="10501" width="71.42578125" customWidth="1"/>
    <col min="10753" max="10753" width="0.140625" customWidth="1"/>
    <col min="10754" max="10754" width="2.7109375" customWidth="1"/>
    <col min="10755" max="10755" width="15.42578125" customWidth="1"/>
    <col min="10756" max="10756" width="1.28515625" customWidth="1"/>
    <col min="10757" max="10757" width="71.42578125" customWidth="1"/>
    <col min="11009" max="11009" width="0.140625" customWidth="1"/>
    <col min="11010" max="11010" width="2.7109375" customWidth="1"/>
    <col min="11011" max="11011" width="15.42578125" customWidth="1"/>
    <col min="11012" max="11012" width="1.28515625" customWidth="1"/>
    <col min="11013" max="11013" width="71.42578125" customWidth="1"/>
    <col min="11265" max="11265" width="0.140625" customWidth="1"/>
    <col min="11266" max="11266" width="2.7109375" customWidth="1"/>
    <col min="11267" max="11267" width="15.42578125" customWidth="1"/>
    <col min="11268" max="11268" width="1.28515625" customWidth="1"/>
    <col min="11269" max="11269" width="71.42578125" customWidth="1"/>
    <col min="11521" max="11521" width="0.140625" customWidth="1"/>
    <col min="11522" max="11522" width="2.7109375" customWidth="1"/>
    <col min="11523" max="11523" width="15.42578125" customWidth="1"/>
    <col min="11524" max="11524" width="1.28515625" customWidth="1"/>
    <col min="11525" max="11525" width="71.42578125" customWidth="1"/>
    <col min="11777" max="11777" width="0.140625" customWidth="1"/>
    <col min="11778" max="11778" width="2.7109375" customWidth="1"/>
    <col min="11779" max="11779" width="15.42578125" customWidth="1"/>
    <col min="11780" max="11780" width="1.28515625" customWidth="1"/>
    <col min="11781" max="11781" width="71.42578125" customWidth="1"/>
    <col min="12033" max="12033" width="0.140625" customWidth="1"/>
    <col min="12034" max="12034" width="2.7109375" customWidth="1"/>
    <col min="12035" max="12035" width="15.42578125" customWidth="1"/>
    <col min="12036" max="12036" width="1.28515625" customWidth="1"/>
    <col min="12037" max="12037" width="71.42578125" customWidth="1"/>
    <col min="12289" max="12289" width="0.140625" customWidth="1"/>
    <col min="12290" max="12290" width="2.7109375" customWidth="1"/>
    <col min="12291" max="12291" width="15.42578125" customWidth="1"/>
    <col min="12292" max="12292" width="1.28515625" customWidth="1"/>
    <col min="12293" max="12293" width="71.42578125" customWidth="1"/>
    <col min="12545" max="12545" width="0.140625" customWidth="1"/>
    <col min="12546" max="12546" width="2.7109375" customWidth="1"/>
    <col min="12547" max="12547" width="15.42578125" customWidth="1"/>
    <col min="12548" max="12548" width="1.28515625" customWidth="1"/>
    <col min="12549" max="12549" width="71.42578125" customWidth="1"/>
    <col min="12801" max="12801" width="0.140625" customWidth="1"/>
    <col min="12802" max="12802" width="2.7109375" customWidth="1"/>
    <col min="12803" max="12803" width="15.42578125" customWidth="1"/>
    <col min="12804" max="12804" width="1.28515625" customWidth="1"/>
    <col min="12805" max="12805" width="71.42578125" customWidth="1"/>
    <col min="13057" max="13057" width="0.140625" customWidth="1"/>
    <col min="13058" max="13058" width="2.7109375" customWidth="1"/>
    <col min="13059" max="13059" width="15.42578125" customWidth="1"/>
    <col min="13060" max="13060" width="1.28515625" customWidth="1"/>
    <col min="13061" max="13061" width="71.42578125" customWidth="1"/>
    <col min="13313" max="13313" width="0.140625" customWidth="1"/>
    <col min="13314" max="13314" width="2.7109375" customWidth="1"/>
    <col min="13315" max="13315" width="15.42578125" customWidth="1"/>
    <col min="13316" max="13316" width="1.28515625" customWidth="1"/>
    <col min="13317" max="13317" width="71.42578125" customWidth="1"/>
    <col min="13569" max="13569" width="0.140625" customWidth="1"/>
    <col min="13570" max="13570" width="2.7109375" customWidth="1"/>
    <col min="13571" max="13571" width="15.42578125" customWidth="1"/>
    <col min="13572" max="13572" width="1.28515625" customWidth="1"/>
    <col min="13573" max="13573" width="71.42578125" customWidth="1"/>
    <col min="13825" max="13825" width="0.140625" customWidth="1"/>
    <col min="13826" max="13826" width="2.7109375" customWidth="1"/>
    <col min="13827" max="13827" width="15.42578125" customWidth="1"/>
    <col min="13828" max="13828" width="1.28515625" customWidth="1"/>
    <col min="13829" max="13829" width="71.42578125" customWidth="1"/>
    <col min="14081" max="14081" width="0.140625" customWidth="1"/>
    <col min="14082" max="14082" width="2.7109375" customWidth="1"/>
    <col min="14083" max="14083" width="15.42578125" customWidth="1"/>
    <col min="14084" max="14084" width="1.28515625" customWidth="1"/>
    <col min="14085" max="14085" width="71.42578125" customWidth="1"/>
    <col min="14337" max="14337" width="0.140625" customWidth="1"/>
    <col min="14338" max="14338" width="2.7109375" customWidth="1"/>
    <col min="14339" max="14339" width="15.42578125" customWidth="1"/>
    <col min="14340" max="14340" width="1.28515625" customWidth="1"/>
    <col min="14341" max="14341" width="71.42578125" customWidth="1"/>
    <col min="14593" max="14593" width="0.140625" customWidth="1"/>
    <col min="14594" max="14594" width="2.7109375" customWidth="1"/>
    <col min="14595" max="14595" width="15.42578125" customWidth="1"/>
    <col min="14596" max="14596" width="1.28515625" customWidth="1"/>
    <col min="14597" max="14597" width="71.42578125" customWidth="1"/>
    <col min="14849" max="14849" width="0.140625" customWidth="1"/>
    <col min="14850" max="14850" width="2.7109375" customWidth="1"/>
    <col min="14851" max="14851" width="15.42578125" customWidth="1"/>
    <col min="14852" max="14852" width="1.28515625" customWidth="1"/>
    <col min="14853" max="14853" width="71.42578125" customWidth="1"/>
    <col min="15105" max="15105" width="0.140625" customWidth="1"/>
    <col min="15106" max="15106" width="2.7109375" customWidth="1"/>
    <col min="15107" max="15107" width="15.42578125" customWidth="1"/>
    <col min="15108" max="15108" width="1.28515625" customWidth="1"/>
    <col min="15109" max="15109" width="71.42578125" customWidth="1"/>
    <col min="15361" max="15361" width="0.140625" customWidth="1"/>
    <col min="15362" max="15362" width="2.7109375" customWidth="1"/>
    <col min="15363" max="15363" width="15.42578125" customWidth="1"/>
    <col min="15364" max="15364" width="1.28515625" customWidth="1"/>
    <col min="15365" max="15365" width="71.42578125" customWidth="1"/>
    <col min="15617" max="15617" width="0.140625" customWidth="1"/>
    <col min="15618" max="15618" width="2.7109375" customWidth="1"/>
    <col min="15619" max="15619" width="15.42578125" customWidth="1"/>
    <col min="15620" max="15620" width="1.28515625" customWidth="1"/>
    <col min="15621" max="15621" width="71.42578125" customWidth="1"/>
    <col min="15873" max="15873" width="0.140625" customWidth="1"/>
    <col min="15874" max="15874" width="2.7109375" customWidth="1"/>
    <col min="15875" max="15875" width="15.42578125" customWidth="1"/>
    <col min="15876" max="15876" width="1.28515625" customWidth="1"/>
    <col min="15877" max="15877" width="71.42578125" customWidth="1"/>
    <col min="16129" max="16129" width="0.140625" customWidth="1"/>
    <col min="16130" max="16130" width="2.7109375" customWidth="1"/>
    <col min="16131" max="16131" width="15.42578125" customWidth="1"/>
    <col min="16132" max="16132" width="1.28515625" customWidth="1"/>
    <col min="16133" max="16133" width="71.42578125" customWidth="1"/>
  </cols>
  <sheetData>
    <row r="1" spans="3:14" ht="0.75" customHeight="1"/>
    <row r="2" spans="3:14" ht="21" customHeight="1">
      <c r="E2" s="423" t="s">
        <v>36</v>
      </c>
    </row>
    <row r="3" spans="3:14" ht="15" customHeight="1">
      <c r="E3" s="222" t="s">
        <v>545</v>
      </c>
    </row>
    <row r="4" spans="3:14" ht="20.25" customHeight="1">
      <c r="C4" s="6" t="str">
        <f>Indice!C4</f>
        <v>Producción de energía eléctrica eléctrica</v>
      </c>
    </row>
    <row r="5" spans="3:14" ht="12.75" customHeight="1"/>
    <row r="6" spans="3:14" ht="13.5" customHeight="1"/>
    <row r="7" spans="3:14" ht="12.75" customHeight="1">
      <c r="C7" s="1039" t="s">
        <v>523</v>
      </c>
      <c r="D7" s="432"/>
      <c r="E7" s="656"/>
      <c r="F7" s="432"/>
      <c r="G7" s="432"/>
      <c r="H7" s="432"/>
      <c r="I7" s="432"/>
      <c r="J7" s="432"/>
      <c r="K7" s="432"/>
      <c r="L7" s="432"/>
      <c r="M7" s="432"/>
      <c r="N7" s="432"/>
    </row>
    <row r="8" spans="3:14" ht="12.75" customHeight="1">
      <c r="C8" s="1039"/>
      <c r="E8" s="494"/>
    </row>
    <row r="9" spans="3:14" ht="12.75" customHeight="1">
      <c r="C9" s="1039"/>
      <c r="E9" s="494"/>
    </row>
    <row r="10" spans="3:14" ht="12.75" customHeight="1">
      <c r="C10" s="353" t="s">
        <v>1</v>
      </c>
      <c r="E10" s="494"/>
    </row>
    <row r="11" spans="3:14" ht="12.75" customHeight="1">
      <c r="C11" s="848"/>
      <c r="E11" s="494"/>
    </row>
    <row r="12" spans="3:14" ht="12.75" customHeight="1">
      <c r="E12" s="494"/>
    </row>
    <row r="13" spans="3:14" ht="12.75" customHeight="1">
      <c r="E13" s="494"/>
    </row>
    <row r="14" spans="3:14" ht="12.75" customHeight="1">
      <c r="E14" s="494"/>
    </row>
    <row r="15" spans="3:14" ht="12.75" customHeight="1">
      <c r="E15" s="494"/>
    </row>
    <row r="16" spans="3:14" ht="12.75" customHeight="1">
      <c r="E16" s="494"/>
    </row>
    <row r="17" spans="3:5" ht="12.75" customHeight="1">
      <c r="E17" s="494"/>
    </row>
    <row r="18" spans="3:5" ht="12.75" customHeight="1">
      <c r="E18" s="494"/>
    </row>
    <row r="19" spans="3:5" ht="12.75" customHeight="1">
      <c r="E19" s="494"/>
    </row>
    <row r="20" spans="3:5" ht="12.75" customHeight="1">
      <c r="E20" s="494"/>
    </row>
    <row r="21" spans="3:5" ht="12.75" customHeight="1">
      <c r="E21" s="494"/>
    </row>
    <row r="22" spans="3:5" ht="12.75" customHeight="1">
      <c r="C22" s="443"/>
      <c r="E22" s="494"/>
    </row>
    <row r="23" spans="3:5" ht="12.75" customHeight="1">
      <c r="E23" s="494"/>
    </row>
    <row r="24" spans="3:5" ht="12.75" customHeight="1">
      <c r="E24" s="657"/>
    </row>
    <row r="25" spans="3:5" s="141" customFormat="1" ht="15" customHeight="1">
      <c r="E25" s="433" t="s">
        <v>534</v>
      </c>
    </row>
    <row r="26" spans="3:5">
      <c r="E26" s="422" t="s">
        <v>557</v>
      </c>
    </row>
    <row r="27" spans="3:5">
      <c r="E27" s="433" t="s">
        <v>524</v>
      </c>
    </row>
  </sheetData>
  <mergeCells count="1">
    <mergeCell ref="C7:C9"/>
  </mergeCells>
  <hyperlinks>
    <hyperlink ref="C4" location="Indice!A1" display="Indice!A1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C1:Q112"/>
  <sheetViews>
    <sheetView showGridLines="0" showRowColHeaders="0" showOutlineSymbols="0" zoomScaleNormal="100" workbookViewId="0">
      <selection activeCell="B2" sqref="B2"/>
    </sheetView>
  </sheetViews>
  <sheetFormatPr baseColWidth="10" defaultRowHeight="11.25"/>
  <cols>
    <col min="1" max="1" width="0.140625" style="178" customWidth="1"/>
    <col min="2" max="2" width="2.7109375" style="178" customWidth="1"/>
    <col min="3" max="3" width="23.7109375" style="324" customWidth="1"/>
    <col min="4" max="4" width="1.28515625" style="324" customWidth="1"/>
    <col min="5" max="5" width="23" style="324" bestFit="1" customWidth="1"/>
    <col min="6" max="6" width="13.140625" style="324" bestFit="1" customWidth="1"/>
    <col min="7" max="7" width="9" style="324" bestFit="1" customWidth="1"/>
    <col min="8" max="8" width="2.140625" style="324" customWidth="1"/>
    <col min="9" max="9" width="7" style="178" customWidth="1"/>
    <col min="10" max="10" width="7" style="324" customWidth="1"/>
    <col min="11" max="11" width="6.85546875" style="178" customWidth="1"/>
    <col min="12" max="13" width="11.42578125" style="178"/>
    <col min="14" max="14" width="12.5703125" style="178" bestFit="1" customWidth="1"/>
    <col min="15" max="256" width="11.42578125" style="178"/>
    <col min="257" max="257" width="0.140625" style="178" customWidth="1"/>
    <col min="258" max="258" width="2.7109375" style="178" customWidth="1"/>
    <col min="259" max="259" width="15.42578125" style="178" customWidth="1"/>
    <col min="260" max="260" width="1.28515625" style="178" customWidth="1"/>
    <col min="261" max="261" width="23" style="178" bestFit="1" customWidth="1"/>
    <col min="262" max="262" width="13.140625" style="178" bestFit="1" customWidth="1"/>
    <col min="263" max="263" width="9" style="178" bestFit="1" customWidth="1"/>
    <col min="264" max="264" width="2.140625" style="178" customWidth="1"/>
    <col min="265" max="266" width="7" style="178" customWidth="1"/>
    <col min="267" max="267" width="6.85546875" style="178" customWidth="1"/>
    <col min="268" max="269" width="11.42578125" style="178"/>
    <col min="270" max="270" width="12.5703125" style="178" bestFit="1" customWidth="1"/>
    <col min="271" max="512" width="11.42578125" style="178"/>
    <col min="513" max="513" width="0.140625" style="178" customWidth="1"/>
    <col min="514" max="514" width="2.7109375" style="178" customWidth="1"/>
    <col min="515" max="515" width="15.42578125" style="178" customWidth="1"/>
    <col min="516" max="516" width="1.28515625" style="178" customWidth="1"/>
    <col min="517" max="517" width="23" style="178" bestFit="1" customWidth="1"/>
    <col min="518" max="518" width="13.140625" style="178" bestFit="1" customWidth="1"/>
    <col min="519" max="519" width="9" style="178" bestFit="1" customWidth="1"/>
    <col min="520" max="520" width="2.140625" style="178" customWidth="1"/>
    <col min="521" max="522" width="7" style="178" customWidth="1"/>
    <col min="523" max="523" width="6.85546875" style="178" customWidth="1"/>
    <col min="524" max="525" width="11.42578125" style="178"/>
    <col min="526" max="526" width="12.5703125" style="178" bestFit="1" customWidth="1"/>
    <col min="527" max="768" width="11.42578125" style="178"/>
    <col min="769" max="769" width="0.140625" style="178" customWidth="1"/>
    <col min="770" max="770" width="2.7109375" style="178" customWidth="1"/>
    <col min="771" max="771" width="15.42578125" style="178" customWidth="1"/>
    <col min="772" max="772" width="1.28515625" style="178" customWidth="1"/>
    <col min="773" max="773" width="23" style="178" bestFit="1" customWidth="1"/>
    <col min="774" max="774" width="13.140625" style="178" bestFit="1" customWidth="1"/>
    <col min="775" max="775" width="9" style="178" bestFit="1" customWidth="1"/>
    <col min="776" max="776" width="2.140625" style="178" customWidth="1"/>
    <col min="777" max="778" width="7" style="178" customWidth="1"/>
    <col min="779" max="779" width="6.85546875" style="178" customWidth="1"/>
    <col min="780" max="781" width="11.42578125" style="178"/>
    <col min="782" max="782" width="12.5703125" style="178" bestFit="1" customWidth="1"/>
    <col min="783" max="1024" width="11.42578125" style="178"/>
    <col min="1025" max="1025" width="0.140625" style="178" customWidth="1"/>
    <col min="1026" max="1026" width="2.7109375" style="178" customWidth="1"/>
    <col min="1027" max="1027" width="15.42578125" style="178" customWidth="1"/>
    <col min="1028" max="1028" width="1.28515625" style="178" customWidth="1"/>
    <col min="1029" max="1029" width="23" style="178" bestFit="1" customWidth="1"/>
    <col min="1030" max="1030" width="13.140625" style="178" bestFit="1" customWidth="1"/>
    <col min="1031" max="1031" width="9" style="178" bestFit="1" customWidth="1"/>
    <col min="1032" max="1032" width="2.140625" style="178" customWidth="1"/>
    <col min="1033" max="1034" width="7" style="178" customWidth="1"/>
    <col min="1035" max="1035" width="6.85546875" style="178" customWidth="1"/>
    <col min="1036" max="1037" width="11.42578125" style="178"/>
    <col min="1038" max="1038" width="12.5703125" style="178" bestFit="1" customWidth="1"/>
    <col min="1039" max="1280" width="11.42578125" style="178"/>
    <col min="1281" max="1281" width="0.140625" style="178" customWidth="1"/>
    <col min="1282" max="1282" width="2.7109375" style="178" customWidth="1"/>
    <col min="1283" max="1283" width="15.42578125" style="178" customWidth="1"/>
    <col min="1284" max="1284" width="1.28515625" style="178" customWidth="1"/>
    <col min="1285" max="1285" width="23" style="178" bestFit="1" customWidth="1"/>
    <col min="1286" max="1286" width="13.140625" style="178" bestFit="1" customWidth="1"/>
    <col min="1287" max="1287" width="9" style="178" bestFit="1" customWidth="1"/>
    <col min="1288" max="1288" width="2.140625" style="178" customWidth="1"/>
    <col min="1289" max="1290" width="7" style="178" customWidth="1"/>
    <col min="1291" max="1291" width="6.85546875" style="178" customWidth="1"/>
    <col min="1292" max="1293" width="11.42578125" style="178"/>
    <col min="1294" max="1294" width="12.5703125" style="178" bestFit="1" customWidth="1"/>
    <col min="1295" max="1536" width="11.42578125" style="178"/>
    <col min="1537" max="1537" width="0.140625" style="178" customWidth="1"/>
    <col min="1538" max="1538" width="2.7109375" style="178" customWidth="1"/>
    <col min="1539" max="1539" width="15.42578125" style="178" customWidth="1"/>
    <col min="1540" max="1540" width="1.28515625" style="178" customWidth="1"/>
    <col min="1541" max="1541" width="23" style="178" bestFit="1" customWidth="1"/>
    <col min="1542" max="1542" width="13.140625" style="178" bestFit="1" customWidth="1"/>
    <col min="1543" max="1543" width="9" style="178" bestFit="1" customWidth="1"/>
    <col min="1544" max="1544" width="2.140625" style="178" customWidth="1"/>
    <col min="1545" max="1546" width="7" style="178" customWidth="1"/>
    <col min="1547" max="1547" width="6.85546875" style="178" customWidth="1"/>
    <col min="1548" max="1549" width="11.42578125" style="178"/>
    <col min="1550" max="1550" width="12.5703125" style="178" bestFit="1" customWidth="1"/>
    <col min="1551" max="1792" width="11.42578125" style="178"/>
    <col min="1793" max="1793" width="0.140625" style="178" customWidth="1"/>
    <col min="1794" max="1794" width="2.7109375" style="178" customWidth="1"/>
    <col min="1795" max="1795" width="15.42578125" style="178" customWidth="1"/>
    <col min="1796" max="1796" width="1.28515625" style="178" customWidth="1"/>
    <col min="1797" max="1797" width="23" style="178" bestFit="1" customWidth="1"/>
    <col min="1798" max="1798" width="13.140625" style="178" bestFit="1" customWidth="1"/>
    <col min="1799" max="1799" width="9" style="178" bestFit="1" customWidth="1"/>
    <col min="1800" max="1800" width="2.140625" style="178" customWidth="1"/>
    <col min="1801" max="1802" width="7" style="178" customWidth="1"/>
    <col min="1803" max="1803" width="6.85546875" style="178" customWidth="1"/>
    <col min="1804" max="1805" width="11.42578125" style="178"/>
    <col min="1806" max="1806" width="12.5703125" style="178" bestFit="1" customWidth="1"/>
    <col min="1807" max="2048" width="11.42578125" style="178"/>
    <col min="2049" max="2049" width="0.140625" style="178" customWidth="1"/>
    <col min="2050" max="2050" width="2.7109375" style="178" customWidth="1"/>
    <col min="2051" max="2051" width="15.42578125" style="178" customWidth="1"/>
    <col min="2052" max="2052" width="1.28515625" style="178" customWidth="1"/>
    <col min="2053" max="2053" width="23" style="178" bestFit="1" customWidth="1"/>
    <col min="2054" max="2054" width="13.140625" style="178" bestFit="1" customWidth="1"/>
    <col min="2055" max="2055" width="9" style="178" bestFit="1" customWidth="1"/>
    <col min="2056" max="2056" width="2.140625" style="178" customWidth="1"/>
    <col min="2057" max="2058" width="7" style="178" customWidth="1"/>
    <col min="2059" max="2059" width="6.85546875" style="178" customWidth="1"/>
    <col min="2060" max="2061" width="11.42578125" style="178"/>
    <col min="2062" max="2062" width="12.5703125" style="178" bestFit="1" customWidth="1"/>
    <col min="2063" max="2304" width="11.42578125" style="178"/>
    <col min="2305" max="2305" width="0.140625" style="178" customWidth="1"/>
    <col min="2306" max="2306" width="2.7109375" style="178" customWidth="1"/>
    <col min="2307" max="2307" width="15.42578125" style="178" customWidth="1"/>
    <col min="2308" max="2308" width="1.28515625" style="178" customWidth="1"/>
    <col min="2309" max="2309" width="23" style="178" bestFit="1" customWidth="1"/>
    <col min="2310" max="2310" width="13.140625" style="178" bestFit="1" customWidth="1"/>
    <col min="2311" max="2311" width="9" style="178" bestFit="1" customWidth="1"/>
    <col min="2312" max="2312" width="2.140625" style="178" customWidth="1"/>
    <col min="2313" max="2314" width="7" style="178" customWidth="1"/>
    <col min="2315" max="2315" width="6.85546875" style="178" customWidth="1"/>
    <col min="2316" max="2317" width="11.42578125" style="178"/>
    <col min="2318" max="2318" width="12.5703125" style="178" bestFit="1" customWidth="1"/>
    <col min="2319" max="2560" width="11.42578125" style="178"/>
    <col min="2561" max="2561" width="0.140625" style="178" customWidth="1"/>
    <col min="2562" max="2562" width="2.7109375" style="178" customWidth="1"/>
    <col min="2563" max="2563" width="15.42578125" style="178" customWidth="1"/>
    <col min="2564" max="2564" width="1.28515625" style="178" customWidth="1"/>
    <col min="2565" max="2565" width="23" style="178" bestFit="1" customWidth="1"/>
    <col min="2566" max="2566" width="13.140625" style="178" bestFit="1" customWidth="1"/>
    <col min="2567" max="2567" width="9" style="178" bestFit="1" customWidth="1"/>
    <col min="2568" max="2568" width="2.140625" style="178" customWidth="1"/>
    <col min="2569" max="2570" width="7" style="178" customWidth="1"/>
    <col min="2571" max="2571" width="6.85546875" style="178" customWidth="1"/>
    <col min="2572" max="2573" width="11.42578125" style="178"/>
    <col min="2574" max="2574" width="12.5703125" style="178" bestFit="1" customWidth="1"/>
    <col min="2575" max="2816" width="11.42578125" style="178"/>
    <col min="2817" max="2817" width="0.140625" style="178" customWidth="1"/>
    <col min="2818" max="2818" width="2.7109375" style="178" customWidth="1"/>
    <col min="2819" max="2819" width="15.42578125" style="178" customWidth="1"/>
    <col min="2820" max="2820" width="1.28515625" style="178" customWidth="1"/>
    <col min="2821" max="2821" width="23" style="178" bestFit="1" customWidth="1"/>
    <col min="2822" max="2822" width="13.140625" style="178" bestFit="1" customWidth="1"/>
    <col min="2823" max="2823" width="9" style="178" bestFit="1" customWidth="1"/>
    <col min="2824" max="2824" width="2.140625" style="178" customWidth="1"/>
    <col min="2825" max="2826" width="7" style="178" customWidth="1"/>
    <col min="2827" max="2827" width="6.85546875" style="178" customWidth="1"/>
    <col min="2828" max="2829" width="11.42578125" style="178"/>
    <col min="2830" max="2830" width="12.5703125" style="178" bestFit="1" customWidth="1"/>
    <col min="2831" max="3072" width="11.42578125" style="178"/>
    <col min="3073" max="3073" width="0.140625" style="178" customWidth="1"/>
    <col min="3074" max="3074" width="2.7109375" style="178" customWidth="1"/>
    <col min="3075" max="3075" width="15.42578125" style="178" customWidth="1"/>
    <col min="3076" max="3076" width="1.28515625" style="178" customWidth="1"/>
    <col min="3077" max="3077" width="23" style="178" bestFit="1" customWidth="1"/>
    <col min="3078" max="3078" width="13.140625" style="178" bestFit="1" customWidth="1"/>
    <col min="3079" max="3079" width="9" style="178" bestFit="1" customWidth="1"/>
    <col min="3080" max="3080" width="2.140625" style="178" customWidth="1"/>
    <col min="3081" max="3082" width="7" style="178" customWidth="1"/>
    <col min="3083" max="3083" width="6.85546875" style="178" customWidth="1"/>
    <col min="3084" max="3085" width="11.42578125" style="178"/>
    <col min="3086" max="3086" width="12.5703125" style="178" bestFit="1" customWidth="1"/>
    <col min="3087" max="3328" width="11.42578125" style="178"/>
    <col min="3329" max="3329" width="0.140625" style="178" customWidth="1"/>
    <col min="3330" max="3330" width="2.7109375" style="178" customWidth="1"/>
    <col min="3331" max="3331" width="15.42578125" style="178" customWidth="1"/>
    <col min="3332" max="3332" width="1.28515625" style="178" customWidth="1"/>
    <col min="3333" max="3333" width="23" style="178" bestFit="1" customWidth="1"/>
    <col min="3334" max="3334" width="13.140625" style="178" bestFit="1" customWidth="1"/>
    <col min="3335" max="3335" width="9" style="178" bestFit="1" customWidth="1"/>
    <col min="3336" max="3336" width="2.140625" style="178" customWidth="1"/>
    <col min="3337" max="3338" width="7" style="178" customWidth="1"/>
    <col min="3339" max="3339" width="6.85546875" style="178" customWidth="1"/>
    <col min="3340" max="3341" width="11.42578125" style="178"/>
    <col min="3342" max="3342" width="12.5703125" style="178" bestFit="1" customWidth="1"/>
    <col min="3343" max="3584" width="11.42578125" style="178"/>
    <col min="3585" max="3585" width="0.140625" style="178" customWidth="1"/>
    <col min="3586" max="3586" width="2.7109375" style="178" customWidth="1"/>
    <col min="3587" max="3587" width="15.42578125" style="178" customWidth="1"/>
    <col min="3588" max="3588" width="1.28515625" style="178" customWidth="1"/>
    <col min="3589" max="3589" width="23" style="178" bestFit="1" customWidth="1"/>
    <col min="3590" max="3590" width="13.140625" style="178" bestFit="1" customWidth="1"/>
    <col min="3591" max="3591" width="9" style="178" bestFit="1" customWidth="1"/>
    <col min="3592" max="3592" width="2.140625" style="178" customWidth="1"/>
    <col min="3593" max="3594" width="7" style="178" customWidth="1"/>
    <col min="3595" max="3595" width="6.85546875" style="178" customWidth="1"/>
    <col min="3596" max="3597" width="11.42578125" style="178"/>
    <col min="3598" max="3598" width="12.5703125" style="178" bestFit="1" customWidth="1"/>
    <col min="3599" max="3840" width="11.42578125" style="178"/>
    <col min="3841" max="3841" width="0.140625" style="178" customWidth="1"/>
    <col min="3842" max="3842" width="2.7109375" style="178" customWidth="1"/>
    <col min="3843" max="3843" width="15.42578125" style="178" customWidth="1"/>
    <col min="3844" max="3844" width="1.28515625" style="178" customWidth="1"/>
    <col min="3845" max="3845" width="23" style="178" bestFit="1" customWidth="1"/>
    <col min="3846" max="3846" width="13.140625" style="178" bestFit="1" customWidth="1"/>
    <col min="3847" max="3847" width="9" style="178" bestFit="1" customWidth="1"/>
    <col min="3848" max="3848" width="2.140625" style="178" customWidth="1"/>
    <col min="3849" max="3850" width="7" style="178" customWidth="1"/>
    <col min="3851" max="3851" width="6.85546875" style="178" customWidth="1"/>
    <col min="3852" max="3853" width="11.42578125" style="178"/>
    <col min="3854" max="3854" width="12.5703125" style="178" bestFit="1" customWidth="1"/>
    <col min="3855" max="4096" width="11.42578125" style="178"/>
    <col min="4097" max="4097" width="0.140625" style="178" customWidth="1"/>
    <col min="4098" max="4098" width="2.7109375" style="178" customWidth="1"/>
    <col min="4099" max="4099" width="15.42578125" style="178" customWidth="1"/>
    <col min="4100" max="4100" width="1.28515625" style="178" customWidth="1"/>
    <col min="4101" max="4101" width="23" style="178" bestFit="1" customWidth="1"/>
    <col min="4102" max="4102" width="13.140625" style="178" bestFit="1" customWidth="1"/>
    <col min="4103" max="4103" width="9" style="178" bestFit="1" customWidth="1"/>
    <col min="4104" max="4104" width="2.140625" style="178" customWidth="1"/>
    <col min="4105" max="4106" width="7" style="178" customWidth="1"/>
    <col min="4107" max="4107" width="6.85546875" style="178" customWidth="1"/>
    <col min="4108" max="4109" width="11.42578125" style="178"/>
    <col min="4110" max="4110" width="12.5703125" style="178" bestFit="1" customWidth="1"/>
    <col min="4111" max="4352" width="11.42578125" style="178"/>
    <col min="4353" max="4353" width="0.140625" style="178" customWidth="1"/>
    <col min="4354" max="4354" width="2.7109375" style="178" customWidth="1"/>
    <col min="4355" max="4355" width="15.42578125" style="178" customWidth="1"/>
    <col min="4356" max="4356" width="1.28515625" style="178" customWidth="1"/>
    <col min="4357" max="4357" width="23" style="178" bestFit="1" customWidth="1"/>
    <col min="4358" max="4358" width="13.140625" style="178" bestFit="1" customWidth="1"/>
    <col min="4359" max="4359" width="9" style="178" bestFit="1" customWidth="1"/>
    <col min="4360" max="4360" width="2.140625" style="178" customWidth="1"/>
    <col min="4361" max="4362" width="7" style="178" customWidth="1"/>
    <col min="4363" max="4363" width="6.85546875" style="178" customWidth="1"/>
    <col min="4364" max="4365" width="11.42578125" style="178"/>
    <col min="4366" max="4366" width="12.5703125" style="178" bestFit="1" customWidth="1"/>
    <col min="4367" max="4608" width="11.42578125" style="178"/>
    <col min="4609" max="4609" width="0.140625" style="178" customWidth="1"/>
    <col min="4610" max="4610" width="2.7109375" style="178" customWidth="1"/>
    <col min="4611" max="4611" width="15.42578125" style="178" customWidth="1"/>
    <col min="4612" max="4612" width="1.28515625" style="178" customWidth="1"/>
    <col min="4613" max="4613" width="23" style="178" bestFit="1" customWidth="1"/>
    <col min="4614" max="4614" width="13.140625" style="178" bestFit="1" customWidth="1"/>
    <col min="4615" max="4615" width="9" style="178" bestFit="1" customWidth="1"/>
    <col min="4616" max="4616" width="2.140625" style="178" customWidth="1"/>
    <col min="4617" max="4618" width="7" style="178" customWidth="1"/>
    <col min="4619" max="4619" width="6.85546875" style="178" customWidth="1"/>
    <col min="4620" max="4621" width="11.42578125" style="178"/>
    <col min="4622" max="4622" width="12.5703125" style="178" bestFit="1" customWidth="1"/>
    <col min="4623" max="4864" width="11.42578125" style="178"/>
    <col min="4865" max="4865" width="0.140625" style="178" customWidth="1"/>
    <col min="4866" max="4866" width="2.7109375" style="178" customWidth="1"/>
    <col min="4867" max="4867" width="15.42578125" style="178" customWidth="1"/>
    <col min="4868" max="4868" width="1.28515625" style="178" customWidth="1"/>
    <col min="4869" max="4869" width="23" style="178" bestFit="1" customWidth="1"/>
    <col min="4870" max="4870" width="13.140625" style="178" bestFit="1" customWidth="1"/>
    <col min="4871" max="4871" width="9" style="178" bestFit="1" customWidth="1"/>
    <col min="4872" max="4872" width="2.140625" style="178" customWidth="1"/>
    <col min="4873" max="4874" width="7" style="178" customWidth="1"/>
    <col min="4875" max="4875" width="6.85546875" style="178" customWidth="1"/>
    <col min="4876" max="4877" width="11.42578125" style="178"/>
    <col min="4878" max="4878" width="12.5703125" style="178" bestFit="1" customWidth="1"/>
    <col min="4879" max="5120" width="11.42578125" style="178"/>
    <col min="5121" max="5121" width="0.140625" style="178" customWidth="1"/>
    <col min="5122" max="5122" width="2.7109375" style="178" customWidth="1"/>
    <col min="5123" max="5123" width="15.42578125" style="178" customWidth="1"/>
    <col min="5124" max="5124" width="1.28515625" style="178" customWidth="1"/>
    <col min="5125" max="5125" width="23" style="178" bestFit="1" customWidth="1"/>
    <col min="5126" max="5126" width="13.140625" style="178" bestFit="1" customWidth="1"/>
    <col min="5127" max="5127" width="9" style="178" bestFit="1" customWidth="1"/>
    <col min="5128" max="5128" width="2.140625" style="178" customWidth="1"/>
    <col min="5129" max="5130" width="7" style="178" customWidth="1"/>
    <col min="5131" max="5131" width="6.85546875" style="178" customWidth="1"/>
    <col min="5132" max="5133" width="11.42578125" style="178"/>
    <col min="5134" max="5134" width="12.5703125" style="178" bestFit="1" customWidth="1"/>
    <col min="5135" max="5376" width="11.42578125" style="178"/>
    <col min="5377" max="5377" width="0.140625" style="178" customWidth="1"/>
    <col min="5378" max="5378" width="2.7109375" style="178" customWidth="1"/>
    <col min="5379" max="5379" width="15.42578125" style="178" customWidth="1"/>
    <col min="5380" max="5380" width="1.28515625" style="178" customWidth="1"/>
    <col min="5381" max="5381" width="23" style="178" bestFit="1" customWidth="1"/>
    <col min="5382" max="5382" width="13.140625" style="178" bestFit="1" customWidth="1"/>
    <col min="5383" max="5383" width="9" style="178" bestFit="1" customWidth="1"/>
    <col min="5384" max="5384" width="2.140625" style="178" customWidth="1"/>
    <col min="5385" max="5386" width="7" style="178" customWidth="1"/>
    <col min="5387" max="5387" width="6.85546875" style="178" customWidth="1"/>
    <col min="5388" max="5389" width="11.42578125" style="178"/>
    <col min="5390" max="5390" width="12.5703125" style="178" bestFit="1" customWidth="1"/>
    <col min="5391" max="5632" width="11.42578125" style="178"/>
    <col min="5633" max="5633" width="0.140625" style="178" customWidth="1"/>
    <col min="5634" max="5634" width="2.7109375" style="178" customWidth="1"/>
    <col min="5635" max="5635" width="15.42578125" style="178" customWidth="1"/>
    <col min="5636" max="5636" width="1.28515625" style="178" customWidth="1"/>
    <col min="5637" max="5637" width="23" style="178" bestFit="1" customWidth="1"/>
    <col min="5638" max="5638" width="13.140625" style="178" bestFit="1" customWidth="1"/>
    <col min="5639" max="5639" width="9" style="178" bestFit="1" customWidth="1"/>
    <col min="5640" max="5640" width="2.140625" style="178" customWidth="1"/>
    <col min="5641" max="5642" width="7" style="178" customWidth="1"/>
    <col min="5643" max="5643" width="6.85546875" style="178" customWidth="1"/>
    <col min="5644" max="5645" width="11.42578125" style="178"/>
    <col min="5646" max="5646" width="12.5703125" style="178" bestFit="1" customWidth="1"/>
    <col min="5647" max="5888" width="11.42578125" style="178"/>
    <col min="5889" max="5889" width="0.140625" style="178" customWidth="1"/>
    <col min="5890" max="5890" width="2.7109375" style="178" customWidth="1"/>
    <col min="5891" max="5891" width="15.42578125" style="178" customWidth="1"/>
    <col min="5892" max="5892" width="1.28515625" style="178" customWidth="1"/>
    <col min="5893" max="5893" width="23" style="178" bestFit="1" customWidth="1"/>
    <col min="5894" max="5894" width="13.140625" style="178" bestFit="1" customWidth="1"/>
    <col min="5895" max="5895" width="9" style="178" bestFit="1" customWidth="1"/>
    <col min="5896" max="5896" width="2.140625" style="178" customWidth="1"/>
    <col min="5897" max="5898" width="7" style="178" customWidth="1"/>
    <col min="5899" max="5899" width="6.85546875" style="178" customWidth="1"/>
    <col min="5900" max="5901" width="11.42578125" style="178"/>
    <col min="5902" max="5902" width="12.5703125" style="178" bestFit="1" customWidth="1"/>
    <col min="5903" max="6144" width="11.42578125" style="178"/>
    <col min="6145" max="6145" width="0.140625" style="178" customWidth="1"/>
    <col min="6146" max="6146" width="2.7109375" style="178" customWidth="1"/>
    <col min="6147" max="6147" width="15.42578125" style="178" customWidth="1"/>
    <col min="6148" max="6148" width="1.28515625" style="178" customWidth="1"/>
    <col min="6149" max="6149" width="23" style="178" bestFit="1" customWidth="1"/>
    <col min="6150" max="6150" width="13.140625" style="178" bestFit="1" customWidth="1"/>
    <col min="6151" max="6151" width="9" style="178" bestFit="1" customWidth="1"/>
    <col min="6152" max="6152" width="2.140625" style="178" customWidth="1"/>
    <col min="6153" max="6154" width="7" style="178" customWidth="1"/>
    <col min="6155" max="6155" width="6.85546875" style="178" customWidth="1"/>
    <col min="6156" max="6157" width="11.42578125" style="178"/>
    <col min="6158" max="6158" width="12.5703125" style="178" bestFit="1" customWidth="1"/>
    <col min="6159" max="6400" width="11.42578125" style="178"/>
    <col min="6401" max="6401" width="0.140625" style="178" customWidth="1"/>
    <col min="6402" max="6402" width="2.7109375" style="178" customWidth="1"/>
    <col min="6403" max="6403" width="15.42578125" style="178" customWidth="1"/>
    <col min="6404" max="6404" width="1.28515625" style="178" customWidth="1"/>
    <col min="6405" max="6405" width="23" style="178" bestFit="1" customWidth="1"/>
    <col min="6406" max="6406" width="13.140625" style="178" bestFit="1" customWidth="1"/>
    <col min="6407" max="6407" width="9" style="178" bestFit="1" customWidth="1"/>
    <col min="6408" max="6408" width="2.140625" style="178" customWidth="1"/>
    <col min="6409" max="6410" width="7" style="178" customWidth="1"/>
    <col min="6411" max="6411" width="6.85546875" style="178" customWidth="1"/>
    <col min="6412" max="6413" width="11.42578125" style="178"/>
    <col min="6414" max="6414" width="12.5703125" style="178" bestFit="1" customWidth="1"/>
    <col min="6415" max="6656" width="11.42578125" style="178"/>
    <col min="6657" max="6657" width="0.140625" style="178" customWidth="1"/>
    <col min="6658" max="6658" width="2.7109375" style="178" customWidth="1"/>
    <col min="6659" max="6659" width="15.42578125" style="178" customWidth="1"/>
    <col min="6660" max="6660" width="1.28515625" style="178" customWidth="1"/>
    <col min="6661" max="6661" width="23" style="178" bestFit="1" customWidth="1"/>
    <col min="6662" max="6662" width="13.140625" style="178" bestFit="1" customWidth="1"/>
    <col min="6663" max="6663" width="9" style="178" bestFit="1" customWidth="1"/>
    <col min="6664" max="6664" width="2.140625" style="178" customWidth="1"/>
    <col min="6665" max="6666" width="7" style="178" customWidth="1"/>
    <col min="6667" max="6667" width="6.85546875" style="178" customWidth="1"/>
    <col min="6668" max="6669" width="11.42578125" style="178"/>
    <col min="6670" max="6670" width="12.5703125" style="178" bestFit="1" customWidth="1"/>
    <col min="6671" max="6912" width="11.42578125" style="178"/>
    <col min="6913" max="6913" width="0.140625" style="178" customWidth="1"/>
    <col min="6914" max="6914" width="2.7109375" style="178" customWidth="1"/>
    <col min="6915" max="6915" width="15.42578125" style="178" customWidth="1"/>
    <col min="6916" max="6916" width="1.28515625" style="178" customWidth="1"/>
    <col min="6917" max="6917" width="23" style="178" bestFit="1" customWidth="1"/>
    <col min="6918" max="6918" width="13.140625" style="178" bestFit="1" customWidth="1"/>
    <col min="6919" max="6919" width="9" style="178" bestFit="1" customWidth="1"/>
    <col min="6920" max="6920" width="2.140625" style="178" customWidth="1"/>
    <col min="6921" max="6922" width="7" style="178" customWidth="1"/>
    <col min="6923" max="6923" width="6.85546875" style="178" customWidth="1"/>
    <col min="6924" max="6925" width="11.42578125" style="178"/>
    <col min="6926" max="6926" width="12.5703125" style="178" bestFit="1" customWidth="1"/>
    <col min="6927" max="7168" width="11.42578125" style="178"/>
    <col min="7169" max="7169" width="0.140625" style="178" customWidth="1"/>
    <col min="7170" max="7170" width="2.7109375" style="178" customWidth="1"/>
    <col min="7171" max="7171" width="15.42578125" style="178" customWidth="1"/>
    <col min="7172" max="7172" width="1.28515625" style="178" customWidth="1"/>
    <col min="7173" max="7173" width="23" style="178" bestFit="1" customWidth="1"/>
    <col min="7174" max="7174" width="13.140625" style="178" bestFit="1" customWidth="1"/>
    <col min="7175" max="7175" width="9" style="178" bestFit="1" customWidth="1"/>
    <col min="7176" max="7176" width="2.140625" style="178" customWidth="1"/>
    <col min="7177" max="7178" width="7" style="178" customWidth="1"/>
    <col min="7179" max="7179" width="6.85546875" style="178" customWidth="1"/>
    <col min="7180" max="7181" width="11.42578125" style="178"/>
    <col min="7182" max="7182" width="12.5703125" style="178" bestFit="1" customWidth="1"/>
    <col min="7183" max="7424" width="11.42578125" style="178"/>
    <col min="7425" max="7425" width="0.140625" style="178" customWidth="1"/>
    <col min="7426" max="7426" width="2.7109375" style="178" customWidth="1"/>
    <col min="7427" max="7427" width="15.42578125" style="178" customWidth="1"/>
    <col min="7428" max="7428" width="1.28515625" style="178" customWidth="1"/>
    <col min="7429" max="7429" width="23" style="178" bestFit="1" customWidth="1"/>
    <col min="7430" max="7430" width="13.140625" style="178" bestFit="1" customWidth="1"/>
    <col min="7431" max="7431" width="9" style="178" bestFit="1" customWidth="1"/>
    <col min="7432" max="7432" width="2.140625" style="178" customWidth="1"/>
    <col min="7433" max="7434" width="7" style="178" customWidth="1"/>
    <col min="7435" max="7435" width="6.85546875" style="178" customWidth="1"/>
    <col min="7436" max="7437" width="11.42578125" style="178"/>
    <col min="7438" max="7438" width="12.5703125" style="178" bestFit="1" customWidth="1"/>
    <col min="7439" max="7680" width="11.42578125" style="178"/>
    <col min="7681" max="7681" width="0.140625" style="178" customWidth="1"/>
    <col min="7682" max="7682" width="2.7109375" style="178" customWidth="1"/>
    <col min="7683" max="7683" width="15.42578125" style="178" customWidth="1"/>
    <col min="7684" max="7684" width="1.28515625" style="178" customWidth="1"/>
    <col min="7685" max="7685" width="23" style="178" bestFit="1" customWidth="1"/>
    <col min="7686" max="7686" width="13.140625" style="178" bestFit="1" customWidth="1"/>
    <col min="7687" max="7687" width="9" style="178" bestFit="1" customWidth="1"/>
    <col min="7688" max="7688" width="2.140625" style="178" customWidth="1"/>
    <col min="7689" max="7690" width="7" style="178" customWidth="1"/>
    <col min="7691" max="7691" width="6.85546875" style="178" customWidth="1"/>
    <col min="7692" max="7693" width="11.42578125" style="178"/>
    <col min="7694" max="7694" width="12.5703125" style="178" bestFit="1" customWidth="1"/>
    <col min="7695" max="7936" width="11.42578125" style="178"/>
    <col min="7937" max="7937" width="0.140625" style="178" customWidth="1"/>
    <col min="7938" max="7938" width="2.7109375" style="178" customWidth="1"/>
    <col min="7939" max="7939" width="15.42578125" style="178" customWidth="1"/>
    <col min="7940" max="7940" width="1.28515625" style="178" customWidth="1"/>
    <col min="7941" max="7941" width="23" style="178" bestFit="1" customWidth="1"/>
    <col min="7942" max="7942" width="13.140625" style="178" bestFit="1" customWidth="1"/>
    <col min="7943" max="7943" width="9" style="178" bestFit="1" customWidth="1"/>
    <col min="7944" max="7944" width="2.140625" style="178" customWidth="1"/>
    <col min="7945" max="7946" width="7" style="178" customWidth="1"/>
    <col min="7947" max="7947" width="6.85546875" style="178" customWidth="1"/>
    <col min="7948" max="7949" width="11.42578125" style="178"/>
    <col min="7950" max="7950" width="12.5703125" style="178" bestFit="1" customWidth="1"/>
    <col min="7951" max="8192" width="11.42578125" style="178"/>
    <col min="8193" max="8193" width="0.140625" style="178" customWidth="1"/>
    <col min="8194" max="8194" width="2.7109375" style="178" customWidth="1"/>
    <col min="8195" max="8195" width="15.42578125" style="178" customWidth="1"/>
    <col min="8196" max="8196" width="1.28515625" style="178" customWidth="1"/>
    <col min="8197" max="8197" width="23" style="178" bestFit="1" customWidth="1"/>
    <col min="8198" max="8198" width="13.140625" style="178" bestFit="1" customWidth="1"/>
    <col min="8199" max="8199" width="9" style="178" bestFit="1" customWidth="1"/>
    <col min="8200" max="8200" width="2.140625" style="178" customWidth="1"/>
    <col min="8201" max="8202" width="7" style="178" customWidth="1"/>
    <col min="8203" max="8203" width="6.85546875" style="178" customWidth="1"/>
    <col min="8204" max="8205" width="11.42578125" style="178"/>
    <col min="8206" max="8206" width="12.5703125" style="178" bestFit="1" customWidth="1"/>
    <col min="8207" max="8448" width="11.42578125" style="178"/>
    <col min="8449" max="8449" width="0.140625" style="178" customWidth="1"/>
    <col min="8450" max="8450" width="2.7109375" style="178" customWidth="1"/>
    <col min="8451" max="8451" width="15.42578125" style="178" customWidth="1"/>
    <col min="8452" max="8452" width="1.28515625" style="178" customWidth="1"/>
    <col min="8453" max="8453" width="23" style="178" bestFit="1" customWidth="1"/>
    <col min="8454" max="8454" width="13.140625" style="178" bestFit="1" customWidth="1"/>
    <col min="8455" max="8455" width="9" style="178" bestFit="1" customWidth="1"/>
    <col min="8456" max="8456" width="2.140625" style="178" customWidth="1"/>
    <col min="8457" max="8458" width="7" style="178" customWidth="1"/>
    <col min="8459" max="8459" width="6.85546875" style="178" customWidth="1"/>
    <col min="8460" max="8461" width="11.42578125" style="178"/>
    <col min="8462" max="8462" width="12.5703125" style="178" bestFit="1" customWidth="1"/>
    <col min="8463" max="8704" width="11.42578125" style="178"/>
    <col min="8705" max="8705" width="0.140625" style="178" customWidth="1"/>
    <col min="8706" max="8706" width="2.7109375" style="178" customWidth="1"/>
    <col min="8707" max="8707" width="15.42578125" style="178" customWidth="1"/>
    <col min="8708" max="8708" width="1.28515625" style="178" customWidth="1"/>
    <col min="8709" max="8709" width="23" style="178" bestFit="1" customWidth="1"/>
    <col min="8710" max="8710" width="13.140625" style="178" bestFit="1" customWidth="1"/>
    <col min="8711" max="8711" width="9" style="178" bestFit="1" customWidth="1"/>
    <col min="8712" max="8712" width="2.140625" style="178" customWidth="1"/>
    <col min="8713" max="8714" width="7" style="178" customWidth="1"/>
    <col min="8715" max="8715" width="6.85546875" style="178" customWidth="1"/>
    <col min="8716" max="8717" width="11.42578125" style="178"/>
    <col min="8718" max="8718" width="12.5703125" style="178" bestFit="1" customWidth="1"/>
    <col min="8719" max="8960" width="11.42578125" style="178"/>
    <col min="8961" max="8961" width="0.140625" style="178" customWidth="1"/>
    <col min="8962" max="8962" width="2.7109375" style="178" customWidth="1"/>
    <col min="8963" max="8963" width="15.42578125" style="178" customWidth="1"/>
    <col min="8964" max="8964" width="1.28515625" style="178" customWidth="1"/>
    <col min="8965" max="8965" width="23" style="178" bestFit="1" customWidth="1"/>
    <col min="8966" max="8966" width="13.140625" style="178" bestFit="1" customWidth="1"/>
    <col min="8967" max="8967" width="9" style="178" bestFit="1" customWidth="1"/>
    <col min="8968" max="8968" width="2.140625" style="178" customWidth="1"/>
    <col min="8969" max="8970" width="7" style="178" customWidth="1"/>
    <col min="8971" max="8971" width="6.85546875" style="178" customWidth="1"/>
    <col min="8972" max="8973" width="11.42578125" style="178"/>
    <col min="8974" max="8974" width="12.5703125" style="178" bestFit="1" customWidth="1"/>
    <col min="8975" max="9216" width="11.42578125" style="178"/>
    <col min="9217" max="9217" width="0.140625" style="178" customWidth="1"/>
    <col min="9218" max="9218" width="2.7109375" style="178" customWidth="1"/>
    <col min="9219" max="9219" width="15.42578125" style="178" customWidth="1"/>
    <col min="9220" max="9220" width="1.28515625" style="178" customWidth="1"/>
    <col min="9221" max="9221" width="23" style="178" bestFit="1" customWidth="1"/>
    <col min="9222" max="9222" width="13.140625" style="178" bestFit="1" customWidth="1"/>
    <col min="9223" max="9223" width="9" style="178" bestFit="1" customWidth="1"/>
    <col min="9224" max="9224" width="2.140625" style="178" customWidth="1"/>
    <col min="9225" max="9226" width="7" style="178" customWidth="1"/>
    <col min="9227" max="9227" width="6.85546875" style="178" customWidth="1"/>
    <col min="9228" max="9229" width="11.42578125" style="178"/>
    <col min="9230" max="9230" width="12.5703125" style="178" bestFit="1" customWidth="1"/>
    <col min="9231" max="9472" width="11.42578125" style="178"/>
    <col min="9473" max="9473" width="0.140625" style="178" customWidth="1"/>
    <col min="9474" max="9474" width="2.7109375" style="178" customWidth="1"/>
    <col min="9475" max="9475" width="15.42578125" style="178" customWidth="1"/>
    <col min="9476" max="9476" width="1.28515625" style="178" customWidth="1"/>
    <col min="9477" max="9477" width="23" style="178" bestFit="1" customWidth="1"/>
    <col min="9478" max="9478" width="13.140625" style="178" bestFit="1" customWidth="1"/>
    <col min="9479" max="9479" width="9" style="178" bestFit="1" customWidth="1"/>
    <col min="9480" max="9480" width="2.140625" style="178" customWidth="1"/>
    <col min="9481" max="9482" width="7" style="178" customWidth="1"/>
    <col min="9483" max="9483" width="6.85546875" style="178" customWidth="1"/>
    <col min="9484" max="9485" width="11.42578125" style="178"/>
    <col min="9486" max="9486" width="12.5703125" style="178" bestFit="1" customWidth="1"/>
    <col min="9487" max="9728" width="11.42578125" style="178"/>
    <col min="9729" max="9729" width="0.140625" style="178" customWidth="1"/>
    <col min="9730" max="9730" width="2.7109375" style="178" customWidth="1"/>
    <col min="9731" max="9731" width="15.42578125" style="178" customWidth="1"/>
    <col min="9732" max="9732" width="1.28515625" style="178" customWidth="1"/>
    <col min="9733" max="9733" width="23" style="178" bestFit="1" customWidth="1"/>
    <col min="9734" max="9734" width="13.140625" style="178" bestFit="1" customWidth="1"/>
    <col min="9735" max="9735" width="9" style="178" bestFit="1" customWidth="1"/>
    <col min="9736" max="9736" width="2.140625" style="178" customWidth="1"/>
    <col min="9737" max="9738" width="7" style="178" customWidth="1"/>
    <col min="9739" max="9739" width="6.85546875" style="178" customWidth="1"/>
    <col min="9740" max="9741" width="11.42578125" style="178"/>
    <col min="9742" max="9742" width="12.5703125" style="178" bestFit="1" customWidth="1"/>
    <col min="9743" max="9984" width="11.42578125" style="178"/>
    <col min="9985" max="9985" width="0.140625" style="178" customWidth="1"/>
    <col min="9986" max="9986" width="2.7109375" style="178" customWidth="1"/>
    <col min="9987" max="9987" width="15.42578125" style="178" customWidth="1"/>
    <col min="9988" max="9988" width="1.28515625" style="178" customWidth="1"/>
    <col min="9989" max="9989" width="23" style="178" bestFit="1" customWidth="1"/>
    <col min="9990" max="9990" width="13.140625" style="178" bestFit="1" customWidth="1"/>
    <col min="9991" max="9991" width="9" style="178" bestFit="1" customWidth="1"/>
    <col min="9992" max="9992" width="2.140625" style="178" customWidth="1"/>
    <col min="9993" max="9994" width="7" style="178" customWidth="1"/>
    <col min="9995" max="9995" width="6.85546875" style="178" customWidth="1"/>
    <col min="9996" max="9997" width="11.42578125" style="178"/>
    <col min="9998" max="9998" width="12.5703125" style="178" bestFit="1" customWidth="1"/>
    <col min="9999" max="10240" width="11.42578125" style="178"/>
    <col min="10241" max="10241" width="0.140625" style="178" customWidth="1"/>
    <col min="10242" max="10242" width="2.7109375" style="178" customWidth="1"/>
    <col min="10243" max="10243" width="15.42578125" style="178" customWidth="1"/>
    <col min="10244" max="10244" width="1.28515625" style="178" customWidth="1"/>
    <col min="10245" max="10245" width="23" style="178" bestFit="1" customWidth="1"/>
    <col min="10246" max="10246" width="13.140625" style="178" bestFit="1" customWidth="1"/>
    <col min="10247" max="10247" width="9" style="178" bestFit="1" customWidth="1"/>
    <col min="10248" max="10248" width="2.140625" style="178" customWidth="1"/>
    <col min="10249" max="10250" width="7" style="178" customWidth="1"/>
    <col min="10251" max="10251" width="6.85546875" style="178" customWidth="1"/>
    <col min="10252" max="10253" width="11.42578125" style="178"/>
    <col min="10254" max="10254" width="12.5703125" style="178" bestFit="1" customWidth="1"/>
    <col min="10255" max="10496" width="11.42578125" style="178"/>
    <col min="10497" max="10497" width="0.140625" style="178" customWidth="1"/>
    <col min="10498" max="10498" width="2.7109375" style="178" customWidth="1"/>
    <col min="10499" max="10499" width="15.42578125" style="178" customWidth="1"/>
    <col min="10500" max="10500" width="1.28515625" style="178" customWidth="1"/>
    <col min="10501" max="10501" width="23" style="178" bestFit="1" customWidth="1"/>
    <col min="10502" max="10502" width="13.140625" style="178" bestFit="1" customWidth="1"/>
    <col min="10503" max="10503" width="9" style="178" bestFit="1" customWidth="1"/>
    <col min="10504" max="10504" width="2.140625" style="178" customWidth="1"/>
    <col min="10505" max="10506" width="7" style="178" customWidth="1"/>
    <col min="10507" max="10507" width="6.85546875" style="178" customWidth="1"/>
    <col min="10508" max="10509" width="11.42578125" style="178"/>
    <col min="10510" max="10510" width="12.5703125" style="178" bestFit="1" customWidth="1"/>
    <col min="10511" max="10752" width="11.42578125" style="178"/>
    <col min="10753" max="10753" width="0.140625" style="178" customWidth="1"/>
    <col min="10754" max="10754" width="2.7109375" style="178" customWidth="1"/>
    <col min="10755" max="10755" width="15.42578125" style="178" customWidth="1"/>
    <col min="10756" max="10756" width="1.28515625" style="178" customWidth="1"/>
    <col min="10757" max="10757" width="23" style="178" bestFit="1" customWidth="1"/>
    <col min="10758" max="10758" width="13.140625" style="178" bestFit="1" customWidth="1"/>
    <col min="10759" max="10759" width="9" style="178" bestFit="1" customWidth="1"/>
    <col min="10760" max="10760" width="2.140625" style="178" customWidth="1"/>
    <col min="10761" max="10762" width="7" style="178" customWidth="1"/>
    <col min="10763" max="10763" width="6.85546875" style="178" customWidth="1"/>
    <col min="10764" max="10765" width="11.42578125" style="178"/>
    <col min="10766" max="10766" width="12.5703125" style="178" bestFit="1" customWidth="1"/>
    <col min="10767" max="11008" width="11.42578125" style="178"/>
    <col min="11009" max="11009" width="0.140625" style="178" customWidth="1"/>
    <col min="11010" max="11010" width="2.7109375" style="178" customWidth="1"/>
    <col min="11011" max="11011" width="15.42578125" style="178" customWidth="1"/>
    <col min="11012" max="11012" width="1.28515625" style="178" customWidth="1"/>
    <col min="11013" max="11013" width="23" style="178" bestFit="1" customWidth="1"/>
    <col min="11014" max="11014" width="13.140625" style="178" bestFit="1" customWidth="1"/>
    <col min="11015" max="11015" width="9" style="178" bestFit="1" customWidth="1"/>
    <col min="11016" max="11016" width="2.140625" style="178" customWidth="1"/>
    <col min="11017" max="11018" width="7" style="178" customWidth="1"/>
    <col min="11019" max="11019" width="6.85546875" style="178" customWidth="1"/>
    <col min="11020" max="11021" width="11.42578125" style="178"/>
    <col min="11022" max="11022" width="12.5703125" style="178" bestFit="1" customWidth="1"/>
    <col min="11023" max="11264" width="11.42578125" style="178"/>
    <col min="11265" max="11265" width="0.140625" style="178" customWidth="1"/>
    <col min="11266" max="11266" width="2.7109375" style="178" customWidth="1"/>
    <col min="11267" max="11267" width="15.42578125" style="178" customWidth="1"/>
    <col min="11268" max="11268" width="1.28515625" style="178" customWidth="1"/>
    <col min="11269" max="11269" width="23" style="178" bestFit="1" customWidth="1"/>
    <col min="11270" max="11270" width="13.140625" style="178" bestFit="1" customWidth="1"/>
    <col min="11271" max="11271" width="9" style="178" bestFit="1" customWidth="1"/>
    <col min="11272" max="11272" width="2.140625" style="178" customWidth="1"/>
    <col min="11273" max="11274" width="7" style="178" customWidth="1"/>
    <col min="11275" max="11275" width="6.85546875" style="178" customWidth="1"/>
    <col min="11276" max="11277" width="11.42578125" style="178"/>
    <col min="11278" max="11278" width="12.5703125" style="178" bestFit="1" customWidth="1"/>
    <col min="11279" max="11520" width="11.42578125" style="178"/>
    <col min="11521" max="11521" width="0.140625" style="178" customWidth="1"/>
    <col min="11522" max="11522" width="2.7109375" style="178" customWidth="1"/>
    <col min="11523" max="11523" width="15.42578125" style="178" customWidth="1"/>
    <col min="11524" max="11524" width="1.28515625" style="178" customWidth="1"/>
    <col min="11525" max="11525" width="23" style="178" bestFit="1" customWidth="1"/>
    <col min="11526" max="11526" width="13.140625" style="178" bestFit="1" customWidth="1"/>
    <col min="11527" max="11527" width="9" style="178" bestFit="1" customWidth="1"/>
    <col min="11528" max="11528" width="2.140625" style="178" customWidth="1"/>
    <col min="11529" max="11530" width="7" style="178" customWidth="1"/>
    <col min="11531" max="11531" width="6.85546875" style="178" customWidth="1"/>
    <col min="11532" max="11533" width="11.42578125" style="178"/>
    <col min="11534" max="11534" width="12.5703125" style="178" bestFit="1" customWidth="1"/>
    <col min="11535" max="11776" width="11.42578125" style="178"/>
    <col min="11777" max="11777" width="0.140625" style="178" customWidth="1"/>
    <col min="11778" max="11778" width="2.7109375" style="178" customWidth="1"/>
    <col min="11779" max="11779" width="15.42578125" style="178" customWidth="1"/>
    <col min="11780" max="11780" width="1.28515625" style="178" customWidth="1"/>
    <col min="11781" max="11781" width="23" style="178" bestFit="1" customWidth="1"/>
    <col min="11782" max="11782" width="13.140625" style="178" bestFit="1" customWidth="1"/>
    <col min="11783" max="11783" width="9" style="178" bestFit="1" customWidth="1"/>
    <col min="11784" max="11784" width="2.140625" style="178" customWidth="1"/>
    <col min="11785" max="11786" width="7" style="178" customWidth="1"/>
    <col min="11787" max="11787" width="6.85546875" style="178" customWidth="1"/>
    <col min="11788" max="11789" width="11.42578125" style="178"/>
    <col min="11790" max="11790" width="12.5703125" style="178" bestFit="1" customWidth="1"/>
    <col min="11791" max="12032" width="11.42578125" style="178"/>
    <col min="12033" max="12033" width="0.140625" style="178" customWidth="1"/>
    <col min="12034" max="12034" width="2.7109375" style="178" customWidth="1"/>
    <col min="12035" max="12035" width="15.42578125" style="178" customWidth="1"/>
    <col min="12036" max="12036" width="1.28515625" style="178" customWidth="1"/>
    <col min="12037" max="12037" width="23" style="178" bestFit="1" customWidth="1"/>
    <col min="12038" max="12038" width="13.140625" style="178" bestFit="1" customWidth="1"/>
    <col min="12039" max="12039" width="9" style="178" bestFit="1" customWidth="1"/>
    <col min="12040" max="12040" width="2.140625" style="178" customWidth="1"/>
    <col min="12041" max="12042" width="7" style="178" customWidth="1"/>
    <col min="12043" max="12043" width="6.85546875" style="178" customWidth="1"/>
    <col min="12044" max="12045" width="11.42578125" style="178"/>
    <col min="12046" max="12046" width="12.5703125" style="178" bestFit="1" customWidth="1"/>
    <col min="12047" max="12288" width="11.42578125" style="178"/>
    <col min="12289" max="12289" width="0.140625" style="178" customWidth="1"/>
    <col min="12290" max="12290" width="2.7109375" style="178" customWidth="1"/>
    <col min="12291" max="12291" width="15.42578125" style="178" customWidth="1"/>
    <col min="12292" max="12292" width="1.28515625" style="178" customWidth="1"/>
    <col min="12293" max="12293" width="23" style="178" bestFit="1" customWidth="1"/>
    <col min="12294" max="12294" width="13.140625" style="178" bestFit="1" customWidth="1"/>
    <col min="12295" max="12295" width="9" style="178" bestFit="1" customWidth="1"/>
    <col min="12296" max="12296" width="2.140625" style="178" customWidth="1"/>
    <col min="12297" max="12298" width="7" style="178" customWidth="1"/>
    <col min="12299" max="12299" width="6.85546875" style="178" customWidth="1"/>
    <col min="12300" max="12301" width="11.42578125" style="178"/>
    <col min="12302" max="12302" width="12.5703125" style="178" bestFit="1" customWidth="1"/>
    <col min="12303" max="12544" width="11.42578125" style="178"/>
    <col min="12545" max="12545" width="0.140625" style="178" customWidth="1"/>
    <col min="12546" max="12546" width="2.7109375" style="178" customWidth="1"/>
    <col min="12547" max="12547" width="15.42578125" style="178" customWidth="1"/>
    <col min="12548" max="12548" width="1.28515625" style="178" customWidth="1"/>
    <col min="12549" max="12549" width="23" style="178" bestFit="1" customWidth="1"/>
    <col min="12550" max="12550" width="13.140625" style="178" bestFit="1" customWidth="1"/>
    <col min="12551" max="12551" width="9" style="178" bestFit="1" customWidth="1"/>
    <col min="12552" max="12552" width="2.140625" style="178" customWidth="1"/>
    <col min="12553" max="12554" width="7" style="178" customWidth="1"/>
    <col min="12555" max="12555" width="6.85546875" style="178" customWidth="1"/>
    <col min="12556" max="12557" width="11.42578125" style="178"/>
    <col min="12558" max="12558" width="12.5703125" style="178" bestFit="1" customWidth="1"/>
    <col min="12559" max="12800" width="11.42578125" style="178"/>
    <col min="12801" max="12801" width="0.140625" style="178" customWidth="1"/>
    <col min="12802" max="12802" width="2.7109375" style="178" customWidth="1"/>
    <col min="12803" max="12803" width="15.42578125" style="178" customWidth="1"/>
    <col min="12804" max="12804" width="1.28515625" style="178" customWidth="1"/>
    <col min="12805" max="12805" width="23" style="178" bestFit="1" customWidth="1"/>
    <col min="12806" max="12806" width="13.140625" style="178" bestFit="1" customWidth="1"/>
    <col min="12807" max="12807" width="9" style="178" bestFit="1" customWidth="1"/>
    <col min="12808" max="12808" width="2.140625" style="178" customWidth="1"/>
    <col min="12809" max="12810" width="7" style="178" customWidth="1"/>
    <col min="12811" max="12811" width="6.85546875" style="178" customWidth="1"/>
    <col min="12812" max="12813" width="11.42578125" style="178"/>
    <col min="12814" max="12814" width="12.5703125" style="178" bestFit="1" customWidth="1"/>
    <col min="12815" max="13056" width="11.42578125" style="178"/>
    <col min="13057" max="13057" width="0.140625" style="178" customWidth="1"/>
    <col min="13058" max="13058" width="2.7109375" style="178" customWidth="1"/>
    <col min="13059" max="13059" width="15.42578125" style="178" customWidth="1"/>
    <col min="13060" max="13060" width="1.28515625" style="178" customWidth="1"/>
    <col min="13061" max="13061" width="23" style="178" bestFit="1" customWidth="1"/>
    <col min="13062" max="13062" width="13.140625" style="178" bestFit="1" customWidth="1"/>
    <col min="13063" max="13063" width="9" style="178" bestFit="1" customWidth="1"/>
    <col min="13064" max="13064" width="2.140625" style="178" customWidth="1"/>
    <col min="13065" max="13066" width="7" style="178" customWidth="1"/>
    <col min="13067" max="13067" width="6.85546875" style="178" customWidth="1"/>
    <col min="13068" max="13069" width="11.42578125" style="178"/>
    <col min="13070" max="13070" width="12.5703125" style="178" bestFit="1" customWidth="1"/>
    <col min="13071" max="13312" width="11.42578125" style="178"/>
    <col min="13313" max="13313" width="0.140625" style="178" customWidth="1"/>
    <col min="13314" max="13314" width="2.7109375" style="178" customWidth="1"/>
    <col min="13315" max="13315" width="15.42578125" style="178" customWidth="1"/>
    <col min="13316" max="13316" width="1.28515625" style="178" customWidth="1"/>
    <col min="13317" max="13317" width="23" style="178" bestFit="1" customWidth="1"/>
    <col min="13318" max="13318" width="13.140625" style="178" bestFit="1" customWidth="1"/>
    <col min="13319" max="13319" width="9" style="178" bestFit="1" customWidth="1"/>
    <col min="13320" max="13320" width="2.140625" style="178" customWidth="1"/>
    <col min="13321" max="13322" width="7" style="178" customWidth="1"/>
    <col min="13323" max="13323" width="6.85546875" style="178" customWidth="1"/>
    <col min="13324" max="13325" width="11.42578125" style="178"/>
    <col min="13326" max="13326" width="12.5703125" style="178" bestFit="1" customWidth="1"/>
    <col min="13327" max="13568" width="11.42578125" style="178"/>
    <col min="13569" max="13569" width="0.140625" style="178" customWidth="1"/>
    <col min="13570" max="13570" width="2.7109375" style="178" customWidth="1"/>
    <col min="13571" max="13571" width="15.42578125" style="178" customWidth="1"/>
    <col min="13572" max="13572" width="1.28515625" style="178" customWidth="1"/>
    <col min="13573" max="13573" width="23" style="178" bestFit="1" customWidth="1"/>
    <col min="13574" max="13574" width="13.140625" style="178" bestFit="1" customWidth="1"/>
    <col min="13575" max="13575" width="9" style="178" bestFit="1" customWidth="1"/>
    <col min="13576" max="13576" width="2.140625" style="178" customWidth="1"/>
    <col min="13577" max="13578" width="7" style="178" customWidth="1"/>
    <col min="13579" max="13579" width="6.85546875" style="178" customWidth="1"/>
    <col min="13580" max="13581" width="11.42578125" style="178"/>
    <col min="13582" max="13582" width="12.5703125" style="178" bestFit="1" customWidth="1"/>
    <col min="13583" max="13824" width="11.42578125" style="178"/>
    <col min="13825" max="13825" width="0.140625" style="178" customWidth="1"/>
    <col min="13826" max="13826" width="2.7109375" style="178" customWidth="1"/>
    <col min="13827" max="13827" width="15.42578125" style="178" customWidth="1"/>
    <col min="13828" max="13828" width="1.28515625" style="178" customWidth="1"/>
    <col min="13829" max="13829" width="23" style="178" bestFit="1" customWidth="1"/>
    <col min="13830" max="13830" width="13.140625" style="178" bestFit="1" customWidth="1"/>
    <col min="13831" max="13831" width="9" style="178" bestFit="1" customWidth="1"/>
    <col min="13832" max="13832" width="2.140625" style="178" customWidth="1"/>
    <col min="13833" max="13834" width="7" style="178" customWidth="1"/>
    <col min="13835" max="13835" width="6.85546875" style="178" customWidth="1"/>
    <col min="13836" max="13837" width="11.42578125" style="178"/>
    <col min="13838" max="13838" width="12.5703125" style="178" bestFit="1" customWidth="1"/>
    <col min="13839" max="14080" width="11.42578125" style="178"/>
    <col min="14081" max="14081" width="0.140625" style="178" customWidth="1"/>
    <col min="14082" max="14082" width="2.7109375" style="178" customWidth="1"/>
    <col min="14083" max="14083" width="15.42578125" style="178" customWidth="1"/>
    <col min="14084" max="14084" width="1.28515625" style="178" customWidth="1"/>
    <col min="14085" max="14085" width="23" style="178" bestFit="1" customWidth="1"/>
    <col min="14086" max="14086" width="13.140625" style="178" bestFit="1" customWidth="1"/>
    <col min="14087" max="14087" width="9" style="178" bestFit="1" customWidth="1"/>
    <col min="14088" max="14088" width="2.140625" style="178" customWidth="1"/>
    <col min="14089" max="14090" width="7" style="178" customWidth="1"/>
    <col min="14091" max="14091" width="6.85546875" style="178" customWidth="1"/>
    <col min="14092" max="14093" width="11.42578125" style="178"/>
    <col min="14094" max="14094" width="12.5703125" style="178" bestFit="1" customWidth="1"/>
    <col min="14095" max="14336" width="11.42578125" style="178"/>
    <col min="14337" max="14337" width="0.140625" style="178" customWidth="1"/>
    <col min="14338" max="14338" width="2.7109375" style="178" customWidth="1"/>
    <col min="14339" max="14339" width="15.42578125" style="178" customWidth="1"/>
    <col min="14340" max="14340" width="1.28515625" style="178" customWidth="1"/>
    <col min="14341" max="14341" width="23" style="178" bestFit="1" customWidth="1"/>
    <col min="14342" max="14342" width="13.140625" style="178" bestFit="1" customWidth="1"/>
    <col min="14343" max="14343" width="9" style="178" bestFit="1" customWidth="1"/>
    <col min="14344" max="14344" width="2.140625" style="178" customWidth="1"/>
    <col min="14345" max="14346" width="7" style="178" customWidth="1"/>
    <col min="14347" max="14347" width="6.85546875" style="178" customWidth="1"/>
    <col min="14348" max="14349" width="11.42578125" style="178"/>
    <col min="14350" max="14350" width="12.5703125" style="178" bestFit="1" customWidth="1"/>
    <col min="14351" max="14592" width="11.42578125" style="178"/>
    <col min="14593" max="14593" width="0.140625" style="178" customWidth="1"/>
    <col min="14594" max="14594" width="2.7109375" style="178" customWidth="1"/>
    <col min="14595" max="14595" width="15.42578125" style="178" customWidth="1"/>
    <col min="14596" max="14596" width="1.28515625" style="178" customWidth="1"/>
    <col min="14597" max="14597" width="23" style="178" bestFit="1" customWidth="1"/>
    <col min="14598" max="14598" width="13.140625" style="178" bestFit="1" customWidth="1"/>
    <col min="14599" max="14599" width="9" style="178" bestFit="1" customWidth="1"/>
    <col min="14600" max="14600" width="2.140625" style="178" customWidth="1"/>
    <col min="14601" max="14602" width="7" style="178" customWidth="1"/>
    <col min="14603" max="14603" width="6.85546875" style="178" customWidth="1"/>
    <col min="14604" max="14605" width="11.42578125" style="178"/>
    <col min="14606" max="14606" width="12.5703125" style="178" bestFit="1" customWidth="1"/>
    <col min="14607" max="14848" width="11.42578125" style="178"/>
    <col min="14849" max="14849" width="0.140625" style="178" customWidth="1"/>
    <col min="14850" max="14850" width="2.7109375" style="178" customWidth="1"/>
    <col min="14851" max="14851" width="15.42578125" style="178" customWidth="1"/>
    <col min="14852" max="14852" width="1.28515625" style="178" customWidth="1"/>
    <col min="14853" max="14853" width="23" style="178" bestFit="1" customWidth="1"/>
    <col min="14854" max="14854" width="13.140625" style="178" bestFit="1" customWidth="1"/>
    <col min="14855" max="14855" width="9" style="178" bestFit="1" customWidth="1"/>
    <col min="14856" max="14856" width="2.140625" style="178" customWidth="1"/>
    <col min="14857" max="14858" width="7" style="178" customWidth="1"/>
    <col min="14859" max="14859" width="6.85546875" style="178" customWidth="1"/>
    <col min="14860" max="14861" width="11.42578125" style="178"/>
    <col min="14862" max="14862" width="12.5703125" style="178" bestFit="1" customWidth="1"/>
    <col min="14863" max="15104" width="11.42578125" style="178"/>
    <col min="15105" max="15105" width="0.140625" style="178" customWidth="1"/>
    <col min="15106" max="15106" width="2.7109375" style="178" customWidth="1"/>
    <col min="15107" max="15107" width="15.42578125" style="178" customWidth="1"/>
    <col min="15108" max="15108" width="1.28515625" style="178" customWidth="1"/>
    <col min="15109" max="15109" width="23" style="178" bestFit="1" customWidth="1"/>
    <col min="15110" max="15110" width="13.140625" style="178" bestFit="1" customWidth="1"/>
    <col min="15111" max="15111" width="9" style="178" bestFit="1" customWidth="1"/>
    <col min="15112" max="15112" width="2.140625" style="178" customWidth="1"/>
    <col min="15113" max="15114" width="7" style="178" customWidth="1"/>
    <col min="15115" max="15115" width="6.85546875" style="178" customWidth="1"/>
    <col min="15116" max="15117" width="11.42578125" style="178"/>
    <col min="15118" max="15118" width="12.5703125" style="178" bestFit="1" customWidth="1"/>
    <col min="15119" max="15360" width="11.42578125" style="178"/>
    <col min="15361" max="15361" width="0.140625" style="178" customWidth="1"/>
    <col min="15362" max="15362" width="2.7109375" style="178" customWidth="1"/>
    <col min="15363" max="15363" width="15.42578125" style="178" customWidth="1"/>
    <col min="15364" max="15364" width="1.28515625" style="178" customWidth="1"/>
    <col min="15365" max="15365" width="23" style="178" bestFit="1" customWidth="1"/>
    <col min="15366" max="15366" width="13.140625" style="178" bestFit="1" customWidth="1"/>
    <col min="15367" max="15367" width="9" style="178" bestFit="1" customWidth="1"/>
    <col min="15368" max="15368" width="2.140625" style="178" customWidth="1"/>
    <col min="15369" max="15370" width="7" style="178" customWidth="1"/>
    <col min="15371" max="15371" width="6.85546875" style="178" customWidth="1"/>
    <col min="15372" max="15373" width="11.42578125" style="178"/>
    <col min="15374" max="15374" width="12.5703125" style="178" bestFit="1" customWidth="1"/>
    <col min="15375" max="15616" width="11.42578125" style="178"/>
    <col min="15617" max="15617" width="0.140625" style="178" customWidth="1"/>
    <col min="15618" max="15618" width="2.7109375" style="178" customWidth="1"/>
    <col min="15619" max="15619" width="15.42578125" style="178" customWidth="1"/>
    <col min="15620" max="15620" width="1.28515625" style="178" customWidth="1"/>
    <col min="15621" max="15621" width="23" style="178" bestFit="1" customWidth="1"/>
    <col min="15622" max="15622" width="13.140625" style="178" bestFit="1" customWidth="1"/>
    <col min="15623" max="15623" width="9" style="178" bestFit="1" customWidth="1"/>
    <col min="15624" max="15624" width="2.140625" style="178" customWidth="1"/>
    <col min="15625" max="15626" width="7" style="178" customWidth="1"/>
    <col min="15627" max="15627" width="6.85546875" style="178" customWidth="1"/>
    <col min="15628" max="15629" width="11.42578125" style="178"/>
    <col min="15630" max="15630" width="12.5703125" style="178" bestFit="1" customWidth="1"/>
    <col min="15631" max="15872" width="11.42578125" style="178"/>
    <col min="15873" max="15873" width="0.140625" style="178" customWidth="1"/>
    <col min="15874" max="15874" width="2.7109375" style="178" customWidth="1"/>
    <col min="15875" max="15875" width="15.42578125" style="178" customWidth="1"/>
    <col min="15876" max="15876" width="1.28515625" style="178" customWidth="1"/>
    <col min="15877" max="15877" width="23" style="178" bestFit="1" customWidth="1"/>
    <col min="15878" max="15878" width="13.140625" style="178" bestFit="1" customWidth="1"/>
    <col min="15879" max="15879" width="9" style="178" bestFit="1" customWidth="1"/>
    <col min="15880" max="15880" width="2.140625" style="178" customWidth="1"/>
    <col min="15881" max="15882" width="7" style="178" customWidth="1"/>
    <col min="15883" max="15883" width="6.85546875" style="178" customWidth="1"/>
    <col min="15884" max="15885" width="11.42578125" style="178"/>
    <col min="15886" max="15886" width="12.5703125" style="178" bestFit="1" customWidth="1"/>
    <col min="15887" max="16128" width="11.42578125" style="178"/>
    <col min="16129" max="16129" width="0.140625" style="178" customWidth="1"/>
    <col min="16130" max="16130" width="2.7109375" style="178" customWidth="1"/>
    <col min="16131" max="16131" width="15.42578125" style="178" customWidth="1"/>
    <col min="16132" max="16132" width="1.28515625" style="178" customWidth="1"/>
    <col min="16133" max="16133" width="23" style="178" bestFit="1" customWidth="1"/>
    <col min="16134" max="16134" width="13.140625" style="178" bestFit="1" customWidth="1"/>
    <col min="16135" max="16135" width="9" style="178" bestFit="1" customWidth="1"/>
    <col min="16136" max="16136" width="2.140625" style="178" customWidth="1"/>
    <col min="16137" max="16138" width="7" style="178" customWidth="1"/>
    <col min="16139" max="16139" width="6.85546875" style="178" customWidth="1"/>
    <col min="16140" max="16141" width="11.42578125" style="178"/>
    <col min="16142" max="16142" width="12.5703125" style="178" bestFit="1" customWidth="1"/>
    <col min="16143" max="16384" width="11.42578125" style="178"/>
  </cols>
  <sheetData>
    <row r="1" spans="3:17" ht="0.75" customHeight="1"/>
    <row r="2" spans="3:17" ht="21" customHeight="1">
      <c r="K2" s="321" t="s">
        <v>36</v>
      </c>
    </row>
    <row r="3" spans="3:17" ht="15" customHeight="1">
      <c r="E3" s="996" t="s">
        <v>545</v>
      </c>
      <c r="F3" s="996"/>
      <c r="G3" s="996"/>
      <c r="H3" s="996"/>
      <c r="I3" s="996"/>
      <c r="J3" s="996"/>
      <c r="K3" s="996"/>
    </row>
    <row r="4" spans="3:17" ht="20.25" customHeight="1">
      <c r="C4" s="6" t="str">
        <f>Indice!C4</f>
        <v>Producción de energía eléctrica eléctrica</v>
      </c>
    </row>
    <row r="5" spans="3:17" ht="12.75" customHeight="1"/>
    <row r="6" spans="3:17" ht="13.5" customHeight="1"/>
    <row r="7" spans="3:17" ht="12.75" customHeight="1">
      <c r="C7" s="1044" t="s">
        <v>506</v>
      </c>
      <c r="E7" s="325"/>
      <c r="F7" s="326" t="s">
        <v>6</v>
      </c>
      <c r="G7" s="326" t="s">
        <v>17</v>
      </c>
      <c r="H7" s="327"/>
      <c r="I7" s="328" t="s">
        <v>400</v>
      </c>
      <c r="J7" s="328"/>
      <c r="K7" s="329"/>
      <c r="L7" s="437"/>
    </row>
    <row r="8" spans="3:17" ht="12.75" customHeight="1">
      <c r="C8" s="1044"/>
      <c r="D8" s="178"/>
      <c r="E8" s="330" t="s">
        <v>15</v>
      </c>
      <c r="F8" s="331" t="s">
        <v>401</v>
      </c>
      <c r="G8" s="331" t="s">
        <v>10</v>
      </c>
      <c r="H8" s="332"/>
      <c r="I8" s="331">
        <v>2015</v>
      </c>
      <c r="J8" s="331">
        <v>2016</v>
      </c>
      <c r="K8" s="331" t="s">
        <v>642</v>
      </c>
      <c r="L8" s="438"/>
      <c r="M8" s="333"/>
      <c r="N8" s="333"/>
    </row>
    <row r="9" spans="3:17" ht="12.75" customHeight="1">
      <c r="C9" s="436"/>
      <c r="D9" s="178"/>
      <c r="E9" s="658" t="s">
        <v>78</v>
      </c>
      <c r="F9" s="659" t="s">
        <v>4</v>
      </c>
      <c r="G9" s="449">
        <f>'C33'!F30</f>
        <v>299.76</v>
      </c>
      <c r="H9" s="449"/>
      <c r="I9" s="449">
        <f>'C33'!G72</f>
        <v>1506.973</v>
      </c>
      <c r="J9" s="449">
        <f>'C33'!G30</f>
        <v>821.55700000000002</v>
      </c>
      <c r="K9" s="660">
        <f>IF(I9&gt;0,IF((J9/I9-1)*100&gt;1000,"-",(J9/I9-1)*100),"-")</f>
        <v>-45.482964857366383</v>
      </c>
      <c r="M9" s="335"/>
      <c r="N9" s="336"/>
      <c r="O9" s="337"/>
      <c r="P9" s="337"/>
      <c r="Q9" s="337"/>
    </row>
    <row r="10" spans="3:17" ht="12.75" customHeight="1">
      <c r="C10" s="436"/>
      <c r="D10" s="178"/>
      <c r="E10" s="449" t="s">
        <v>79</v>
      </c>
      <c r="F10" s="659" t="s">
        <v>4</v>
      </c>
      <c r="G10" s="449">
        <f>SUM('C33'!F23:F24)</f>
        <v>1119.5900000000001</v>
      </c>
      <c r="H10" s="449"/>
      <c r="I10" s="449">
        <f>SUM('C33'!G65:G66)</f>
        <v>7364.3710000000001</v>
      </c>
      <c r="J10" s="449">
        <f>SUM('C33'!G23:G24)</f>
        <v>5081.9669999999996</v>
      </c>
      <c r="K10" s="660">
        <f t="shared" ref="K10:K73" si="0">IF(I10&gt;0,IF((J10/I10-1)*100&gt;1000,"-",(J10/I10-1)*100),"-")</f>
        <v>-30.992517894603633</v>
      </c>
      <c r="L10" s="334"/>
      <c r="M10" s="335"/>
      <c r="N10" s="336"/>
      <c r="O10" s="337"/>
      <c r="P10" s="337"/>
      <c r="Q10" s="337"/>
    </row>
    <row r="11" spans="3:17" ht="12.75" customHeight="1">
      <c r="C11" s="436"/>
      <c r="D11" s="178"/>
      <c r="E11" s="449" t="s">
        <v>80</v>
      </c>
      <c r="F11" s="659" t="s">
        <v>4</v>
      </c>
      <c r="G11" s="449">
        <f>'C33'!F25</f>
        <v>570.04999999999995</v>
      </c>
      <c r="H11" s="449"/>
      <c r="I11" s="449">
        <f>'C33'!G67</f>
        <v>3829.6959999999999</v>
      </c>
      <c r="J11" s="449">
        <f>'C33'!G25</f>
        <v>2369.924</v>
      </c>
      <c r="K11" s="660">
        <f t="shared" si="0"/>
        <v>-38.117176924748073</v>
      </c>
      <c r="L11" s="334"/>
      <c r="M11" s="335"/>
      <c r="N11" s="336"/>
      <c r="O11" s="337"/>
      <c r="P11" s="337"/>
      <c r="Q11" s="337"/>
    </row>
    <row r="12" spans="3:17" ht="12.75" customHeight="1">
      <c r="C12" s="12"/>
      <c r="D12" s="178"/>
      <c r="E12" s="449" t="s">
        <v>42</v>
      </c>
      <c r="F12" s="659" t="s">
        <v>67</v>
      </c>
      <c r="G12" s="956">
        <f>'C35'!F54</f>
        <v>389.86</v>
      </c>
      <c r="H12" s="954"/>
      <c r="I12" s="956">
        <f>'C35'!G113</f>
        <v>1876.7550000000001</v>
      </c>
      <c r="J12" s="449">
        <f>'C35'!G54</f>
        <v>1761.4639999999999</v>
      </c>
      <c r="K12" s="660">
        <f t="shared" si="0"/>
        <v>-6.1431033885616433</v>
      </c>
      <c r="L12" s="334"/>
      <c r="M12" s="335"/>
      <c r="N12" s="336"/>
      <c r="O12" s="337"/>
      <c r="P12" s="337"/>
      <c r="Q12" s="337"/>
    </row>
    <row r="13" spans="3:17" ht="12.75" customHeight="1">
      <c r="C13" s="178"/>
      <c r="D13" s="178"/>
      <c r="E13" s="449" t="s">
        <v>43</v>
      </c>
      <c r="F13" s="659" t="s">
        <v>67</v>
      </c>
      <c r="G13" s="957">
        <f>'C35'!F55</f>
        <v>401.82</v>
      </c>
      <c r="H13" s="957"/>
      <c r="I13" s="957">
        <f>'C35'!G114</f>
        <v>825.39300000000003</v>
      </c>
      <c r="J13" s="659">
        <f>'C35'!G55</f>
        <v>560.41300000000001</v>
      </c>
      <c r="K13" s="660">
        <f t="shared" si="0"/>
        <v>-32.10349494119771</v>
      </c>
      <c r="L13" s="338"/>
      <c r="M13" s="335"/>
      <c r="N13" s="336"/>
      <c r="O13" s="337"/>
      <c r="P13" s="337"/>
      <c r="Q13" s="337"/>
    </row>
    <row r="14" spans="3:17" ht="12.75" customHeight="1">
      <c r="C14" s="178"/>
      <c r="D14" s="178"/>
      <c r="E14" s="449" t="s">
        <v>46</v>
      </c>
      <c r="F14" s="659" t="s">
        <v>67</v>
      </c>
      <c r="G14" s="956">
        <f>'C35'!F14</f>
        <v>389.29</v>
      </c>
      <c r="H14" s="956"/>
      <c r="I14" s="956">
        <f>'C35'!G73</f>
        <v>0</v>
      </c>
      <c r="J14" s="956">
        <f>'C35'!G14</f>
        <v>0</v>
      </c>
      <c r="K14" s="660" t="str">
        <f t="shared" si="0"/>
        <v>-</v>
      </c>
      <c r="L14" s="334"/>
      <c r="M14" s="335"/>
      <c r="N14" s="336"/>
      <c r="O14" s="337"/>
      <c r="P14" s="337"/>
      <c r="Q14" s="337"/>
    </row>
    <row r="15" spans="3:17" ht="12.75" customHeight="1">
      <c r="C15" s="178"/>
      <c r="D15" s="178"/>
      <c r="E15" s="449" t="s">
        <v>47</v>
      </c>
      <c r="F15" s="659" t="s">
        <v>67</v>
      </c>
      <c r="G15" s="956">
        <f>'C35'!F15</f>
        <v>373.24</v>
      </c>
      <c r="H15" s="956"/>
      <c r="I15" s="956">
        <f>'C35'!G74</f>
        <v>0</v>
      </c>
      <c r="J15" s="956">
        <f>'C35'!G15</f>
        <v>0</v>
      </c>
      <c r="K15" s="660" t="str">
        <f t="shared" si="0"/>
        <v>-</v>
      </c>
      <c r="L15" s="334"/>
      <c r="M15" s="335"/>
      <c r="N15" s="336"/>
      <c r="O15" s="337"/>
      <c r="P15" s="337"/>
      <c r="Q15" s="337"/>
    </row>
    <row r="16" spans="3:17" ht="12.75" customHeight="1">
      <c r="C16" s="178"/>
      <c r="D16" s="178"/>
      <c r="E16" s="449" t="s">
        <v>58</v>
      </c>
      <c r="F16" s="659" t="s">
        <v>67</v>
      </c>
      <c r="G16" s="956">
        <f>'C35'!F16</f>
        <v>822.86</v>
      </c>
      <c r="H16" s="956"/>
      <c r="I16" s="956">
        <f>'C35'!G75</f>
        <v>197.87799999999999</v>
      </c>
      <c r="J16" s="956">
        <f>'C35'!G16</f>
        <v>904.053</v>
      </c>
      <c r="K16" s="660">
        <f t="shared" si="0"/>
        <v>356.87393242300817</v>
      </c>
      <c r="L16" s="334"/>
      <c r="M16" s="335"/>
      <c r="N16" s="336"/>
      <c r="O16" s="337"/>
      <c r="P16" s="337"/>
      <c r="Q16" s="337"/>
    </row>
    <row r="17" spans="3:17" ht="12.75" customHeight="1">
      <c r="C17" s="178"/>
      <c r="D17" s="178"/>
      <c r="E17" s="449" t="s">
        <v>50</v>
      </c>
      <c r="F17" s="659" t="s">
        <v>67</v>
      </c>
      <c r="G17" s="956">
        <f>'C35'!F42</f>
        <v>386.79</v>
      </c>
      <c r="H17" s="956"/>
      <c r="I17" s="956">
        <f>'C35'!G101</f>
        <v>33.408000000000001</v>
      </c>
      <c r="J17" s="449">
        <f>'C35'!G42</f>
        <v>0</v>
      </c>
      <c r="K17" s="660">
        <f t="shared" si="0"/>
        <v>-100</v>
      </c>
      <c r="L17" s="334"/>
      <c r="M17" s="335"/>
      <c r="N17" s="336"/>
      <c r="O17" s="337"/>
      <c r="P17" s="337"/>
      <c r="Q17" s="337"/>
    </row>
    <row r="18" spans="3:17" ht="12.75" customHeight="1">
      <c r="C18" s="178"/>
      <c r="D18" s="178"/>
      <c r="E18" s="449" t="s">
        <v>51</v>
      </c>
      <c r="F18" s="659" t="s">
        <v>67</v>
      </c>
      <c r="G18" s="956">
        <f>'C35'!F43</f>
        <v>389.19</v>
      </c>
      <c r="H18" s="956"/>
      <c r="I18" s="956">
        <f>'C35'!G102</f>
        <v>142.357</v>
      </c>
      <c r="J18" s="449">
        <f>'C35'!G43</f>
        <v>65.016999999999996</v>
      </c>
      <c r="K18" s="660">
        <f t="shared" si="0"/>
        <v>-54.328203038838986</v>
      </c>
      <c r="L18" s="334"/>
      <c r="M18" s="335"/>
      <c r="N18" s="336"/>
      <c r="O18" s="337"/>
      <c r="P18" s="337"/>
      <c r="Q18" s="337"/>
    </row>
    <row r="19" spans="3:17" ht="12.75" customHeight="1">
      <c r="C19" s="178"/>
      <c r="D19" s="178"/>
      <c r="E19" s="449" t="s">
        <v>65</v>
      </c>
      <c r="F19" s="659" t="s">
        <v>67</v>
      </c>
      <c r="G19" s="956">
        <f>'C35'!F44</f>
        <v>391.02</v>
      </c>
      <c r="H19" s="956"/>
      <c r="I19" s="956">
        <f>'C35'!G103</f>
        <v>0</v>
      </c>
      <c r="J19" s="449">
        <f>'C35'!G44</f>
        <v>0</v>
      </c>
      <c r="K19" s="660" t="str">
        <f t="shared" si="0"/>
        <v>-</v>
      </c>
      <c r="L19" s="334"/>
      <c r="M19" s="335"/>
      <c r="N19" s="336"/>
      <c r="O19" s="337"/>
      <c r="P19" s="337"/>
      <c r="Q19" s="337"/>
    </row>
    <row r="20" spans="3:17" ht="12.75" customHeight="1">
      <c r="C20" s="178"/>
      <c r="D20" s="178"/>
      <c r="E20" s="449" t="s">
        <v>48</v>
      </c>
      <c r="F20" s="659" t="s">
        <v>67</v>
      </c>
      <c r="G20" s="956">
        <f>'C35'!F23</f>
        <v>392.68</v>
      </c>
      <c r="H20" s="956"/>
      <c r="I20" s="956">
        <f>'C35'!G82</f>
        <v>0</v>
      </c>
      <c r="J20" s="449">
        <f>'C35'!G23</f>
        <v>0</v>
      </c>
      <c r="K20" s="660" t="str">
        <f t="shared" si="0"/>
        <v>-</v>
      </c>
      <c r="L20" s="334"/>
      <c r="M20" s="335"/>
      <c r="N20" s="336"/>
      <c r="O20" s="337"/>
      <c r="P20" s="337"/>
      <c r="Q20" s="337"/>
    </row>
    <row r="21" spans="3:17" ht="12.75" customHeight="1">
      <c r="C21" s="178"/>
      <c r="D21" s="178"/>
      <c r="E21" s="449" t="s">
        <v>49</v>
      </c>
      <c r="F21" s="659" t="s">
        <v>67</v>
      </c>
      <c r="G21" s="956">
        <f>'C35'!F24</f>
        <v>387.98</v>
      </c>
      <c r="H21" s="956"/>
      <c r="I21" s="956">
        <f>'C35'!G83</f>
        <v>0</v>
      </c>
      <c r="J21" s="449">
        <f>'C35'!G24</f>
        <v>0</v>
      </c>
      <c r="K21" s="660" t="str">
        <f t="shared" si="0"/>
        <v>-</v>
      </c>
      <c r="L21" s="338"/>
      <c r="M21" s="335"/>
      <c r="N21" s="336"/>
      <c r="O21" s="337"/>
      <c r="P21" s="337"/>
      <c r="Q21" s="337"/>
    </row>
    <row r="22" spans="3:17" ht="12.75" customHeight="1">
      <c r="C22" s="178"/>
      <c r="D22" s="178"/>
      <c r="E22" s="449" t="s">
        <v>69</v>
      </c>
      <c r="F22" s="659" t="s">
        <v>67</v>
      </c>
      <c r="G22" s="957">
        <f>'C35'!F34</f>
        <v>390.94</v>
      </c>
      <c r="H22" s="957"/>
      <c r="I22" s="957">
        <f>'C35'!G93</f>
        <v>291.887</v>
      </c>
      <c r="J22" s="659">
        <f>'C35'!G34</f>
        <v>0</v>
      </c>
      <c r="K22" s="660">
        <f t="shared" si="0"/>
        <v>-100</v>
      </c>
      <c r="L22" s="338"/>
      <c r="M22" s="335"/>
      <c r="N22" s="336"/>
      <c r="O22" s="337"/>
      <c r="P22" s="337"/>
      <c r="Q22" s="337"/>
    </row>
    <row r="23" spans="3:17" ht="12.75" customHeight="1">
      <c r="C23" s="178"/>
      <c r="D23" s="178"/>
      <c r="E23" s="449" t="s">
        <v>133</v>
      </c>
      <c r="F23" s="659" t="s">
        <v>67</v>
      </c>
      <c r="G23" s="957">
        <f>'C35'!F12</f>
        <v>820.54</v>
      </c>
      <c r="H23" s="957"/>
      <c r="I23" s="957">
        <f>'C35'!G71</f>
        <v>406.30099999999999</v>
      </c>
      <c r="J23" s="659">
        <f>'C35'!G12</f>
        <v>1103.6510000000001</v>
      </c>
      <c r="K23" s="660">
        <f t="shared" si="0"/>
        <v>171.63383796741826</v>
      </c>
      <c r="L23" s="338"/>
      <c r="M23" s="335"/>
      <c r="N23" s="336"/>
      <c r="O23" s="337"/>
      <c r="P23" s="337"/>
      <c r="Q23" s="337"/>
    </row>
    <row r="24" spans="3:17" ht="12.75" customHeight="1">
      <c r="C24" s="178"/>
      <c r="D24" s="178"/>
      <c r="E24" s="509" t="s">
        <v>132</v>
      </c>
      <c r="F24" s="661" t="s">
        <v>67</v>
      </c>
      <c r="G24" s="958">
        <f>'C35'!F41</f>
        <v>415.51</v>
      </c>
      <c r="H24" s="958"/>
      <c r="I24" s="958">
        <f>'C35'!G100</f>
        <v>1849.4880000000001</v>
      </c>
      <c r="J24" s="661">
        <f>'C35'!G41</f>
        <v>1791.011</v>
      </c>
      <c r="K24" s="662">
        <f t="shared" si="0"/>
        <v>-3.1617939667626938</v>
      </c>
      <c r="L24" s="338"/>
      <c r="M24" s="335"/>
      <c r="N24" s="336"/>
      <c r="O24" s="337"/>
      <c r="P24" s="337"/>
      <c r="Q24" s="337"/>
    </row>
    <row r="25" spans="3:17" ht="12.75" customHeight="1">
      <c r="C25" s="178"/>
      <c r="D25" s="178"/>
      <c r="E25" s="663" t="s">
        <v>360</v>
      </c>
      <c r="F25" s="664"/>
      <c r="G25" s="664">
        <f>SUM(G9:G24)</f>
        <v>7941.119999999999</v>
      </c>
      <c r="H25" s="664"/>
      <c r="I25" s="564">
        <f>SUM(I9:I24)</f>
        <v>18324.507000000005</v>
      </c>
      <c r="J25" s="564">
        <f>SUM(J9:J24)</f>
        <v>14459.057000000001</v>
      </c>
      <c r="K25" s="665">
        <f t="shared" ref="K25:K92" si="1">IF(I25&gt;0,(J25/I25-1)*100,0)</f>
        <v>-21.094428352151596</v>
      </c>
      <c r="L25" s="961"/>
      <c r="M25" s="961"/>
      <c r="N25" s="336"/>
      <c r="O25" s="337"/>
      <c r="P25" s="337"/>
      <c r="Q25" s="337"/>
    </row>
    <row r="26" spans="3:17" ht="12.75" customHeight="1">
      <c r="C26" s="178"/>
      <c r="D26" s="178"/>
      <c r="E26" s="449" t="s">
        <v>81</v>
      </c>
      <c r="F26" s="659" t="s">
        <v>4</v>
      </c>
      <c r="G26" s="449">
        <f>SUM('C33'!F38:F40)</f>
        <v>1055.77</v>
      </c>
      <c r="H26" s="449"/>
      <c r="I26" s="449">
        <f>SUM('C33'!G80:G82)</f>
        <v>4459.4560000000001</v>
      </c>
      <c r="J26" s="449">
        <f>SUM('C33'!G38:G40)</f>
        <v>3317.6030000000001</v>
      </c>
      <c r="K26" s="666">
        <f t="shared" si="0"/>
        <v>-25.605208348282837</v>
      </c>
      <c r="L26" s="334"/>
      <c r="M26" s="335"/>
      <c r="N26" s="336"/>
      <c r="O26" s="337"/>
      <c r="P26" s="337"/>
      <c r="Q26" s="337"/>
    </row>
    <row r="27" spans="3:17" ht="12.75" customHeight="1">
      <c r="C27" s="178"/>
      <c r="D27" s="178"/>
      <c r="E27" s="449" t="s">
        <v>68</v>
      </c>
      <c r="F27" s="659" t="s">
        <v>67</v>
      </c>
      <c r="G27" s="956">
        <f>'C35'!F33</f>
        <v>790.68</v>
      </c>
      <c r="H27" s="956"/>
      <c r="I27" s="956">
        <f>'C35'!G92</f>
        <v>85.775999999999996</v>
      </c>
      <c r="J27" s="449">
        <f>'C35'!G33</f>
        <v>175.51</v>
      </c>
      <c r="K27" s="512">
        <f t="shared" si="0"/>
        <v>104.61434433874275</v>
      </c>
      <c r="L27" s="334"/>
      <c r="M27" s="335"/>
      <c r="N27" s="336"/>
      <c r="O27" s="337"/>
      <c r="P27" s="337"/>
      <c r="Q27" s="337"/>
    </row>
    <row r="28" spans="3:17" ht="12.75" customHeight="1">
      <c r="C28" s="178"/>
      <c r="D28" s="178"/>
      <c r="E28" s="449" t="s">
        <v>121</v>
      </c>
      <c r="F28" s="659" t="s">
        <v>67</v>
      </c>
      <c r="G28" s="956">
        <f>'C35'!F38</f>
        <v>804.36</v>
      </c>
      <c r="H28" s="956"/>
      <c r="I28" s="956">
        <f>'C35'!G97</f>
        <v>65.230999999999995</v>
      </c>
      <c r="J28" s="449">
        <f>'C35'!G38</f>
        <v>0</v>
      </c>
      <c r="K28" s="512">
        <f t="shared" si="0"/>
        <v>-100</v>
      </c>
      <c r="L28" s="334"/>
      <c r="M28" s="335"/>
      <c r="N28" s="336"/>
      <c r="O28" s="337"/>
      <c r="P28" s="337"/>
      <c r="Q28" s="337"/>
    </row>
    <row r="29" spans="3:17" ht="12.75" customHeight="1">
      <c r="C29" s="178"/>
      <c r="D29" s="178"/>
      <c r="E29" s="509" t="s">
        <v>122</v>
      </c>
      <c r="F29" s="661" t="s">
        <v>67</v>
      </c>
      <c r="G29" s="959">
        <f>'C35'!F39</f>
        <v>274.64</v>
      </c>
      <c r="H29" s="959"/>
      <c r="I29" s="959">
        <f>'C35'!G98</f>
        <v>26.904</v>
      </c>
      <c r="J29" s="509">
        <f>'C35'!G39</f>
        <v>0</v>
      </c>
      <c r="K29" s="662">
        <f t="shared" si="0"/>
        <v>-100</v>
      </c>
      <c r="L29" s="334"/>
      <c r="M29" s="335"/>
      <c r="N29" s="336"/>
      <c r="O29" s="337"/>
      <c r="P29" s="337"/>
      <c r="Q29" s="337"/>
    </row>
    <row r="30" spans="3:17" ht="12.75" customHeight="1">
      <c r="C30" s="178"/>
      <c r="D30" s="178"/>
      <c r="E30" s="498" t="s">
        <v>361</v>
      </c>
      <c r="F30" s="664"/>
      <c r="G30" s="498">
        <f>SUM(G26:G29)</f>
        <v>2925.45</v>
      </c>
      <c r="H30" s="498"/>
      <c r="I30" s="498">
        <f>SUM(I26:I29)</f>
        <v>4637.3670000000002</v>
      </c>
      <c r="J30" s="498">
        <f>SUM(J26:J29)</f>
        <v>3493.1130000000003</v>
      </c>
      <c r="K30" s="667">
        <f>IF(I30&gt;0,(J30/I30-1)*100,0)</f>
        <v>-24.674648351100959</v>
      </c>
      <c r="L30" s="961"/>
      <c r="M30" s="961"/>
      <c r="N30" s="336"/>
      <c r="O30" s="337"/>
      <c r="P30" s="337"/>
      <c r="Q30" s="337"/>
    </row>
    <row r="31" spans="3:17" ht="12.75" customHeight="1">
      <c r="C31" s="178"/>
      <c r="D31" s="178"/>
      <c r="E31" s="449" t="s">
        <v>74</v>
      </c>
      <c r="F31" s="659" t="s">
        <v>4</v>
      </c>
      <c r="G31" s="449">
        <f>SUM('C33'!F10:F11)</f>
        <v>877.66000000000008</v>
      </c>
      <c r="H31" s="449"/>
      <c r="I31" s="449">
        <f>SUM('C33'!G52:G53)</f>
        <v>5944.1379999999999</v>
      </c>
      <c r="J31" s="449">
        <f>SUM('C33'!G10:G11)</f>
        <v>4065.9319999999998</v>
      </c>
      <c r="K31" s="666">
        <f t="shared" si="0"/>
        <v>-31.597617686534196</v>
      </c>
      <c r="L31" s="334"/>
      <c r="M31" s="335"/>
      <c r="N31" s="336"/>
      <c r="O31" s="337"/>
      <c r="P31" s="337"/>
      <c r="Q31" s="337"/>
    </row>
    <row r="32" spans="3:17" ht="12.75" customHeight="1">
      <c r="C32" s="178"/>
      <c r="D32" s="178"/>
      <c r="E32" s="449" t="s">
        <v>138</v>
      </c>
      <c r="F32" s="659" t="s">
        <v>4</v>
      </c>
      <c r="G32" s="449">
        <f>'C33'!F22</f>
        <v>347.7</v>
      </c>
      <c r="H32" s="449"/>
      <c r="I32" s="449">
        <f>'C33'!G64</f>
        <v>1841.6379999999999</v>
      </c>
      <c r="J32" s="449">
        <f>'C33'!G22</f>
        <v>1140.8589999999999</v>
      </c>
      <c r="K32" s="666">
        <f t="shared" si="0"/>
        <v>-38.051940717991272</v>
      </c>
      <c r="L32" s="334"/>
      <c r="M32" s="335"/>
      <c r="N32" s="336"/>
      <c r="O32" s="337"/>
      <c r="P32" s="337"/>
      <c r="Q32" s="337"/>
    </row>
    <row r="33" spans="3:17" ht="12.75" customHeight="1">
      <c r="C33" s="178"/>
      <c r="D33" s="178"/>
      <c r="E33" s="449" t="s">
        <v>660</v>
      </c>
      <c r="F33" s="659" t="s">
        <v>4</v>
      </c>
      <c r="G33" s="449">
        <f>SUM('C33'!F27:F29)</f>
        <v>501.81000000000006</v>
      </c>
      <c r="H33" s="449"/>
      <c r="I33" s="449">
        <f>SUM('C33'!G69:G71)</f>
        <v>1690.033367</v>
      </c>
      <c r="J33" s="449">
        <f>SUM('C33'!G27:G29)</f>
        <v>1276.2330000000002</v>
      </c>
      <c r="K33" s="666">
        <f t="shared" si="0"/>
        <v>-24.484745394970641</v>
      </c>
      <c r="L33" s="334"/>
      <c r="M33" s="335"/>
      <c r="N33" s="336"/>
      <c r="O33" s="337"/>
      <c r="P33" s="337"/>
      <c r="Q33" s="337"/>
    </row>
    <row r="34" spans="3:17" ht="12.75" customHeight="1">
      <c r="C34" s="178"/>
      <c r="D34" s="178"/>
      <c r="E34" s="449" t="s">
        <v>661</v>
      </c>
      <c r="F34" s="659" t="s">
        <v>4</v>
      </c>
      <c r="G34" s="449">
        <f>SUM('C33'!F36:F37)</f>
        <v>346.25</v>
      </c>
      <c r="H34" s="449"/>
      <c r="I34" s="449">
        <f>SUM('C33'!G78:G79)</f>
        <v>3004.3649999999998</v>
      </c>
      <c r="J34" s="449">
        <f>SUM('C33'!G36:G37)</f>
        <v>1090.038</v>
      </c>
      <c r="K34" s="666">
        <f t="shared" si="0"/>
        <v>-63.718190033501251</v>
      </c>
      <c r="L34" s="334"/>
      <c r="M34" s="335"/>
      <c r="N34" s="336"/>
      <c r="O34" s="337"/>
      <c r="P34" s="337"/>
      <c r="Q34" s="337"/>
    </row>
    <row r="35" spans="3:17" ht="12.75" customHeight="1">
      <c r="C35" s="178"/>
      <c r="D35" s="178"/>
      <c r="E35" s="449" t="s">
        <v>125</v>
      </c>
      <c r="F35" s="659" t="s">
        <v>67</v>
      </c>
      <c r="G35" s="956">
        <f>'C35'!F57</f>
        <v>426.04</v>
      </c>
      <c r="H35" s="956"/>
      <c r="I35" s="956">
        <f>'C35'!G116</f>
        <v>285.89699999999999</v>
      </c>
      <c r="J35" s="449">
        <f>'C35'!G57</f>
        <v>248.50399999999999</v>
      </c>
      <c r="K35" s="666">
        <f t="shared" si="0"/>
        <v>-13.079185860642117</v>
      </c>
      <c r="L35" s="334"/>
      <c r="M35" s="335"/>
      <c r="N35" s="336"/>
      <c r="O35" s="337"/>
      <c r="P35" s="337"/>
      <c r="Q35" s="337"/>
    </row>
    <row r="36" spans="3:17" ht="12.75" customHeight="1">
      <c r="C36" s="178"/>
      <c r="D36" s="178"/>
      <c r="E36" s="509" t="s">
        <v>131</v>
      </c>
      <c r="F36" s="661" t="s">
        <v>67</v>
      </c>
      <c r="G36" s="959">
        <f>'C35'!F58</f>
        <v>428.13</v>
      </c>
      <c r="H36" s="959"/>
      <c r="I36" s="959">
        <f>'C35'!G117</f>
        <v>75.41</v>
      </c>
      <c r="J36" s="509">
        <f>'C35'!G58</f>
        <v>106.313</v>
      </c>
      <c r="K36" s="668">
        <f t="shared" si="0"/>
        <v>40.979976130486676</v>
      </c>
      <c r="L36" s="338"/>
      <c r="M36" s="335"/>
      <c r="N36" s="336"/>
      <c r="O36" s="337"/>
      <c r="P36" s="337"/>
      <c r="Q36" s="337"/>
    </row>
    <row r="37" spans="3:17" ht="12.75" customHeight="1">
      <c r="C37" s="178"/>
      <c r="D37" s="178"/>
      <c r="E37" s="498" t="s">
        <v>362</v>
      </c>
      <c r="F37" s="664"/>
      <c r="G37" s="498">
        <f>SUM(G31:G36)</f>
        <v>2927.59</v>
      </c>
      <c r="H37" s="498"/>
      <c r="I37" s="498">
        <f>SUM(I31:I36)</f>
        <v>12841.481367</v>
      </c>
      <c r="J37" s="498">
        <f>SUM(J31:J36)</f>
        <v>7927.8789999999999</v>
      </c>
      <c r="K37" s="667">
        <f>IF(I37&gt;0,(J37/I37-1)*100,0)</f>
        <v>-38.263516696967379</v>
      </c>
      <c r="L37" s="961"/>
      <c r="M37" s="961"/>
      <c r="N37" s="336"/>
      <c r="O37" s="337"/>
      <c r="P37" s="337"/>
      <c r="Q37" s="337"/>
    </row>
    <row r="38" spans="3:17" ht="12.75" customHeight="1">
      <c r="C38" s="178"/>
      <c r="D38" s="178"/>
      <c r="E38" s="449" t="s">
        <v>12</v>
      </c>
      <c r="F38" s="659" t="s">
        <v>3</v>
      </c>
      <c r="G38" s="956">
        <f>'C37'!F16</f>
        <v>1003.41</v>
      </c>
      <c r="H38" s="956"/>
      <c r="I38" s="956">
        <f>'C37'!G33</f>
        <v>7926.3590000000004</v>
      </c>
      <c r="J38" s="449">
        <f>'C37'!G16</f>
        <v>8002.6419999999998</v>
      </c>
      <c r="K38" s="512">
        <f t="shared" si="0"/>
        <v>0.96239647989699861</v>
      </c>
      <c r="L38" s="334"/>
      <c r="M38" s="335"/>
      <c r="N38" s="336"/>
      <c r="O38" s="337"/>
      <c r="P38" s="337"/>
      <c r="Q38" s="337"/>
    </row>
    <row r="39" spans="3:17" ht="12.75" customHeight="1">
      <c r="C39" s="178"/>
      <c r="D39" s="178"/>
      <c r="E39" s="449" t="s">
        <v>652</v>
      </c>
      <c r="F39" s="659" t="s">
        <v>4</v>
      </c>
      <c r="G39" s="449">
        <f>'C33'!F35</f>
        <v>0</v>
      </c>
      <c r="H39" s="449"/>
      <c r="I39" s="449">
        <f>'C33'!G77</f>
        <v>0</v>
      </c>
      <c r="J39" s="449">
        <f>'C33'!G35</f>
        <v>7.6999999999999999E-2</v>
      </c>
      <c r="K39" s="512" t="str">
        <f t="shared" si="0"/>
        <v>-</v>
      </c>
      <c r="L39" s="334"/>
      <c r="M39" s="335"/>
      <c r="N39" s="336"/>
      <c r="O39" s="337"/>
      <c r="P39" s="337"/>
      <c r="Q39" s="337"/>
    </row>
    <row r="40" spans="3:17" ht="12.75" customHeight="1">
      <c r="C40" s="178"/>
      <c r="D40" s="178"/>
      <c r="E40" s="449" t="s">
        <v>55</v>
      </c>
      <c r="F40" s="659" t="s">
        <v>67</v>
      </c>
      <c r="G40" s="956">
        <f>'C35'!F10</f>
        <v>386.08</v>
      </c>
      <c r="H40" s="956"/>
      <c r="I40" s="956">
        <f>'C35'!G69</f>
        <v>484.93299999999999</v>
      </c>
      <c r="J40" s="449">
        <f>'C35'!G10</f>
        <v>667.0684950000001</v>
      </c>
      <c r="K40" s="512">
        <f t="shared" si="0"/>
        <v>37.558898858192812</v>
      </c>
      <c r="L40" s="334"/>
      <c r="M40" s="335"/>
      <c r="N40" s="336"/>
      <c r="O40" s="337"/>
      <c r="P40" s="337"/>
      <c r="Q40" s="337"/>
    </row>
    <row r="41" spans="3:17" ht="12.75" customHeight="1">
      <c r="C41" s="178"/>
      <c r="D41" s="178"/>
      <c r="E41" s="449" t="s">
        <v>56</v>
      </c>
      <c r="F41" s="659" t="s">
        <v>67</v>
      </c>
      <c r="G41" s="956">
        <f>'C35'!F11</f>
        <v>372.66</v>
      </c>
      <c r="H41" s="956"/>
      <c r="I41" s="956">
        <f>'C35'!G70</f>
        <v>804.16300000000001</v>
      </c>
      <c r="J41" s="449">
        <f>'C35'!G11</f>
        <v>599.39200000000005</v>
      </c>
      <c r="K41" s="512">
        <f t="shared" si="0"/>
        <v>-25.463867400017158</v>
      </c>
      <c r="L41" s="334"/>
      <c r="M41" s="335"/>
      <c r="N41" s="336"/>
      <c r="O41" s="337"/>
      <c r="P41" s="337"/>
      <c r="Q41" s="337"/>
    </row>
    <row r="42" spans="3:17" ht="12.75" customHeight="1">
      <c r="C42" s="178"/>
      <c r="D42" s="178"/>
      <c r="E42" s="509" t="s">
        <v>662</v>
      </c>
      <c r="F42" s="661" t="s">
        <v>4</v>
      </c>
      <c r="G42" s="509">
        <f>'C33'!F17</f>
        <v>0</v>
      </c>
      <c r="H42" s="509"/>
      <c r="I42" s="509">
        <f>'C33'!G59</f>
        <v>906.899</v>
      </c>
      <c r="J42" s="509">
        <f>'C33'!G17</f>
        <v>0</v>
      </c>
      <c r="K42" s="662">
        <f t="shared" si="0"/>
        <v>-100</v>
      </c>
      <c r="L42" s="334"/>
      <c r="M42" s="335"/>
      <c r="N42" s="336"/>
      <c r="O42" s="337"/>
      <c r="P42" s="337"/>
      <c r="Q42" s="337"/>
    </row>
    <row r="43" spans="3:17" ht="12.75" customHeight="1">
      <c r="C43" s="178"/>
      <c r="D43" s="178"/>
      <c r="E43" s="498" t="s">
        <v>367</v>
      </c>
      <c r="F43" s="664"/>
      <c r="G43" s="498">
        <f>SUM(G38:G42)</f>
        <v>1762.15</v>
      </c>
      <c r="H43" s="498"/>
      <c r="I43" s="498">
        <f>SUM(I38:I42)</f>
        <v>10122.354000000001</v>
      </c>
      <c r="J43" s="498">
        <f>SUM(J38:J42)</f>
        <v>9269.1794950000003</v>
      </c>
      <c r="K43" s="667">
        <f t="shared" si="1"/>
        <v>-8.4286175429154184</v>
      </c>
      <c r="L43" s="961"/>
      <c r="M43" s="961"/>
      <c r="N43" s="336"/>
      <c r="O43" s="337"/>
      <c r="P43" s="337"/>
      <c r="Q43" s="337"/>
    </row>
    <row r="44" spans="3:17" ht="12.75" customHeight="1">
      <c r="C44" s="178"/>
      <c r="D44" s="178"/>
      <c r="E44" s="449" t="s">
        <v>653</v>
      </c>
      <c r="F44" s="659" t="s">
        <v>3</v>
      </c>
      <c r="G44" s="956">
        <f>'C37'!F15</f>
        <v>455.29</v>
      </c>
      <c r="H44" s="956"/>
      <c r="I44" s="956">
        <f>'C37'!G32</f>
        <v>0</v>
      </c>
      <c r="J44" s="449">
        <f>'C37'!G15</f>
        <v>0</v>
      </c>
      <c r="K44" s="512" t="str">
        <f t="shared" si="0"/>
        <v>-</v>
      </c>
      <c r="L44" s="334"/>
      <c r="M44" s="335"/>
      <c r="N44" s="336"/>
      <c r="O44" s="337"/>
      <c r="P44" s="337"/>
      <c r="Q44" s="337"/>
    </row>
    <row r="45" spans="3:17" ht="12.75" customHeight="1">
      <c r="C45" s="178"/>
      <c r="D45" s="178"/>
      <c r="E45" s="449" t="s">
        <v>75</v>
      </c>
      <c r="F45" s="659" t="s">
        <v>4</v>
      </c>
      <c r="G45" s="449">
        <f>'C33'!F12</f>
        <v>346.84</v>
      </c>
      <c r="H45" s="449"/>
      <c r="I45" s="449">
        <f>'C33'!G54</f>
        <v>695.601</v>
      </c>
      <c r="J45" s="449">
        <f>'C33'!G12</f>
        <v>1009.234</v>
      </c>
      <c r="K45" s="666">
        <f t="shared" si="0"/>
        <v>45.088060540453512</v>
      </c>
      <c r="L45" s="334"/>
      <c r="M45" s="335"/>
      <c r="N45" s="336"/>
      <c r="O45" s="337"/>
      <c r="P45" s="337"/>
      <c r="Q45" s="337"/>
    </row>
    <row r="46" spans="3:17" ht="12.75" customHeight="1">
      <c r="C46" s="178"/>
      <c r="D46" s="178"/>
      <c r="E46" s="449" t="s">
        <v>654</v>
      </c>
      <c r="F46" s="659" t="s">
        <v>4</v>
      </c>
      <c r="G46" s="449">
        <f>SUM('C33'!F13:F16)</f>
        <v>1005.14</v>
      </c>
      <c r="H46" s="449"/>
      <c r="I46" s="449">
        <f>SUM('C33'!G55:G58)</f>
        <v>4282.2889999999998</v>
      </c>
      <c r="J46" s="449">
        <f>SUM('C33'!G13:G16)</f>
        <v>3137.4769999999999</v>
      </c>
      <c r="K46" s="666">
        <f t="shared" si="0"/>
        <v>-26.733646421341483</v>
      </c>
      <c r="L46" s="334"/>
      <c r="M46" s="335"/>
      <c r="N46" s="336"/>
      <c r="O46" s="337"/>
      <c r="P46" s="337"/>
      <c r="Q46" s="337"/>
    </row>
    <row r="47" spans="3:17" ht="12.75" customHeight="1">
      <c r="C47" s="178"/>
      <c r="D47" s="178"/>
      <c r="E47" s="449" t="s">
        <v>76</v>
      </c>
      <c r="F47" s="659" t="s">
        <v>4</v>
      </c>
      <c r="G47" s="449">
        <f>SUM('C33'!F18:F19)</f>
        <v>485.85</v>
      </c>
      <c r="H47" s="449"/>
      <c r="I47" s="449">
        <f>SUM('C33'!G60:G61)</f>
        <v>1799.9970000000001</v>
      </c>
      <c r="J47" s="449">
        <f>SUM('C33'!G18:G19)</f>
        <v>942.80100000000004</v>
      </c>
      <c r="K47" s="666">
        <f t="shared" si="0"/>
        <v>-47.622079370132283</v>
      </c>
      <c r="L47" s="334"/>
      <c r="M47" s="335"/>
      <c r="N47" s="336"/>
      <c r="O47" s="337"/>
      <c r="P47" s="337"/>
      <c r="Q47" s="337"/>
    </row>
    <row r="48" spans="3:17" ht="12.75" customHeight="1">
      <c r="C48" s="178"/>
      <c r="D48" s="178"/>
      <c r="E48" s="509" t="s">
        <v>77</v>
      </c>
      <c r="F48" s="661" t="s">
        <v>4</v>
      </c>
      <c r="G48" s="509">
        <f>SUM('C33'!F20:F21)</f>
        <v>619.05999999999995</v>
      </c>
      <c r="H48" s="509"/>
      <c r="I48" s="509">
        <f>SUM('C33'!G62:G63)</f>
        <v>2532.21</v>
      </c>
      <c r="J48" s="509">
        <f>SUM('C33'!G20:G21)</f>
        <v>1464.8029999999999</v>
      </c>
      <c r="K48" s="668">
        <f t="shared" si="0"/>
        <v>-42.153178448864836</v>
      </c>
      <c r="L48" s="334"/>
      <c r="M48" s="335"/>
      <c r="N48" s="336"/>
      <c r="O48" s="337"/>
      <c r="P48" s="337"/>
      <c r="Q48" s="337"/>
    </row>
    <row r="49" spans="3:17" ht="12.75" customHeight="1">
      <c r="C49" s="178"/>
      <c r="D49" s="178"/>
      <c r="E49" s="498" t="s">
        <v>368</v>
      </c>
      <c r="F49" s="664"/>
      <c r="G49" s="498">
        <f>SUM(G44:G48)</f>
        <v>2912.18</v>
      </c>
      <c r="H49" s="498"/>
      <c r="I49" s="498">
        <f>SUM(I44:I48)</f>
        <v>9310.0969999999998</v>
      </c>
      <c r="J49" s="498">
        <f>SUM(J44:J48)</f>
        <v>6554.3150000000005</v>
      </c>
      <c r="K49" s="667">
        <f>IF(I49&gt;0,(J49/I49-1)*100,0)</f>
        <v>-29.599927906229105</v>
      </c>
      <c r="L49" s="961"/>
      <c r="M49" s="961"/>
      <c r="N49" s="336"/>
      <c r="O49" s="337"/>
      <c r="P49" s="337"/>
      <c r="Q49" s="337"/>
    </row>
    <row r="50" spans="3:17" ht="12.75" customHeight="1">
      <c r="C50" s="178"/>
      <c r="D50" s="178"/>
      <c r="E50" s="449" t="s">
        <v>29</v>
      </c>
      <c r="F50" s="659" t="s">
        <v>3</v>
      </c>
      <c r="G50" s="956">
        <f>'C37'!F12</f>
        <v>995.8</v>
      </c>
      <c r="H50" s="956"/>
      <c r="I50" s="956">
        <f>'C37'!G29</f>
        <v>7404.2049999999999</v>
      </c>
      <c r="J50" s="449">
        <f>'C37'!G12</f>
        <v>8444.4179999999997</v>
      </c>
      <c r="K50" s="666">
        <f t="shared" si="0"/>
        <v>14.048949211968065</v>
      </c>
      <c r="L50" s="334"/>
      <c r="M50" s="335"/>
      <c r="N50" s="336"/>
      <c r="O50" s="337"/>
      <c r="P50" s="337"/>
      <c r="Q50" s="337"/>
    </row>
    <row r="51" spans="3:17" ht="12.75" customHeight="1">
      <c r="C51" s="178"/>
      <c r="D51" s="178"/>
      <c r="E51" s="449" t="s">
        <v>24</v>
      </c>
      <c r="F51" s="659" t="s">
        <v>3</v>
      </c>
      <c r="G51" s="956">
        <f>'C37'!F13</f>
        <v>991.7</v>
      </c>
      <c r="H51" s="956"/>
      <c r="I51" s="956">
        <f>'C37'!G30</f>
        <v>8445.9930000000004</v>
      </c>
      <c r="J51" s="449">
        <f>'C37'!G13</f>
        <v>7654.942</v>
      </c>
      <c r="K51" s="666">
        <f t="shared" si="0"/>
        <v>-9.3659916601872677</v>
      </c>
      <c r="L51" s="334"/>
      <c r="M51" s="335"/>
      <c r="N51" s="336"/>
      <c r="O51" s="337"/>
      <c r="P51" s="337"/>
      <c r="Q51" s="337"/>
    </row>
    <row r="52" spans="3:17" ht="12.75" customHeight="1">
      <c r="C52" s="178"/>
      <c r="D52" s="178"/>
      <c r="E52" s="449" t="s">
        <v>25</v>
      </c>
      <c r="F52" s="659" t="s">
        <v>3</v>
      </c>
      <c r="G52" s="956">
        <f>'C37'!F17</f>
        <v>1045.31</v>
      </c>
      <c r="H52" s="956"/>
      <c r="I52" s="956">
        <f>'C37'!G34</f>
        <v>7475.429048</v>
      </c>
      <c r="J52" s="449">
        <f>'C37'!G17</f>
        <v>7643.8509999999997</v>
      </c>
      <c r="K52" s="512">
        <f t="shared" si="0"/>
        <v>2.253007164118026</v>
      </c>
      <c r="L52" s="334"/>
      <c r="M52" s="335"/>
      <c r="N52" s="336"/>
      <c r="O52" s="337"/>
      <c r="P52" s="337"/>
      <c r="Q52" s="337"/>
    </row>
    <row r="53" spans="3:17" ht="12.75" customHeight="1">
      <c r="C53" s="178"/>
      <c r="D53" s="178"/>
      <c r="E53" s="449" t="s">
        <v>40</v>
      </c>
      <c r="F53" s="659" t="s">
        <v>67</v>
      </c>
      <c r="G53" s="956">
        <f>'C35'!F20</f>
        <v>411.99</v>
      </c>
      <c r="H53" s="954"/>
      <c r="I53" s="956">
        <f>'C35'!G79</f>
        <v>836.33699999999999</v>
      </c>
      <c r="J53" s="449">
        <f>'C35'!G20</f>
        <v>1013.328</v>
      </c>
      <c r="K53" s="512">
        <f t="shared" si="0"/>
        <v>21.162641375426404</v>
      </c>
      <c r="L53" s="334"/>
      <c r="M53" s="335"/>
      <c r="N53" s="336"/>
      <c r="O53" s="337"/>
      <c r="P53" s="337"/>
      <c r="Q53" s="337"/>
    </row>
    <row r="54" spans="3:17" ht="12.75" customHeight="1">
      <c r="C54" s="178"/>
      <c r="D54" s="178"/>
      <c r="E54" s="449" t="s">
        <v>41</v>
      </c>
      <c r="F54" s="659" t="s">
        <v>67</v>
      </c>
      <c r="G54" s="956">
        <f>'C35'!F21</f>
        <v>399.75</v>
      </c>
      <c r="H54" s="954"/>
      <c r="I54" s="956">
        <f>'C35'!G80</f>
        <v>2160.5349999999999</v>
      </c>
      <c r="J54" s="449">
        <f>'C35'!G21</f>
        <v>2316.2910000000002</v>
      </c>
      <c r="K54" s="512">
        <f t="shared" si="0"/>
        <v>7.2091403286686173</v>
      </c>
      <c r="L54" s="334"/>
      <c r="M54" s="335"/>
      <c r="N54" s="336"/>
      <c r="O54" s="337"/>
      <c r="P54" s="337"/>
      <c r="Q54" s="337"/>
    </row>
    <row r="55" spans="3:17" ht="12.75" customHeight="1">
      <c r="C55" s="178"/>
      <c r="D55" s="178"/>
      <c r="E55" s="669" t="s">
        <v>128</v>
      </c>
      <c r="F55" s="659" t="s">
        <v>67</v>
      </c>
      <c r="G55" s="956">
        <f>'C35'!F22</f>
        <v>859.07</v>
      </c>
      <c r="H55" s="954"/>
      <c r="I55" s="956">
        <f>'C35'!G81</f>
        <v>746.601</v>
      </c>
      <c r="J55" s="449">
        <f>'C35'!G22</f>
        <v>663.05729299999996</v>
      </c>
      <c r="K55" s="512">
        <f t="shared" si="0"/>
        <v>-11.189873439762344</v>
      </c>
      <c r="L55" s="334"/>
      <c r="M55" s="335"/>
      <c r="N55" s="336"/>
      <c r="O55" s="337"/>
      <c r="P55" s="337"/>
      <c r="Q55" s="337"/>
    </row>
    <row r="56" spans="3:17" ht="12.75" customHeight="1">
      <c r="C56" s="178"/>
      <c r="D56" s="178"/>
      <c r="E56" s="449" t="s">
        <v>142</v>
      </c>
      <c r="F56" s="659" t="s">
        <v>67</v>
      </c>
      <c r="G56" s="956">
        <f>'C35'!F59</f>
        <v>385.85</v>
      </c>
      <c r="H56" s="956"/>
      <c r="I56" s="956">
        <f>'C35'!G118</f>
        <v>60.792999999999999</v>
      </c>
      <c r="J56" s="449">
        <f>'C35'!G59</f>
        <v>0</v>
      </c>
      <c r="K56" s="512">
        <f t="shared" si="0"/>
        <v>-100</v>
      </c>
      <c r="L56" s="334"/>
      <c r="M56" s="335"/>
      <c r="N56" s="336"/>
      <c r="O56" s="337"/>
      <c r="P56" s="337"/>
      <c r="Q56" s="337"/>
    </row>
    <row r="57" spans="3:17" ht="12.75" customHeight="1">
      <c r="C57" s="178"/>
      <c r="D57" s="178"/>
      <c r="E57" s="449" t="s">
        <v>53</v>
      </c>
      <c r="F57" s="659" t="s">
        <v>67</v>
      </c>
      <c r="G57" s="956">
        <f>'C35'!F60</f>
        <v>416.99</v>
      </c>
      <c r="H57" s="956"/>
      <c r="I57" s="956">
        <f>'C35'!G119</f>
        <v>377.589</v>
      </c>
      <c r="J57" s="956">
        <f>'C35'!G60</f>
        <v>420.452</v>
      </c>
      <c r="K57" s="512">
        <f t="shared" si="0"/>
        <v>11.35176077692941</v>
      </c>
      <c r="L57" s="334"/>
      <c r="M57" s="335"/>
      <c r="N57" s="336"/>
      <c r="O57" s="337"/>
      <c r="P57" s="337"/>
      <c r="Q57" s="337"/>
    </row>
    <row r="58" spans="3:17" ht="12.75" customHeight="1">
      <c r="C58" s="178"/>
      <c r="D58" s="178"/>
      <c r="E58" s="449" t="s">
        <v>114</v>
      </c>
      <c r="F58" s="659" t="s">
        <v>67</v>
      </c>
      <c r="G58" s="956">
        <f>'C35'!F45</f>
        <v>420.1</v>
      </c>
      <c r="H58" s="956"/>
      <c r="I58" s="956">
        <f>'C35'!G104</f>
        <v>246.43300200000002</v>
      </c>
      <c r="J58" s="956">
        <f>'C35'!G45</f>
        <v>419.37299999999999</v>
      </c>
      <c r="K58" s="512">
        <f t="shared" si="0"/>
        <v>70.177288186425585</v>
      </c>
      <c r="L58" s="334"/>
      <c r="M58" s="335"/>
      <c r="N58" s="336"/>
      <c r="O58" s="337"/>
      <c r="P58" s="337"/>
      <c r="Q58" s="337"/>
    </row>
    <row r="59" spans="3:17" ht="12.75" customHeight="1">
      <c r="C59" s="178"/>
      <c r="D59" s="178"/>
      <c r="E59" s="449" t="s">
        <v>115</v>
      </c>
      <c r="F59" s="659" t="s">
        <v>67</v>
      </c>
      <c r="G59" s="956">
        <f>'C35'!F46</f>
        <v>414.03</v>
      </c>
      <c r="H59" s="956"/>
      <c r="I59" s="956">
        <f>'C35'!G105</f>
        <v>101.48699999999999</v>
      </c>
      <c r="J59" s="956">
        <f>'C35'!G46</f>
        <v>185.286</v>
      </c>
      <c r="K59" s="512">
        <f t="shared" si="0"/>
        <v>82.571166750421241</v>
      </c>
      <c r="L59" s="334"/>
      <c r="M59" s="335"/>
      <c r="N59" s="336"/>
      <c r="O59" s="337"/>
      <c r="P59" s="337"/>
      <c r="Q59" s="337"/>
    </row>
    <row r="60" spans="3:17" ht="12.75" customHeight="1">
      <c r="C60" s="178"/>
      <c r="D60" s="178"/>
      <c r="E60" s="449" t="s">
        <v>129</v>
      </c>
      <c r="F60" s="659" t="s">
        <v>67</v>
      </c>
      <c r="G60" s="956">
        <f>'C35'!F48</f>
        <v>434.84</v>
      </c>
      <c r="H60" s="956"/>
      <c r="I60" s="956">
        <f>'C35'!G107</f>
        <v>807.798</v>
      </c>
      <c r="J60" s="449">
        <f>'C35'!G48</f>
        <v>905.05899999999997</v>
      </c>
      <c r="K60" s="512">
        <f t="shared" si="0"/>
        <v>12.04026254088275</v>
      </c>
      <c r="L60" s="334"/>
      <c r="M60" s="335"/>
      <c r="N60" s="336"/>
      <c r="O60" s="337"/>
      <c r="P60" s="337"/>
      <c r="Q60" s="337"/>
    </row>
    <row r="61" spans="3:17" ht="12.75" customHeight="1">
      <c r="C61" s="178"/>
      <c r="D61" s="178"/>
      <c r="E61" s="449" t="s">
        <v>130</v>
      </c>
      <c r="F61" s="659" t="s">
        <v>67</v>
      </c>
      <c r="G61" s="956">
        <f>'C35'!F49</f>
        <v>431.46</v>
      </c>
      <c r="H61" s="956"/>
      <c r="I61" s="956">
        <f>'C35'!G108</f>
        <v>1494.125</v>
      </c>
      <c r="J61" s="449">
        <f>'C35'!G49</f>
        <v>1066.8599999999999</v>
      </c>
      <c r="K61" s="512">
        <f t="shared" si="0"/>
        <v>-28.596335647954497</v>
      </c>
      <c r="L61" s="334"/>
      <c r="M61" s="335"/>
      <c r="N61" s="336"/>
      <c r="O61" s="337"/>
      <c r="P61" s="337"/>
      <c r="Q61" s="337"/>
    </row>
    <row r="62" spans="3:17" ht="12.75" customHeight="1">
      <c r="C62" s="178"/>
      <c r="D62" s="178"/>
      <c r="E62" s="481" t="s">
        <v>369</v>
      </c>
      <c r="F62" s="564"/>
      <c r="G62" s="481">
        <f>SUM(G50:G61)</f>
        <v>7206.89</v>
      </c>
      <c r="H62" s="481"/>
      <c r="I62" s="481">
        <f>SUM(I50:I61)</f>
        <v>30157.325050000003</v>
      </c>
      <c r="J62" s="481">
        <f>SUM(J50:J61)</f>
        <v>30732.917293000006</v>
      </c>
      <c r="K62" s="670">
        <f>IF(I62&gt;0,(J62/I62-1)*100,0)</f>
        <v>1.9086316244749435</v>
      </c>
      <c r="L62" s="961"/>
      <c r="M62" s="961"/>
      <c r="N62" s="336"/>
      <c r="O62" s="337"/>
      <c r="P62" s="337"/>
      <c r="Q62" s="337"/>
    </row>
    <row r="63" spans="3:17" ht="12.75" customHeight="1">
      <c r="C63" s="178"/>
      <c r="D63" s="178"/>
      <c r="E63" s="449" t="s">
        <v>16</v>
      </c>
      <c r="F63" s="659" t="s">
        <v>3</v>
      </c>
      <c r="G63" s="956">
        <f>'C37'!F14</f>
        <v>1063.94</v>
      </c>
      <c r="H63" s="956"/>
      <c r="I63" s="956">
        <f>'C37'!G31</f>
        <v>7430.8019999999997</v>
      </c>
      <c r="J63" s="449">
        <f>'C37'!G14</f>
        <v>9178.2630000000008</v>
      </c>
      <c r="K63" s="666">
        <f t="shared" si="0"/>
        <v>23.516452194527602</v>
      </c>
      <c r="L63" s="334"/>
      <c r="M63" s="335"/>
      <c r="N63" s="336"/>
      <c r="O63" s="337"/>
      <c r="P63" s="337"/>
      <c r="Q63" s="337"/>
    </row>
    <row r="64" spans="3:17" ht="12.75" customHeight="1">
      <c r="C64" s="178"/>
      <c r="D64" s="178"/>
      <c r="E64" s="449" t="s">
        <v>39</v>
      </c>
      <c r="F64" s="659" t="s">
        <v>67</v>
      </c>
      <c r="G64" s="956">
        <f>'C35'!F31</f>
        <v>782</v>
      </c>
      <c r="H64" s="956"/>
      <c r="I64" s="956">
        <f>'C35'!G90</f>
        <v>114.09099999999999</v>
      </c>
      <c r="J64" s="449">
        <f>'C35'!G31</f>
        <v>80.858000000000004</v>
      </c>
      <c r="K64" s="512">
        <f t="shared" si="0"/>
        <v>-29.128502686452041</v>
      </c>
      <c r="L64" s="334"/>
      <c r="M64" s="335"/>
      <c r="N64" s="336"/>
      <c r="O64" s="337"/>
      <c r="P64" s="337"/>
      <c r="Q64" s="337"/>
    </row>
    <row r="65" spans="3:17" ht="12.75" customHeight="1">
      <c r="C65" s="178"/>
      <c r="D65" s="178"/>
      <c r="E65" s="449" t="s">
        <v>120</v>
      </c>
      <c r="F65" s="659" t="s">
        <v>67</v>
      </c>
      <c r="G65" s="956">
        <f>'C35'!F32</f>
        <v>839.35</v>
      </c>
      <c r="H65" s="956"/>
      <c r="I65" s="956">
        <f>'C35'!G91</f>
        <v>1112.751</v>
      </c>
      <c r="J65" s="449">
        <f>'C35'!G32</f>
        <v>1532.6179999999999</v>
      </c>
      <c r="K65" s="512">
        <f t="shared" si="0"/>
        <v>37.732340838156951</v>
      </c>
      <c r="L65" s="334"/>
      <c r="M65" s="335"/>
      <c r="N65" s="336"/>
      <c r="O65" s="337"/>
      <c r="P65" s="337"/>
      <c r="Q65" s="337"/>
    </row>
    <row r="66" spans="3:17" ht="12.75" customHeight="1">
      <c r="C66" s="178"/>
      <c r="D66" s="178"/>
      <c r="E66" s="449" t="s">
        <v>116</v>
      </c>
      <c r="F66" s="659" t="s">
        <v>67</v>
      </c>
      <c r="G66" s="956">
        <f>'C35'!F51</f>
        <v>409.73</v>
      </c>
      <c r="H66" s="956"/>
      <c r="I66" s="956">
        <f>'C35'!G110</f>
        <v>1501.895</v>
      </c>
      <c r="J66" s="449">
        <f>'C35'!G51</f>
        <v>873.43</v>
      </c>
      <c r="K66" s="512">
        <f t="shared" si="0"/>
        <v>-41.844802732547883</v>
      </c>
      <c r="L66" s="334"/>
      <c r="M66" s="335"/>
      <c r="N66" s="336"/>
      <c r="O66" s="337"/>
      <c r="P66" s="337"/>
      <c r="Q66" s="337"/>
    </row>
    <row r="67" spans="3:17" ht="12.75" customHeight="1">
      <c r="C67" s="178"/>
      <c r="D67" s="178"/>
      <c r="E67" s="449" t="s">
        <v>117</v>
      </c>
      <c r="F67" s="659" t="s">
        <v>67</v>
      </c>
      <c r="G67" s="956">
        <f>'C35'!F52</f>
        <v>411.82</v>
      </c>
      <c r="H67" s="956"/>
      <c r="I67" s="956">
        <f>'C35'!G111</f>
        <v>799.39300000000003</v>
      </c>
      <c r="J67" s="449">
        <f>'C35'!G52</f>
        <v>1467.1089999999999</v>
      </c>
      <c r="K67" s="512">
        <f t="shared" si="0"/>
        <v>83.527876776504144</v>
      </c>
      <c r="L67" s="334"/>
      <c r="M67" s="335"/>
      <c r="N67" s="336"/>
      <c r="O67" s="337"/>
      <c r="P67" s="337"/>
      <c r="Q67" s="337"/>
    </row>
    <row r="68" spans="3:17" ht="12.75" customHeight="1">
      <c r="C68" s="178"/>
      <c r="D68" s="178"/>
      <c r="E68" s="449" t="s">
        <v>118</v>
      </c>
      <c r="F68" s="659" t="s">
        <v>67</v>
      </c>
      <c r="G68" s="956">
        <f>'C35'!F53</f>
        <v>410.64</v>
      </c>
      <c r="H68" s="956"/>
      <c r="I68" s="956">
        <f>'C35'!G112</f>
        <v>1330.7329999999999</v>
      </c>
      <c r="J68" s="449">
        <f>'C35'!G53</f>
        <v>741.00400000000002</v>
      </c>
      <c r="K68" s="512">
        <f t="shared" si="0"/>
        <v>-44.316102478859385</v>
      </c>
      <c r="L68" s="334"/>
      <c r="M68" s="335"/>
      <c r="N68" s="336"/>
      <c r="O68" s="337"/>
      <c r="P68" s="337"/>
      <c r="Q68" s="337"/>
    </row>
    <row r="69" spans="3:17" ht="12.75" customHeight="1">
      <c r="C69" s="178"/>
      <c r="D69" s="178"/>
      <c r="E69" s="481" t="s">
        <v>402</v>
      </c>
      <c r="F69" s="564"/>
      <c r="G69" s="481">
        <f>SUM(G63:G68)</f>
        <v>3917.48</v>
      </c>
      <c r="H69" s="481"/>
      <c r="I69" s="481">
        <f>SUM(I63:I68)</f>
        <v>12289.665000000001</v>
      </c>
      <c r="J69" s="481">
        <f>SUM(J63:J68)</f>
        <v>13873.282000000003</v>
      </c>
      <c r="K69" s="670">
        <f t="shared" si="1"/>
        <v>12.885762142418056</v>
      </c>
      <c r="L69" s="961"/>
      <c r="M69" s="961"/>
      <c r="N69" s="336"/>
      <c r="O69" s="337"/>
      <c r="P69" s="337"/>
      <c r="Q69" s="337"/>
    </row>
    <row r="70" spans="3:17" ht="12.75" customHeight="1">
      <c r="C70" s="178"/>
      <c r="D70" s="178"/>
      <c r="E70" s="671" t="s">
        <v>22</v>
      </c>
      <c r="F70" s="672" t="s">
        <v>3</v>
      </c>
      <c r="G70" s="960">
        <f>'C37'!F10</f>
        <v>1011.3</v>
      </c>
      <c r="H70" s="960"/>
      <c r="I70" s="960">
        <f>'C37'!G27</f>
        <v>8435.3870000000006</v>
      </c>
      <c r="J70" s="960">
        <f>'C37'!G10</f>
        <v>7481.3739999999998</v>
      </c>
      <c r="K70" s="673">
        <f t="shared" si="0"/>
        <v>-11.309653012956023</v>
      </c>
      <c r="L70" s="334"/>
      <c r="M70" s="335"/>
      <c r="N70" s="336"/>
      <c r="O70" s="337"/>
      <c r="P70" s="337"/>
      <c r="Q70" s="337"/>
    </row>
    <row r="71" spans="3:17" ht="12.75" customHeight="1">
      <c r="C71" s="178"/>
      <c r="D71" s="178"/>
      <c r="E71" s="509" t="s">
        <v>23</v>
      </c>
      <c r="F71" s="661" t="s">
        <v>3</v>
      </c>
      <c r="G71" s="956">
        <f>'C37'!F11</f>
        <v>1005.83</v>
      </c>
      <c r="H71" s="956"/>
      <c r="I71" s="956">
        <f>'C37'!G28</f>
        <v>7636.6639999999998</v>
      </c>
      <c r="J71" s="449">
        <f>'C37'!G11</f>
        <v>7693.482</v>
      </c>
      <c r="K71" s="662">
        <f t="shared" si="0"/>
        <v>0.74401597346696047</v>
      </c>
      <c r="L71" s="334"/>
      <c r="M71" s="335"/>
      <c r="N71" s="336"/>
      <c r="O71" s="337"/>
      <c r="P71" s="337"/>
      <c r="Q71" s="337"/>
    </row>
    <row r="72" spans="3:17" ht="12.75" customHeight="1">
      <c r="C72" s="178"/>
      <c r="D72" s="178"/>
      <c r="E72" s="498" t="s">
        <v>370</v>
      </c>
      <c r="F72" s="664"/>
      <c r="G72" s="481">
        <f>SUM(G70:G71)</f>
        <v>2017.13</v>
      </c>
      <c r="H72" s="481"/>
      <c r="I72" s="481">
        <f>SUM(I70:I71)</f>
        <v>16072.050999999999</v>
      </c>
      <c r="J72" s="481">
        <f>SUM(J70:J71)</f>
        <v>15174.856</v>
      </c>
      <c r="K72" s="667">
        <f t="shared" si="1"/>
        <v>-5.5823304692101843</v>
      </c>
      <c r="L72" s="961"/>
      <c r="M72" s="961"/>
      <c r="N72" s="336"/>
      <c r="O72" s="337"/>
      <c r="P72" s="337"/>
      <c r="Q72" s="337"/>
    </row>
    <row r="73" spans="3:17" ht="12.75" customHeight="1">
      <c r="C73" s="178"/>
      <c r="D73" s="178"/>
      <c r="E73" s="449" t="s">
        <v>82</v>
      </c>
      <c r="F73" s="659" t="s">
        <v>4</v>
      </c>
      <c r="G73" s="449">
        <f>'C33'!F26</f>
        <v>557.20000000000005</v>
      </c>
      <c r="H73" s="449"/>
      <c r="I73" s="449">
        <f>'C33'!G68</f>
        <v>3136.67</v>
      </c>
      <c r="J73" s="449">
        <f>'C33'!G26</f>
        <v>2310.7939999999999</v>
      </c>
      <c r="K73" s="512">
        <f t="shared" si="0"/>
        <v>-26.329706344626636</v>
      </c>
      <c r="L73" s="334"/>
      <c r="M73" s="335"/>
      <c r="N73" s="335"/>
      <c r="O73" s="335"/>
      <c r="P73" s="337"/>
      <c r="Q73" s="337"/>
    </row>
    <row r="74" spans="3:17" ht="12.75" customHeight="1">
      <c r="C74" s="178"/>
      <c r="D74" s="178"/>
      <c r="E74" s="449" t="s">
        <v>83</v>
      </c>
      <c r="F74" s="659" t="s">
        <v>4</v>
      </c>
      <c r="G74" s="449">
        <f>SUM('C33'!F31:F34)</f>
        <v>1403.19</v>
      </c>
      <c r="H74" s="449"/>
      <c r="I74" s="449">
        <f>SUM('C33'!G73:G76)</f>
        <v>7929.4359999999997</v>
      </c>
      <c r="J74" s="449">
        <f>SUM('C33'!G31:G34)</f>
        <v>7158.2049999999999</v>
      </c>
      <c r="K74" s="512">
        <f t="shared" ref="K74:K76" si="2">IF(I74&gt;0,IF((J74/I74-1)*100&gt;1000,"-",(J74/I74-1)*100),"-")</f>
        <v>-9.7261772464018907</v>
      </c>
      <c r="L74" s="334"/>
      <c r="M74" s="335"/>
      <c r="N74" s="335"/>
      <c r="O74" s="335"/>
      <c r="P74" s="337"/>
      <c r="Q74" s="337"/>
    </row>
    <row r="75" spans="3:17" ht="12.75" customHeight="1">
      <c r="C75" s="178"/>
      <c r="D75" s="178"/>
      <c r="E75" s="449" t="s">
        <v>127</v>
      </c>
      <c r="F75" s="659" t="s">
        <v>67</v>
      </c>
      <c r="G75" s="956">
        <f>'C35'!F47</f>
        <v>855.67</v>
      </c>
      <c r="H75" s="956"/>
      <c r="I75" s="956">
        <f>'C35'!G106</f>
        <v>178.94499999999999</v>
      </c>
      <c r="J75" s="449">
        <f>'C35'!G47</f>
        <v>485.13299999999998</v>
      </c>
      <c r="K75" s="512">
        <f t="shared" si="2"/>
        <v>171.10732347928135</v>
      </c>
      <c r="L75" s="334"/>
      <c r="M75" s="335"/>
      <c r="N75" s="336"/>
      <c r="O75" s="337"/>
      <c r="P75" s="337"/>
      <c r="Q75" s="337"/>
    </row>
    <row r="76" spans="3:17" ht="12.75" customHeight="1">
      <c r="C76" s="178"/>
      <c r="D76" s="178"/>
      <c r="E76" s="509" t="s">
        <v>124</v>
      </c>
      <c r="F76" s="661" t="s">
        <v>67</v>
      </c>
      <c r="G76" s="959">
        <f>'C35'!F50</f>
        <v>391.31</v>
      </c>
      <c r="H76" s="959"/>
      <c r="I76" s="959">
        <f>'C35'!G109</f>
        <v>154.84299999999999</v>
      </c>
      <c r="J76" s="509">
        <f>'C35'!G50</f>
        <v>185.08199999999999</v>
      </c>
      <c r="K76" s="662">
        <f t="shared" si="2"/>
        <v>19.528813055804918</v>
      </c>
      <c r="L76" s="334"/>
      <c r="M76" s="335"/>
      <c r="N76" s="336"/>
      <c r="O76" s="337"/>
      <c r="P76" s="337"/>
      <c r="Q76" s="337"/>
    </row>
    <row r="77" spans="3:17" ht="12.75" customHeight="1">
      <c r="C77" s="178"/>
      <c r="D77" s="178"/>
      <c r="E77" s="498" t="s">
        <v>371</v>
      </c>
      <c r="F77" s="664"/>
      <c r="G77" s="498">
        <f>SUM(G73:G76)</f>
        <v>3207.37</v>
      </c>
      <c r="H77" s="498"/>
      <c r="I77" s="498">
        <f>SUM(I73:I76)</f>
        <v>11399.894</v>
      </c>
      <c r="J77" s="498">
        <f>SUM(J73:J76)</f>
        <v>10139.214</v>
      </c>
      <c r="K77" s="667">
        <f t="shared" si="1"/>
        <v>-11.058699317730502</v>
      </c>
      <c r="L77" s="961"/>
      <c r="M77" s="961"/>
      <c r="N77" s="336"/>
      <c r="O77" s="337"/>
      <c r="P77" s="337"/>
      <c r="Q77" s="337"/>
    </row>
    <row r="78" spans="3:17" ht="12.75" customHeight="1">
      <c r="C78" s="178"/>
      <c r="D78" s="178"/>
      <c r="E78" s="449" t="s">
        <v>112</v>
      </c>
      <c r="F78" s="659" t="s">
        <v>67</v>
      </c>
      <c r="G78" s="956">
        <f>'C35'!F17</f>
        <v>394.64</v>
      </c>
      <c r="H78" s="956"/>
      <c r="I78" s="956">
        <f>'C35'!G76</f>
        <v>0</v>
      </c>
      <c r="J78" s="449">
        <f>'C35'!G17</f>
        <v>57.104999999999997</v>
      </c>
      <c r="K78" s="512" t="str">
        <f>IF(I78&gt;0,IF((J78/I78-1)*100&gt;1000,"-",(J78/I78-1)*100),"-")</f>
        <v>-</v>
      </c>
      <c r="L78" s="334"/>
      <c r="M78" s="335"/>
      <c r="N78" s="336"/>
      <c r="O78" s="337"/>
      <c r="P78" s="337"/>
      <c r="Q78" s="337"/>
    </row>
    <row r="79" spans="3:17" ht="12.75" customHeight="1">
      <c r="C79" s="178"/>
      <c r="D79" s="178"/>
      <c r="E79" s="509" t="s">
        <v>113</v>
      </c>
      <c r="F79" s="661" t="s">
        <v>67</v>
      </c>
      <c r="G79" s="959">
        <f>'C35'!F18</f>
        <v>390.06</v>
      </c>
      <c r="H79" s="959"/>
      <c r="I79" s="959">
        <f>'C35'!G77</f>
        <v>590.15899999999999</v>
      </c>
      <c r="J79" s="509">
        <f>'C35'!G18</f>
        <v>958.71699999999998</v>
      </c>
      <c r="K79" s="662">
        <f t="shared" ref="K79" si="3">IF(I79&gt;0,IF((J79/I79-1)*100&gt;1000,"-",(J79/I79-1)*100),"-")</f>
        <v>62.450627712192805</v>
      </c>
      <c r="L79" s="338"/>
      <c r="M79" s="961"/>
      <c r="N79" s="336"/>
      <c r="O79" s="337"/>
      <c r="P79" s="337"/>
      <c r="Q79" s="337"/>
    </row>
    <row r="80" spans="3:17" ht="12.75" customHeight="1">
      <c r="C80" s="178"/>
      <c r="D80" s="178"/>
      <c r="E80" s="674" t="s">
        <v>372</v>
      </c>
      <c r="F80" s="498"/>
      <c r="G80" s="498">
        <f>SUM(G78:G79)</f>
        <v>784.7</v>
      </c>
      <c r="H80" s="498"/>
      <c r="I80" s="498">
        <f>SUM(I78:I79)</f>
        <v>590.15899999999999</v>
      </c>
      <c r="J80" s="498">
        <f>SUM(J78:J79)</f>
        <v>1015.822</v>
      </c>
      <c r="K80" s="665">
        <f>IF(I80&gt;0,(J80/I80-1)*100,0)</f>
        <v>72.126833616025522</v>
      </c>
      <c r="L80" s="961"/>
      <c r="M80" s="961"/>
      <c r="N80" s="336"/>
      <c r="O80" s="337"/>
      <c r="P80" s="337"/>
      <c r="Q80" s="337"/>
    </row>
    <row r="81" spans="3:17" s="339" customFormat="1" ht="12.75" customHeight="1">
      <c r="E81" s="449" t="s">
        <v>62</v>
      </c>
      <c r="F81" s="659" t="s">
        <v>67</v>
      </c>
      <c r="G81" s="956">
        <f>'C35'!F25</f>
        <v>418.22</v>
      </c>
      <c r="H81" s="956"/>
      <c r="I81" s="956">
        <f>'C35'!G84</f>
        <v>939.50599999999997</v>
      </c>
      <c r="J81" s="449">
        <f>'C35'!G25</f>
        <v>297.81099999999998</v>
      </c>
      <c r="K81" s="512">
        <f t="shared" ref="K81:K95" si="4">IF(I81&gt;0,IF((J81/I81-1)*100&gt;1000,"-",(J81/I81-1)*100),"-")</f>
        <v>-68.301320055433393</v>
      </c>
      <c r="L81" s="334"/>
      <c r="M81" s="335"/>
      <c r="N81" s="340"/>
      <c r="O81" s="341"/>
      <c r="P81" s="341"/>
      <c r="Q81" s="341"/>
    </row>
    <row r="82" spans="3:17" s="339" customFormat="1" ht="12.75" customHeight="1">
      <c r="E82" s="449" t="s">
        <v>63</v>
      </c>
      <c r="F82" s="659" t="s">
        <v>67</v>
      </c>
      <c r="G82" s="956">
        <f>'C35'!F26</f>
        <v>417.83</v>
      </c>
      <c r="H82" s="956"/>
      <c r="I82" s="956">
        <f>'C35'!G85</f>
        <v>62.29</v>
      </c>
      <c r="J82" s="449">
        <f>'C35'!G26</f>
        <v>0</v>
      </c>
      <c r="K82" s="512">
        <f t="shared" si="4"/>
        <v>-100</v>
      </c>
      <c r="L82" s="334"/>
      <c r="M82" s="335"/>
      <c r="N82" s="340"/>
      <c r="O82" s="341"/>
      <c r="P82" s="341"/>
      <c r="Q82" s="341"/>
    </row>
    <row r="83" spans="3:17" s="339" customFormat="1" ht="12.75" customHeight="1">
      <c r="E83" s="449" t="s">
        <v>64</v>
      </c>
      <c r="F83" s="659" t="s">
        <v>67</v>
      </c>
      <c r="G83" s="956">
        <f>'C35'!F27</f>
        <v>412.77</v>
      </c>
      <c r="H83" s="956"/>
      <c r="I83" s="956">
        <f>'C35'!G86</f>
        <v>677.87199999999996</v>
      </c>
      <c r="J83" s="449">
        <f>'C35'!G27</f>
        <v>172.40199999999999</v>
      </c>
      <c r="K83" s="512">
        <f t="shared" si="4"/>
        <v>-74.567174923879435</v>
      </c>
      <c r="L83" s="334"/>
      <c r="M83" s="335"/>
      <c r="N83" s="340"/>
      <c r="O83" s="341"/>
      <c r="P83" s="341"/>
      <c r="Q83" s="341"/>
    </row>
    <row r="84" spans="3:17" ht="12.75" customHeight="1">
      <c r="C84" s="178"/>
      <c r="D84" s="178"/>
      <c r="E84" s="449" t="s">
        <v>70</v>
      </c>
      <c r="F84" s="659" t="s">
        <v>67</v>
      </c>
      <c r="G84" s="956">
        <f>'C35'!F35</f>
        <v>402.68</v>
      </c>
      <c r="H84" s="956"/>
      <c r="I84" s="956">
        <f>'C35'!G94</f>
        <v>296.24700000000001</v>
      </c>
      <c r="J84" s="449">
        <f>'C35'!G35</f>
        <v>382.39400000000001</v>
      </c>
      <c r="K84" s="512">
        <f t="shared" si="4"/>
        <v>29.079450593592515</v>
      </c>
      <c r="L84" s="334"/>
      <c r="M84" s="335"/>
      <c r="N84" s="336"/>
      <c r="O84" s="337"/>
      <c r="P84" s="337"/>
      <c r="Q84" s="337"/>
    </row>
    <row r="85" spans="3:17" ht="12.75" customHeight="1">
      <c r="C85" s="178"/>
      <c r="D85" s="178"/>
      <c r="E85" s="449" t="s">
        <v>71</v>
      </c>
      <c r="F85" s="659" t="s">
        <v>67</v>
      </c>
      <c r="G85" s="956">
        <f>'C35'!F36</f>
        <v>401.37</v>
      </c>
      <c r="H85" s="956"/>
      <c r="I85" s="956">
        <f>'C35'!G95</f>
        <v>0</v>
      </c>
      <c r="J85" s="449">
        <f>'C35'!G36</f>
        <v>27.603999999999999</v>
      </c>
      <c r="K85" s="512" t="str">
        <f t="shared" si="4"/>
        <v>-</v>
      </c>
      <c r="L85" s="334"/>
      <c r="M85" s="335"/>
      <c r="N85" s="336"/>
      <c r="O85" s="337"/>
      <c r="P85" s="337"/>
      <c r="Q85" s="337"/>
    </row>
    <row r="86" spans="3:17" ht="12.75" customHeight="1">
      <c r="C86" s="178"/>
      <c r="D86" s="178"/>
      <c r="E86" s="449" t="s">
        <v>72</v>
      </c>
      <c r="F86" s="659" t="s">
        <v>67</v>
      </c>
      <c r="G86" s="956">
        <f>'C35'!F37</f>
        <v>395.2</v>
      </c>
      <c r="H86" s="956"/>
      <c r="I86" s="956">
        <f>'C35'!G96</f>
        <v>96.516999999999996</v>
      </c>
      <c r="J86" s="449">
        <f>'C35'!G37</f>
        <v>132.72200000000001</v>
      </c>
      <c r="K86" s="512">
        <f t="shared" si="4"/>
        <v>37.51152646684006</v>
      </c>
      <c r="L86" s="334"/>
      <c r="M86" s="335"/>
      <c r="N86" s="336"/>
      <c r="O86" s="337"/>
      <c r="P86" s="337"/>
      <c r="Q86" s="337"/>
    </row>
    <row r="87" spans="3:17" ht="12.75" customHeight="1">
      <c r="C87" s="178"/>
      <c r="D87" s="178"/>
      <c r="E87" s="509" t="s">
        <v>73</v>
      </c>
      <c r="F87" s="661" t="s">
        <v>67</v>
      </c>
      <c r="G87" s="959">
        <f>'C35'!F40</f>
        <v>815.64</v>
      </c>
      <c r="H87" s="959"/>
      <c r="I87" s="959">
        <f>'C35'!G99</f>
        <v>0</v>
      </c>
      <c r="J87" s="509">
        <f>'C35'!G40</f>
        <v>101.929</v>
      </c>
      <c r="K87" s="662" t="str">
        <f t="shared" si="4"/>
        <v>-</v>
      </c>
      <c r="L87" s="334"/>
      <c r="M87" s="335"/>
      <c r="N87" s="336"/>
      <c r="O87" s="337"/>
      <c r="P87" s="337"/>
      <c r="Q87" s="337"/>
    </row>
    <row r="88" spans="3:17" ht="12.75" customHeight="1">
      <c r="C88" s="178"/>
      <c r="D88" s="178"/>
      <c r="E88" s="498" t="s">
        <v>373</v>
      </c>
      <c r="F88" s="664"/>
      <c r="G88" s="498">
        <f>SUM(G81:G87)</f>
        <v>3263.7099999999996</v>
      </c>
      <c r="H88" s="498"/>
      <c r="I88" s="498">
        <f>SUM(I81:I87)</f>
        <v>2072.4319999999998</v>
      </c>
      <c r="J88" s="498">
        <f>SUM(J81:J87)</f>
        <v>1114.8620000000001</v>
      </c>
      <c r="K88" s="667">
        <f>IF(I88&gt;0,(J88/I88-1)*100,0)</f>
        <v>-46.205134836752173</v>
      </c>
      <c r="L88" s="961"/>
      <c r="M88" s="961"/>
      <c r="N88" s="336"/>
      <c r="O88" s="337"/>
      <c r="P88" s="337"/>
      <c r="Q88" s="337"/>
    </row>
    <row r="89" spans="3:17" ht="12.75" customHeight="1">
      <c r="C89" s="178"/>
      <c r="D89" s="178"/>
      <c r="E89" s="671" t="s">
        <v>38</v>
      </c>
      <c r="F89" s="672" t="s">
        <v>67</v>
      </c>
      <c r="G89" s="960">
        <f>'C35'!F28</f>
        <v>424.91</v>
      </c>
      <c r="H89" s="960"/>
      <c r="I89" s="960">
        <f>'C35'!G87</f>
        <v>337.351</v>
      </c>
      <c r="J89" s="671">
        <f>'C35'!G28</f>
        <v>635.53300000000002</v>
      </c>
      <c r="K89" s="675">
        <f t="shared" si="4"/>
        <v>88.389244436803224</v>
      </c>
      <c r="L89" s="334"/>
      <c r="M89" s="335"/>
      <c r="N89" s="336"/>
      <c r="O89" s="337"/>
      <c r="P89" s="337"/>
      <c r="Q89" s="337"/>
    </row>
    <row r="90" spans="3:17" ht="12.75" customHeight="1">
      <c r="C90" s="178"/>
      <c r="D90" s="178"/>
      <c r="E90" s="449" t="s">
        <v>45</v>
      </c>
      <c r="F90" s="659" t="s">
        <v>67</v>
      </c>
      <c r="G90" s="956">
        <f>'C35'!F29</f>
        <v>378.95</v>
      </c>
      <c r="H90" s="956"/>
      <c r="I90" s="956">
        <f>'C35'!G88</f>
        <v>0</v>
      </c>
      <c r="J90" s="449">
        <f>'C35'!G29</f>
        <v>0</v>
      </c>
      <c r="K90" s="512" t="str">
        <f t="shared" si="4"/>
        <v>-</v>
      </c>
      <c r="L90" s="338"/>
      <c r="M90" s="335"/>
      <c r="N90" s="333"/>
    </row>
    <row r="91" spans="3:17" ht="12.75" customHeight="1">
      <c r="C91" s="178"/>
      <c r="D91" s="178"/>
      <c r="E91" s="509" t="s">
        <v>119</v>
      </c>
      <c r="F91" s="661" t="s">
        <v>67</v>
      </c>
      <c r="G91" s="959">
        <f>'C35'!F30</f>
        <v>418.46</v>
      </c>
      <c r="H91" s="959"/>
      <c r="I91" s="959">
        <f>'C35'!G89</f>
        <v>386.71899999999999</v>
      </c>
      <c r="J91" s="509">
        <f>'C35'!G30</f>
        <v>652.15300000000002</v>
      </c>
      <c r="K91" s="662">
        <f t="shared" si="4"/>
        <v>68.63743441620403</v>
      </c>
      <c r="L91" s="338"/>
      <c r="M91" s="335"/>
      <c r="N91" s="333"/>
    </row>
    <row r="92" spans="3:17" ht="12.75" customHeight="1">
      <c r="C92" s="178"/>
      <c r="D92" s="178"/>
      <c r="E92" s="481" t="s">
        <v>374</v>
      </c>
      <c r="F92" s="564"/>
      <c r="G92" s="498">
        <f>SUM(G89:G91)</f>
        <v>1222.32</v>
      </c>
      <c r="H92" s="481"/>
      <c r="I92" s="498">
        <f>SUM(I89:I91)</f>
        <v>724.06999999999994</v>
      </c>
      <c r="J92" s="498">
        <f>SUM(J89:J91)</f>
        <v>1287.6860000000001</v>
      </c>
      <c r="K92" s="667">
        <f t="shared" si="1"/>
        <v>77.839987846478962</v>
      </c>
      <c r="L92" s="961"/>
      <c r="M92" s="961"/>
      <c r="N92" s="333"/>
    </row>
    <row r="93" spans="3:17" ht="12.75" customHeight="1">
      <c r="C93" s="178"/>
      <c r="D93" s="178"/>
      <c r="E93" s="449" t="s">
        <v>57</v>
      </c>
      <c r="F93" s="659" t="s">
        <v>67</v>
      </c>
      <c r="G93" s="956">
        <f>'C35'!F13</f>
        <v>786.42</v>
      </c>
      <c r="H93" s="956"/>
      <c r="I93" s="956">
        <f>'C35'!G72</f>
        <v>726.92100000000005</v>
      </c>
      <c r="J93" s="449">
        <f>'C35'!G13</f>
        <v>648.79600000000005</v>
      </c>
      <c r="K93" s="666">
        <f t="shared" si="4"/>
        <v>-10.747385204169369</v>
      </c>
      <c r="L93" s="334"/>
      <c r="M93" s="335"/>
      <c r="N93" s="333"/>
    </row>
    <row r="94" spans="3:17" ht="12.75" customHeight="1">
      <c r="E94" s="449" t="s">
        <v>59</v>
      </c>
      <c r="F94" s="659" t="s">
        <v>67</v>
      </c>
      <c r="G94" s="956">
        <f>'C35'!F19</f>
        <v>785.25</v>
      </c>
      <c r="H94" s="956"/>
      <c r="I94" s="956">
        <f>'C35'!G78</f>
        <v>1678.7560000000001</v>
      </c>
      <c r="J94" s="449">
        <f>'C35'!G19</f>
        <v>1281.646</v>
      </c>
      <c r="K94" s="666">
        <f t="shared" si="4"/>
        <v>-23.655015976115656</v>
      </c>
      <c r="L94" s="334"/>
      <c r="M94" s="335"/>
    </row>
    <row r="95" spans="3:17">
      <c r="E95" s="509" t="s">
        <v>52</v>
      </c>
      <c r="F95" s="661" t="s">
        <v>67</v>
      </c>
      <c r="G95" s="959">
        <f>'C35'!F56</f>
        <v>396.4</v>
      </c>
      <c r="H95" s="959"/>
      <c r="I95" s="959">
        <f>'C35'!G115</f>
        <v>0</v>
      </c>
      <c r="J95" s="509">
        <f>'C35'!G56</f>
        <v>0</v>
      </c>
      <c r="K95" s="512" t="str">
        <f t="shared" si="4"/>
        <v>-</v>
      </c>
      <c r="L95" s="334"/>
      <c r="M95" s="961"/>
    </row>
    <row r="96" spans="3:17">
      <c r="E96" s="498" t="s">
        <v>375</v>
      </c>
      <c r="F96" s="664"/>
      <c r="G96" s="498">
        <f>SUM(G93:G95)</f>
        <v>1968.0700000000002</v>
      </c>
      <c r="H96" s="498"/>
      <c r="I96" s="498">
        <f>SUM(I93:I95)</f>
        <v>2405.6770000000001</v>
      </c>
      <c r="J96" s="498">
        <f>SUM(J93:J95)</f>
        <v>1930.442</v>
      </c>
      <c r="K96" s="670">
        <f>((J96/I96)-1)*100</f>
        <v>-19.754730165354704</v>
      </c>
      <c r="L96" s="961"/>
      <c r="M96" s="961"/>
    </row>
    <row r="97" spans="5:13" ht="16.149999999999999" customHeight="1">
      <c r="E97" s="498" t="s">
        <v>26</v>
      </c>
      <c r="F97" s="664"/>
      <c r="G97" s="498">
        <f>G25+G30+G37+G43+G49+G62+G69+G72+G77+G88+G92+G96+G80</f>
        <v>42056.159999999996</v>
      </c>
      <c r="H97" s="498"/>
      <c r="I97" s="498">
        <f>I25+I30+I37+I43+I49+I62+I69+I72+I80+I77+I88+I92+I96</f>
        <v>130947.07941700002</v>
      </c>
      <c r="J97" s="498">
        <f>J25+J30+J37+J43+J49+J62+J69+J72+J77+J88+J92+J96+J80</f>
        <v>116972.624788</v>
      </c>
      <c r="K97" s="667">
        <f>((J97/I97)-1)*100</f>
        <v>-10.671833760032534</v>
      </c>
      <c r="L97" s="961"/>
      <c r="M97" s="335"/>
    </row>
    <row r="98" spans="5:13" ht="11.25" customHeight="1">
      <c r="E98" s="1045" t="s">
        <v>651</v>
      </c>
      <c r="F98" s="1045"/>
      <c r="G98" s="1045"/>
      <c r="H98" s="1045"/>
      <c r="I98" s="1045"/>
      <c r="J98" s="1045"/>
      <c r="K98" s="1045"/>
      <c r="L98" s="916"/>
      <c r="M98" s="916"/>
    </row>
    <row r="99" spans="5:13" ht="11.25" customHeight="1">
      <c r="E99" s="1013" t="s">
        <v>655</v>
      </c>
      <c r="F99" s="1013"/>
      <c r="G99" s="1013"/>
      <c r="H99" s="1013"/>
      <c r="I99" s="1013"/>
      <c r="J99" s="1013"/>
      <c r="K99" s="1013"/>
      <c r="L99" s="916"/>
      <c r="M99" s="916"/>
    </row>
    <row r="100" spans="5:13" ht="25.5" customHeight="1">
      <c r="E100" s="1018" t="s">
        <v>656</v>
      </c>
      <c r="F100" s="1018"/>
      <c r="G100" s="1018"/>
      <c r="H100" s="1018"/>
      <c r="I100" s="1018"/>
      <c r="J100" s="1018"/>
      <c r="K100" s="1018"/>
      <c r="L100" s="916"/>
      <c r="M100" s="916"/>
    </row>
    <row r="101" spans="5:13" ht="11.25" customHeight="1">
      <c r="E101" s="1013" t="s">
        <v>657</v>
      </c>
      <c r="F101" s="1013"/>
      <c r="G101" s="1013"/>
      <c r="H101" s="1013"/>
      <c r="I101" s="1013"/>
      <c r="J101" s="1013"/>
      <c r="K101" s="1013"/>
      <c r="L101" s="916"/>
      <c r="M101" s="916"/>
    </row>
    <row r="102" spans="5:13" ht="11.25" customHeight="1">
      <c r="E102" s="1013" t="s">
        <v>659</v>
      </c>
      <c r="F102" s="1013"/>
      <c r="G102" s="1013"/>
      <c r="H102" s="1013"/>
      <c r="I102" s="1013"/>
      <c r="J102" s="1013"/>
      <c r="K102" s="1013"/>
      <c r="L102" s="916"/>
      <c r="M102" s="916"/>
    </row>
    <row r="103" spans="5:13">
      <c r="E103" s="1018" t="s">
        <v>658</v>
      </c>
      <c r="F103" s="1018"/>
      <c r="G103" s="1018"/>
      <c r="H103" s="1018"/>
      <c r="I103" s="1018"/>
      <c r="J103" s="1018"/>
      <c r="K103" s="1018"/>
      <c r="L103" s="916"/>
      <c r="M103" s="916"/>
    </row>
    <row r="104" spans="5:13">
      <c r="E104" s="178"/>
      <c r="F104" s="916"/>
      <c r="G104" s="916"/>
      <c r="H104" s="916"/>
      <c r="I104" s="916"/>
      <c r="J104" s="916"/>
      <c r="K104" s="916"/>
    </row>
    <row r="105" spans="5:13">
      <c r="E105" s="952"/>
    </row>
    <row r="106" spans="5:13">
      <c r="E106" s="955"/>
    </row>
    <row r="107" spans="5:13">
      <c r="E107" s="955"/>
    </row>
    <row r="108" spans="5:13">
      <c r="E108" s="955"/>
      <c r="G108" s="342"/>
      <c r="H108" s="342"/>
      <c r="I108" s="342"/>
      <c r="J108" s="342"/>
      <c r="K108" s="297"/>
    </row>
    <row r="109" spans="5:13">
      <c r="G109" s="342"/>
      <c r="H109" s="342"/>
      <c r="I109" s="342"/>
      <c r="J109" s="342"/>
      <c r="K109" s="336"/>
    </row>
    <row r="110" spans="5:13">
      <c r="G110" s="342"/>
      <c r="H110" s="342"/>
      <c r="I110" s="342"/>
      <c r="J110" s="342"/>
      <c r="K110" s="297"/>
    </row>
    <row r="111" spans="5:13">
      <c r="G111" s="342"/>
      <c r="I111" s="342"/>
      <c r="J111" s="342"/>
      <c r="K111" s="297"/>
    </row>
    <row r="112" spans="5:13">
      <c r="G112" s="342"/>
      <c r="H112" s="342"/>
      <c r="I112" s="342"/>
      <c r="J112" s="342"/>
      <c r="K112" s="297"/>
    </row>
  </sheetData>
  <mergeCells count="8">
    <mergeCell ref="E3:K3"/>
    <mergeCell ref="C7:C8"/>
    <mergeCell ref="E103:K103"/>
    <mergeCell ref="E98:K98"/>
    <mergeCell ref="E101:K101"/>
    <mergeCell ref="E102:K102"/>
    <mergeCell ref="E100:K100"/>
    <mergeCell ref="E99:K99"/>
  </mergeCells>
  <hyperlinks>
    <hyperlink ref="C4" location="Indice!A1" display="Indice!A1"/>
  </hyperlinks>
  <printOptions horizontalCentered="1" verticalCentered="1"/>
  <pageMargins left="0.39370078740157483" right="0.78740157480314965" top="0.27559055118110237" bottom="0.23622047244094491" header="0" footer="0"/>
  <pageSetup paperSize="9" scale="78" fitToHeight="2" orientation="portrait" r:id="rId1"/>
  <headerFooter alignWithMargins="0"/>
  <rowBreaks count="1" manualBreakCount="1">
    <brk id="62" min="1" max="11" man="1"/>
  </rowBreaks>
  <ignoredErrors>
    <ignoredError sqref="G10:J10 G74:J74" formulaRange="1"/>
    <ignoredError sqref="K25" formula="1" formulaRange="1"/>
    <ignoredError sqref="K30 K37 K43 K49 K62 K69 K72 K77 K80 K92 K88" formula="1"/>
  </ignoredErrors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>
    <pageSetUpPr autoPageBreaks="0" fitToPage="1"/>
  </sheetPr>
  <dimension ref="A1:Z2104"/>
  <sheetViews>
    <sheetView showGridLines="0" showRowColHeaders="0" showOutlineSymbols="0" zoomScaleNormal="100" zoomScaleSheetLayoutView="75" workbookViewId="0">
      <selection activeCell="B1" sqref="B1"/>
    </sheetView>
  </sheetViews>
  <sheetFormatPr baseColWidth="10" defaultColWidth="11.42578125" defaultRowHeight="11.25"/>
  <cols>
    <col min="1" max="1" width="0.140625" style="26" customWidth="1"/>
    <col min="2" max="2" width="2.7109375" style="24" customWidth="1"/>
    <col min="3" max="3" width="26.42578125" style="23" customWidth="1"/>
    <col min="4" max="4" width="11.28515625" style="23" bestFit="1" customWidth="1"/>
    <col min="5" max="5" width="10.85546875" style="23" customWidth="1"/>
    <col min="6" max="6" width="12" style="23" customWidth="1"/>
    <col min="7" max="9" width="11.140625" style="23" customWidth="1"/>
    <col min="10" max="11" width="11" style="23" customWidth="1"/>
    <col min="12" max="14" width="11.140625" style="23" customWidth="1"/>
    <col min="15" max="15" width="11.42578125" style="23" customWidth="1"/>
    <col min="16" max="16384" width="11.42578125" style="23"/>
  </cols>
  <sheetData>
    <row r="1" spans="2:14" s="24" customFormat="1" ht="21.75" customHeight="1">
      <c r="F1" s="20"/>
      <c r="H1" s="441"/>
      <c r="M1" s="442" t="s">
        <v>36</v>
      </c>
    </row>
    <row r="2" spans="2:14" s="24" customFormat="1" ht="15" customHeight="1">
      <c r="F2" s="91"/>
      <c r="G2" s="91"/>
      <c r="H2" s="91"/>
      <c r="M2" s="222" t="s">
        <v>545</v>
      </c>
    </row>
    <row r="3" spans="2:14" s="22" customFormat="1" ht="19.899999999999999" customHeight="1">
      <c r="B3" s="24"/>
      <c r="C3" s="6" t="s">
        <v>154</v>
      </c>
      <c r="D3" s="7"/>
    </row>
    <row r="4" spans="2:14" s="22" customFormat="1" ht="11.25" customHeight="1">
      <c r="B4" s="24"/>
      <c r="C4" s="7"/>
      <c r="D4" s="7"/>
      <c r="E4" s="273"/>
      <c r="F4" s="273"/>
      <c r="G4" s="273"/>
      <c r="H4" s="273"/>
      <c r="I4" s="273"/>
      <c r="J4" s="273"/>
      <c r="K4" s="273"/>
      <c r="L4" s="273"/>
      <c r="M4" s="273"/>
    </row>
    <row r="5" spans="2:14" s="22" customFormat="1" ht="11.25" customHeight="1">
      <c r="B5" s="24"/>
      <c r="C5" s="7" t="s">
        <v>304</v>
      </c>
      <c r="D5" s="7"/>
    </row>
    <row r="6" spans="2:14" s="22" customFormat="1" ht="11.25" customHeight="1">
      <c r="B6" s="24"/>
      <c r="C6" s="467"/>
      <c r="D6" s="468">
        <v>2007</v>
      </c>
      <c r="E6" s="468">
        <v>2008</v>
      </c>
      <c r="F6" s="468">
        <v>2009</v>
      </c>
      <c r="G6" s="468">
        <v>2010</v>
      </c>
      <c r="H6" s="468">
        <v>2011</v>
      </c>
      <c r="I6" s="468">
        <v>2012</v>
      </c>
      <c r="J6" s="468">
        <v>2013</v>
      </c>
      <c r="K6" s="468">
        <v>2014</v>
      </c>
      <c r="L6" s="468">
        <v>2015</v>
      </c>
      <c r="M6" s="468">
        <v>2016</v>
      </c>
    </row>
    <row r="7" spans="2:14" s="22" customFormat="1" ht="11.25" customHeight="1">
      <c r="B7" s="24"/>
      <c r="C7" s="469" t="s">
        <v>305</v>
      </c>
      <c r="D7" s="470">
        <v>21.299999999999997</v>
      </c>
      <c r="E7" s="470">
        <v>21.6</v>
      </c>
      <c r="F7" s="470">
        <v>27.9</v>
      </c>
      <c r="G7" s="470">
        <v>35.299999999999997</v>
      </c>
      <c r="H7" s="470">
        <v>32.5</v>
      </c>
      <c r="I7" s="470">
        <v>31.900000000000002</v>
      </c>
      <c r="J7" s="470">
        <v>42.300000000000004</v>
      </c>
      <c r="K7" s="470">
        <v>42.8</v>
      </c>
      <c r="L7" s="470">
        <v>36.899999999999991</v>
      </c>
      <c r="M7" s="470">
        <v>40.799999999999997</v>
      </c>
    </row>
    <row r="8" spans="2:14" s="22" customFormat="1" ht="11.25" customHeight="1">
      <c r="B8" s="24"/>
      <c r="C8" s="471" t="s">
        <v>306</v>
      </c>
      <c r="D8" s="472">
        <v>78.699999999999989</v>
      </c>
      <c r="E8" s="472">
        <v>78.400000000000006</v>
      </c>
      <c r="F8" s="472">
        <v>72.099999999999994</v>
      </c>
      <c r="G8" s="472">
        <v>64.7</v>
      </c>
      <c r="H8" s="472">
        <v>67.5</v>
      </c>
      <c r="I8" s="472">
        <v>68.099999999999994</v>
      </c>
      <c r="J8" s="472">
        <v>57.7</v>
      </c>
      <c r="K8" s="472">
        <v>57.2</v>
      </c>
      <c r="L8" s="472">
        <v>63.1</v>
      </c>
      <c r="M8" s="472">
        <v>59.2</v>
      </c>
    </row>
    <row r="9" spans="2:14" s="22" customFormat="1" ht="11.25" customHeight="1">
      <c r="B9" s="24"/>
      <c r="C9" s="228" t="s">
        <v>546</v>
      </c>
      <c r="D9" s="7"/>
    </row>
    <row r="10" spans="2:14" s="22" customFormat="1" ht="11.25" customHeight="1">
      <c r="B10" s="24"/>
      <c r="C10" s="228" t="s">
        <v>307</v>
      </c>
      <c r="D10" s="7"/>
    </row>
    <row r="11" spans="2:14" s="22" customFormat="1" ht="11.25" customHeight="1">
      <c r="B11" s="24"/>
      <c r="C11" s="7"/>
      <c r="D11" s="7"/>
    </row>
    <row r="12" spans="2:14" s="22" customFormat="1" ht="11.25" customHeight="1">
      <c r="B12" s="24"/>
      <c r="C12" s="7" t="s">
        <v>286</v>
      </c>
      <c r="D12" s="7"/>
    </row>
    <row r="13" spans="2:14" s="22" customFormat="1" ht="11.25" customHeight="1">
      <c r="B13" s="24"/>
      <c r="C13" s="473"/>
      <c r="D13" s="1046" t="s">
        <v>259</v>
      </c>
      <c r="E13" s="1046"/>
      <c r="F13" s="1046"/>
      <c r="G13" s="1046" t="s">
        <v>260</v>
      </c>
      <c r="H13" s="1046"/>
      <c r="I13" s="1046"/>
      <c r="J13" s="1046" t="s">
        <v>261</v>
      </c>
      <c r="K13" s="1046"/>
      <c r="L13" s="1046"/>
    </row>
    <row r="14" spans="2:14" s="22" customFormat="1" ht="11.25" customHeight="1">
      <c r="B14" s="24"/>
      <c r="C14" s="474"/>
      <c r="D14" s="1047" t="s">
        <v>262</v>
      </c>
      <c r="E14" s="1047"/>
      <c r="F14" s="1047"/>
      <c r="G14" s="1047" t="s">
        <v>263</v>
      </c>
      <c r="H14" s="1047"/>
      <c r="I14" s="1047"/>
      <c r="J14" s="1047" t="s">
        <v>264</v>
      </c>
      <c r="K14" s="1047"/>
      <c r="L14" s="1047"/>
    </row>
    <row r="15" spans="2:14" s="22" customFormat="1" ht="11.25" customHeight="1">
      <c r="B15" s="24"/>
      <c r="C15" s="475"/>
      <c r="D15" s="476">
        <v>2015</v>
      </c>
      <c r="E15" s="476">
        <v>2016</v>
      </c>
      <c r="F15" s="854" t="s">
        <v>547</v>
      </c>
      <c r="G15" s="476">
        <v>2015</v>
      </c>
      <c r="H15" s="476">
        <v>2016</v>
      </c>
      <c r="I15" s="854" t="s">
        <v>547</v>
      </c>
      <c r="J15" s="476">
        <v>2015</v>
      </c>
      <c r="K15" s="476">
        <v>2016</v>
      </c>
      <c r="L15" s="854" t="s">
        <v>547</v>
      </c>
    </row>
    <row r="16" spans="2:14" s="22" customFormat="1" ht="11.25" customHeight="1">
      <c r="B16" s="24"/>
      <c r="C16" s="477" t="s">
        <v>265</v>
      </c>
      <c r="D16" s="478">
        <f t="shared" ref="D16:E20" si="0">L94</f>
        <v>20346.528779999997</v>
      </c>
      <c r="E16" s="478">
        <f t="shared" si="0"/>
        <v>20352.183779999999</v>
      </c>
      <c r="F16" s="470">
        <f>((E16/D16)-1)*100</f>
        <v>2.7793438680112637E-2</v>
      </c>
      <c r="G16" s="478">
        <f>P33</f>
        <v>1.2630000000000001</v>
      </c>
      <c r="H16" s="478">
        <f>Q33</f>
        <v>1.2630000000000001</v>
      </c>
      <c r="I16" s="470">
        <f>((H16/G16)-1)*100</f>
        <v>0</v>
      </c>
      <c r="J16" s="478">
        <f t="shared" ref="J16:J27" si="1">SUM(D16,G16)</f>
        <v>20347.791779999996</v>
      </c>
      <c r="K16" s="478">
        <f t="shared" ref="K16:K27" si="2">SUM(E16,H16)</f>
        <v>20353.446779999998</v>
      </c>
      <c r="L16" s="470">
        <f t="shared" ref="L16:L27" si="3">((K16/J16)-1)*100</f>
        <v>2.7791713524227823E-2</v>
      </c>
      <c r="M16" s="859"/>
      <c r="N16" s="439"/>
    </row>
    <row r="17" spans="2:18" s="22" customFormat="1" ht="11.25" customHeight="1">
      <c r="B17" s="24"/>
      <c r="C17" s="477" t="s">
        <v>3</v>
      </c>
      <c r="D17" s="478">
        <f t="shared" si="0"/>
        <v>7572.58</v>
      </c>
      <c r="E17" s="478">
        <f t="shared" si="0"/>
        <v>7572.58</v>
      </c>
      <c r="F17" s="470">
        <f>((E17/D17)-1)*100</f>
        <v>0</v>
      </c>
      <c r="G17" s="478" t="s">
        <v>44</v>
      </c>
      <c r="H17" s="478" t="s">
        <v>44</v>
      </c>
      <c r="I17" s="470" t="s">
        <v>44</v>
      </c>
      <c r="J17" s="478">
        <f t="shared" si="1"/>
        <v>7572.58</v>
      </c>
      <c r="K17" s="478">
        <f t="shared" si="2"/>
        <v>7572.58</v>
      </c>
      <c r="L17" s="470">
        <f t="shared" si="3"/>
        <v>0</v>
      </c>
      <c r="M17" s="859"/>
      <c r="N17" s="439"/>
    </row>
    <row r="18" spans="2:18" s="22" customFormat="1" ht="11.25" customHeight="1">
      <c r="B18" s="24"/>
      <c r="C18" s="477" t="s">
        <v>4</v>
      </c>
      <c r="D18" s="478">
        <f t="shared" si="0"/>
        <v>10468.02</v>
      </c>
      <c r="E18" s="478">
        <f t="shared" si="0"/>
        <v>9535.869999999999</v>
      </c>
      <c r="F18" s="470">
        <f>((E18/D18)-1)*100</f>
        <v>-8.9047403424907579</v>
      </c>
      <c r="G18" s="478">
        <f>P34</f>
        <v>468.4</v>
      </c>
      <c r="H18" s="478">
        <f>Q34</f>
        <v>468.4</v>
      </c>
      <c r="I18" s="470">
        <f t="shared" ref="I18:I27" si="4">((H18/G18)-1)*100</f>
        <v>0</v>
      </c>
      <c r="J18" s="478">
        <f t="shared" si="1"/>
        <v>10936.42</v>
      </c>
      <c r="K18" s="478">
        <f t="shared" si="2"/>
        <v>10004.269999999999</v>
      </c>
      <c r="L18" s="470">
        <f t="shared" si="3"/>
        <v>-8.5233559062289252</v>
      </c>
      <c r="M18" s="859"/>
      <c r="N18" s="439"/>
    </row>
    <row r="19" spans="2:18" s="22" customFormat="1" ht="11.25" customHeight="1">
      <c r="B19" s="24"/>
      <c r="C19" s="477" t="s">
        <v>66</v>
      </c>
      <c r="D19" s="478" t="str">
        <f>L97</f>
        <v>-</v>
      </c>
      <c r="E19" s="478" t="str">
        <f t="shared" si="0"/>
        <v>-</v>
      </c>
      <c r="F19" s="480" t="s">
        <v>44</v>
      </c>
      <c r="G19" s="479">
        <f>SUM(P38,P40)</f>
        <v>2490.0600000000004</v>
      </c>
      <c r="H19" s="479">
        <f>SUM(Q38,Q40)</f>
        <v>2490.0600000000004</v>
      </c>
      <c r="I19" s="480">
        <f t="shared" si="4"/>
        <v>0</v>
      </c>
      <c r="J19" s="478">
        <f t="shared" si="1"/>
        <v>2490.0600000000004</v>
      </c>
      <c r="K19" s="479">
        <f t="shared" si="2"/>
        <v>2490.0600000000004</v>
      </c>
      <c r="L19" s="470">
        <f t="shared" si="3"/>
        <v>0</v>
      </c>
      <c r="M19" s="859"/>
      <c r="N19" s="439"/>
    </row>
    <row r="20" spans="2:18" s="22" customFormat="1" ht="11.25" customHeight="1">
      <c r="B20" s="24"/>
      <c r="C20" s="477" t="s">
        <v>67</v>
      </c>
      <c r="D20" s="478">
        <f t="shared" si="0"/>
        <v>24947.71</v>
      </c>
      <c r="E20" s="478">
        <f t="shared" si="0"/>
        <v>24947.71</v>
      </c>
      <c r="F20" s="480">
        <f>((E20/D20)-1)*100</f>
        <v>0</v>
      </c>
      <c r="G20" s="479">
        <f>P39</f>
        <v>1722.15</v>
      </c>
      <c r="H20" s="479">
        <f>Q39</f>
        <v>1722.15</v>
      </c>
      <c r="I20" s="480">
        <f t="shared" si="4"/>
        <v>0</v>
      </c>
      <c r="J20" s="478">
        <f t="shared" si="1"/>
        <v>26669.86</v>
      </c>
      <c r="K20" s="479">
        <f t="shared" si="2"/>
        <v>26669.86</v>
      </c>
      <c r="L20" s="470">
        <f t="shared" si="3"/>
        <v>0</v>
      </c>
      <c r="M20" s="859"/>
      <c r="N20" s="439"/>
    </row>
    <row r="21" spans="2:18" s="22" customFormat="1" ht="11.25" customHeight="1">
      <c r="B21" s="24"/>
      <c r="C21" s="477" t="s">
        <v>266</v>
      </c>
      <c r="D21" s="479" t="s">
        <v>44</v>
      </c>
      <c r="E21" s="479" t="s">
        <v>44</v>
      </c>
      <c r="F21" s="480" t="s">
        <v>44</v>
      </c>
      <c r="G21" s="479">
        <f t="shared" ref="G21:H23" si="5">P41</f>
        <v>11.39</v>
      </c>
      <c r="H21" s="479">
        <f t="shared" si="5"/>
        <v>11.39</v>
      </c>
      <c r="I21" s="480">
        <f t="shared" si="4"/>
        <v>0</v>
      </c>
      <c r="J21" s="478">
        <f t="shared" si="1"/>
        <v>11.39</v>
      </c>
      <c r="K21" s="479">
        <f t="shared" si="2"/>
        <v>11.39</v>
      </c>
      <c r="L21" s="470">
        <f t="shared" si="3"/>
        <v>0</v>
      </c>
      <c r="M21" s="859"/>
      <c r="N21" s="439"/>
    </row>
    <row r="22" spans="2:18" s="22" customFormat="1" ht="11.25" customHeight="1">
      <c r="B22" s="24"/>
      <c r="C22" s="477" t="s">
        <v>267</v>
      </c>
      <c r="D22" s="479">
        <f t="shared" ref="D22:E27" si="6">L99</f>
        <v>22873.244549999996</v>
      </c>
      <c r="E22" s="479">
        <f t="shared" si="6"/>
        <v>22900.244549999996</v>
      </c>
      <c r="F22" s="480">
        <f>((E22/D22)-1)*100</f>
        <v>0.11804184553256825</v>
      </c>
      <c r="G22" s="479">
        <f t="shared" si="5"/>
        <v>156.2663</v>
      </c>
      <c r="H22" s="479">
        <f t="shared" si="5"/>
        <v>156.2663</v>
      </c>
      <c r="I22" s="480">
        <f t="shared" si="4"/>
        <v>0</v>
      </c>
      <c r="J22" s="478">
        <f t="shared" si="1"/>
        <v>23029.510849999995</v>
      </c>
      <c r="K22" s="479">
        <f t="shared" si="2"/>
        <v>23056.510849999995</v>
      </c>
      <c r="L22" s="470">
        <f t="shared" si="3"/>
        <v>0.11724087487512413</v>
      </c>
      <c r="M22" s="439"/>
      <c r="N22" s="439"/>
    </row>
    <row r="23" spans="2:18" s="22" customFormat="1" ht="11.25" customHeight="1">
      <c r="B23" s="24"/>
      <c r="C23" s="477" t="s">
        <v>268</v>
      </c>
      <c r="D23" s="479">
        <f t="shared" si="6"/>
        <v>4418.107080000148</v>
      </c>
      <c r="E23" s="479">
        <f t="shared" si="6"/>
        <v>4429.5942300001498</v>
      </c>
      <c r="F23" s="480">
        <f>((E23/D23)-1)*100</f>
        <v>0.26000162042250086</v>
      </c>
      <c r="G23" s="479">
        <f t="shared" si="5"/>
        <v>243.5958099999979</v>
      </c>
      <c r="H23" s="479">
        <f>Q43</f>
        <v>244.29580999999789</v>
      </c>
      <c r="I23" s="480">
        <f t="shared" si="4"/>
        <v>0.28736126454720345</v>
      </c>
      <c r="J23" s="478">
        <f t="shared" si="1"/>
        <v>4661.702890000146</v>
      </c>
      <c r="K23" s="479">
        <f>SUM(E23,H23)</f>
        <v>4673.8900400001476</v>
      </c>
      <c r="L23" s="470">
        <f t="shared" si="3"/>
        <v>0.26143128997226928</v>
      </c>
      <c r="M23" s="439"/>
      <c r="N23" s="439"/>
    </row>
    <row r="24" spans="2:18" s="22" customFormat="1" ht="11.25" customHeight="1">
      <c r="B24" s="24"/>
      <c r="C24" s="477" t="s">
        <v>269</v>
      </c>
      <c r="D24" s="479">
        <f t="shared" si="6"/>
        <v>2299.4275000000002</v>
      </c>
      <c r="E24" s="479">
        <f t="shared" si="6"/>
        <v>2299.4275000000002</v>
      </c>
      <c r="F24" s="480">
        <f>((E24/D24)-1)*100</f>
        <v>0</v>
      </c>
      <c r="G24" s="479" t="s">
        <v>44</v>
      </c>
      <c r="H24" s="479" t="s">
        <v>44</v>
      </c>
      <c r="I24" s="479" t="s">
        <v>44</v>
      </c>
      <c r="J24" s="478">
        <f t="shared" si="1"/>
        <v>2299.4275000000002</v>
      </c>
      <c r="K24" s="479">
        <f t="shared" si="2"/>
        <v>2299.4275000000002</v>
      </c>
      <c r="L24" s="470">
        <f t="shared" si="3"/>
        <v>0</v>
      </c>
      <c r="M24" s="439"/>
      <c r="N24" s="439"/>
    </row>
    <row r="25" spans="2:18" s="22" customFormat="1" ht="11.25" customHeight="1">
      <c r="B25" s="24"/>
      <c r="C25" s="477" t="s">
        <v>338</v>
      </c>
      <c r="D25" s="479">
        <f t="shared" si="6"/>
        <v>742.16241000000014</v>
      </c>
      <c r="E25" s="479">
        <f t="shared" si="6"/>
        <v>743.11741000000018</v>
      </c>
      <c r="F25" s="480">
        <f>((E25/D25)-1)*100</f>
        <v>0.12867803423242119</v>
      </c>
      <c r="G25" s="479">
        <f t="shared" ref="G25:H27" si="7">P44</f>
        <v>5.4979999999999993</v>
      </c>
      <c r="H25" s="479">
        <f t="shared" si="7"/>
        <v>5.4979999999999993</v>
      </c>
      <c r="I25" s="480">
        <f t="shared" si="4"/>
        <v>0</v>
      </c>
      <c r="J25" s="478">
        <f t="shared" si="1"/>
        <v>747.66041000000018</v>
      </c>
      <c r="K25" s="479">
        <f t="shared" si="2"/>
        <v>748.61541000000022</v>
      </c>
      <c r="L25" s="470">
        <f t="shared" si="3"/>
        <v>0.12773178668108454</v>
      </c>
      <c r="M25" s="439"/>
      <c r="N25" s="439"/>
    </row>
    <row r="26" spans="2:18" s="22" customFormat="1" ht="11.25" customHeight="1">
      <c r="B26" s="24"/>
      <c r="C26" s="477" t="s">
        <v>280</v>
      </c>
      <c r="D26" s="479">
        <f t="shared" si="6"/>
        <v>6607.908199999998</v>
      </c>
      <c r="E26" s="479">
        <f t="shared" si="6"/>
        <v>6600.4531999999981</v>
      </c>
      <c r="F26" s="480">
        <f t="shared" ref="F26:F27" si="8">((E26/D26)-1)*100</f>
        <v>-0.11281936392518732</v>
      </c>
      <c r="G26" s="479">
        <f t="shared" si="7"/>
        <v>44.093000000000004</v>
      </c>
      <c r="H26" s="479">
        <f t="shared" si="7"/>
        <v>44.093000000000004</v>
      </c>
      <c r="I26" s="480">
        <f t="shared" si="4"/>
        <v>0</v>
      </c>
      <c r="J26" s="478">
        <f t="shared" si="1"/>
        <v>6652.0011999999979</v>
      </c>
      <c r="K26" s="479">
        <f t="shared" si="2"/>
        <v>6644.546199999998</v>
      </c>
      <c r="L26" s="470">
        <f t="shared" si="3"/>
        <v>-0.11207153720897978</v>
      </c>
      <c r="M26" s="439"/>
      <c r="N26" s="439"/>
    </row>
    <row r="27" spans="2:18" s="22" customFormat="1" ht="11.25" customHeight="1">
      <c r="B27" s="24"/>
      <c r="C27" s="477" t="s">
        <v>281</v>
      </c>
      <c r="D27" s="479">
        <f t="shared" si="6"/>
        <v>677.40600000000006</v>
      </c>
      <c r="E27" s="479">
        <f t="shared" si="6"/>
        <v>677.40600000000006</v>
      </c>
      <c r="F27" s="480">
        <f t="shared" si="8"/>
        <v>0</v>
      </c>
      <c r="G27" s="479">
        <f t="shared" si="7"/>
        <v>76.968000000000004</v>
      </c>
      <c r="H27" s="479">
        <f t="shared" si="7"/>
        <v>76.968000000000004</v>
      </c>
      <c r="I27" s="480">
        <f t="shared" si="4"/>
        <v>0</v>
      </c>
      <c r="J27" s="478">
        <f t="shared" si="1"/>
        <v>754.37400000000002</v>
      </c>
      <c r="K27" s="479">
        <f t="shared" si="2"/>
        <v>754.37400000000002</v>
      </c>
      <c r="L27" s="470">
        <f t="shared" si="3"/>
        <v>0</v>
      </c>
      <c r="M27" s="439"/>
      <c r="N27" s="439"/>
    </row>
    <row r="28" spans="2:18" s="22" customFormat="1" ht="11.25" customHeight="1">
      <c r="B28" s="24"/>
      <c r="C28" s="481" t="s">
        <v>0</v>
      </c>
      <c r="D28" s="482">
        <f>SUM(D16:D27)</f>
        <v>100953.09452000014</v>
      </c>
      <c r="E28" s="482">
        <f>SUM(E16:E27)</f>
        <v>100058.58667000016</v>
      </c>
      <c r="F28" s="483">
        <f>((E28/D28)-1)*100</f>
        <v>-0.88606283368833916</v>
      </c>
      <c r="G28" s="482">
        <f>SUM(G16:G27)</f>
        <v>5219.6841099999983</v>
      </c>
      <c r="H28" s="482">
        <f>SUM(H16:H27)</f>
        <v>5220.3841099999981</v>
      </c>
      <c r="I28" s="483">
        <f>((H28/G28)-1)*100</f>
        <v>1.3410773243127672E-2</v>
      </c>
      <c r="J28" s="482">
        <f>SUM(J16:J27)</f>
        <v>106172.77863000012</v>
      </c>
      <c r="K28" s="482">
        <f>SUM(K16:K27)</f>
        <v>105278.97078000012</v>
      </c>
      <c r="L28" s="483">
        <f>((K28/J28)-1)*100</f>
        <v>-0.84184276001179059</v>
      </c>
      <c r="M28" s="439"/>
      <c r="N28" s="439"/>
    </row>
    <row r="29" spans="2:18" s="22" customFormat="1" ht="11.25" customHeight="1">
      <c r="B29" s="24"/>
      <c r="C29" s="182"/>
      <c r="D29" s="868"/>
      <c r="E29" s="868"/>
      <c r="F29" s="184"/>
      <c r="G29" s="185"/>
      <c r="H29" s="184"/>
      <c r="I29" s="185"/>
      <c r="K29" s="182"/>
      <c r="L29" s="183"/>
    </row>
    <row r="30" spans="2:18" s="22" customFormat="1" ht="11.25" customHeight="1">
      <c r="B30" s="24"/>
      <c r="C30" s="7" t="s">
        <v>287</v>
      </c>
      <c r="D30" s="7"/>
    </row>
    <row r="31" spans="2:18" s="22" customFormat="1" ht="11.25" customHeight="1">
      <c r="B31" s="24"/>
      <c r="C31" s="485"/>
      <c r="D31" s="1048" t="s">
        <v>272</v>
      </c>
      <c r="E31" s="1048"/>
      <c r="F31" s="1048"/>
      <c r="G31" s="1048" t="s">
        <v>273</v>
      </c>
      <c r="H31" s="1048"/>
      <c r="I31" s="1048"/>
      <c r="J31" s="1048" t="s">
        <v>274</v>
      </c>
      <c r="K31" s="1048"/>
      <c r="L31" s="1048"/>
      <c r="M31" s="1048" t="s">
        <v>275</v>
      </c>
      <c r="N31" s="1048"/>
      <c r="O31" s="1048"/>
      <c r="P31" s="1048" t="s">
        <v>0</v>
      </c>
      <c r="Q31" s="1048"/>
      <c r="R31" s="1048"/>
    </row>
    <row r="32" spans="2:18" s="22" customFormat="1" ht="11.25" customHeight="1">
      <c r="B32" s="24"/>
      <c r="C32" s="486"/>
      <c r="D32" s="476">
        <v>2015</v>
      </c>
      <c r="E32" s="476">
        <v>2016</v>
      </c>
      <c r="F32" s="854" t="s">
        <v>547</v>
      </c>
      <c r="G32" s="476">
        <v>2015</v>
      </c>
      <c r="H32" s="476">
        <v>2016</v>
      </c>
      <c r="I32" s="854" t="s">
        <v>547</v>
      </c>
      <c r="J32" s="476">
        <v>2015</v>
      </c>
      <c r="K32" s="476">
        <v>2016</v>
      </c>
      <c r="L32" s="854" t="s">
        <v>547</v>
      </c>
      <c r="M32" s="476">
        <v>2015</v>
      </c>
      <c r="N32" s="476">
        <v>2016</v>
      </c>
      <c r="O32" s="854" t="s">
        <v>547</v>
      </c>
      <c r="P32" s="476">
        <v>2015</v>
      </c>
      <c r="Q32" s="476">
        <v>2016</v>
      </c>
      <c r="R32" s="854" t="s">
        <v>547</v>
      </c>
    </row>
    <row r="33" spans="2:21" s="22" customFormat="1" ht="11.25" customHeight="1">
      <c r="B33" s="24"/>
      <c r="C33" s="449" t="s">
        <v>265</v>
      </c>
      <c r="D33" s="487" t="s">
        <v>44</v>
      </c>
      <c r="E33" s="487" t="s">
        <v>44</v>
      </c>
      <c r="F33" s="488" t="s">
        <v>44</v>
      </c>
      <c r="G33" s="487">
        <v>1.2630000000000001</v>
      </c>
      <c r="H33" s="487">
        <v>1.2630000000000001</v>
      </c>
      <c r="I33" s="488">
        <f>((H33/G33)-1)*100</f>
        <v>0</v>
      </c>
      <c r="J33" s="487" t="s">
        <v>44</v>
      </c>
      <c r="K33" s="487" t="s">
        <v>44</v>
      </c>
      <c r="L33" s="488" t="s">
        <v>44</v>
      </c>
      <c r="M33" s="487" t="s">
        <v>44</v>
      </c>
      <c r="N33" s="487" t="s">
        <v>44</v>
      </c>
      <c r="O33" s="488" t="s">
        <v>44</v>
      </c>
      <c r="P33" s="487">
        <f>SUM(D33,G33,J33,M33)</f>
        <v>1.2630000000000001</v>
      </c>
      <c r="Q33" s="487">
        <f>SUM(E33,H33,K33,N33)</f>
        <v>1.2630000000000001</v>
      </c>
      <c r="R33" s="488">
        <f t="shared" ref="R33:R39" si="9">((Q33/P33)-1)*100</f>
        <v>0</v>
      </c>
      <c r="U33" s="282"/>
    </row>
    <row r="34" spans="2:21" s="22" customFormat="1" ht="11.25" customHeight="1">
      <c r="B34" s="24"/>
      <c r="C34" s="449" t="s">
        <v>4</v>
      </c>
      <c r="D34" s="487">
        <v>468.4</v>
      </c>
      <c r="E34" s="487">
        <v>468.4</v>
      </c>
      <c r="F34" s="488">
        <f>((E34/D34)-1)*100</f>
        <v>0</v>
      </c>
      <c r="G34" s="487" t="s">
        <v>44</v>
      </c>
      <c r="H34" s="487" t="s">
        <v>44</v>
      </c>
      <c r="I34" s="488" t="s">
        <v>44</v>
      </c>
      <c r="J34" s="487" t="s">
        <v>44</v>
      </c>
      <c r="K34" s="487" t="s">
        <v>44</v>
      </c>
      <c r="L34" s="488" t="s">
        <v>44</v>
      </c>
      <c r="M34" s="487" t="s">
        <v>44</v>
      </c>
      <c r="N34" s="487" t="s">
        <v>44</v>
      </c>
      <c r="O34" s="488" t="s">
        <v>44</v>
      </c>
      <c r="P34" s="487">
        <f t="shared" ref="P34:P46" si="10">SUM(D34,G34,J34,M34)</f>
        <v>468.4</v>
      </c>
      <c r="Q34" s="487">
        <f t="shared" ref="Q34:Q46" si="11">SUM(E34,H34,K34,N34)</f>
        <v>468.4</v>
      </c>
      <c r="R34" s="488">
        <f t="shared" si="9"/>
        <v>0</v>
      </c>
      <c r="S34" s="966"/>
      <c r="T34" s="282"/>
      <c r="U34" s="282"/>
    </row>
    <row r="35" spans="2:21" s="22" customFormat="1" ht="11.25" customHeight="1">
      <c r="B35" s="24"/>
      <c r="C35" s="451" t="s">
        <v>424</v>
      </c>
      <c r="D35" s="489">
        <v>182</v>
      </c>
      <c r="E35" s="489">
        <v>182</v>
      </c>
      <c r="F35" s="490">
        <f>((E35/D35)-1)*100</f>
        <v>0</v>
      </c>
      <c r="G35" s="489">
        <v>495.92000000000013</v>
      </c>
      <c r="H35" s="489">
        <v>495.92000000000013</v>
      </c>
      <c r="I35" s="490">
        <f>((H35/G35)-1)*100</f>
        <v>0</v>
      </c>
      <c r="J35" s="489">
        <v>77.52</v>
      </c>
      <c r="K35" s="489">
        <v>77.52</v>
      </c>
      <c r="L35" s="490">
        <f>((K35/J35)-1)*100</f>
        <v>0</v>
      </c>
      <c r="M35" s="489">
        <v>64.64</v>
      </c>
      <c r="N35" s="489">
        <v>64.64</v>
      </c>
      <c r="O35" s="490">
        <f>((N35/M35)-1)*100</f>
        <v>0</v>
      </c>
      <c r="P35" s="489">
        <f t="shared" si="10"/>
        <v>820.08</v>
      </c>
      <c r="Q35" s="489">
        <f t="shared" si="11"/>
        <v>820.08</v>
      </c>
      <c r="R35" s="490">
        <f t="shared" si="9"/>
        <v>0</v>
      </c>
      <c r="S35" s="966"/>
      <c r="T35" s="282"/>
      <c r="U35" s="282"/>
    </row>
    <row r="36" spans="2:21" s="22" customFormat="1" ht="11.25" customHeight="1">
      <c r="B36" s="24"/>
      <c r="C36" s="451" t="s">
        <v>277</v>
      </c>
      <c r="D36" s="489">
        <v>605.4</v>
      </c>
      <c r="E36" s="489">
        <v>605.4</v>
      </c>
      <c r="F36" s="490">
        <f>((E36/D36)-1)*100</f>
        <v>0</v>
      </c>
      <c r="G36" s="489">
        <v>557.1400000000001</v>
      </c>
      <c r="H36" s="489">
        <v>557.1400000000001</v>
      </c>
      <c r="I36" s="490">
        <f>((H36/G36)-1)*100</f>
        <v>0</v>
      </c>
      <c r="J36" s="489">
        <v>13.3</v>
      </c>
      <c r="K36" s="489">
        <v>13.3</v>
      </c>
      <c r="L36" s="490">
        <f>((K36/J36)-1)*100</f>
        <v>0</v>
      </c>
      <c r="M36" s="489">
        <v>11.5</v>
      </c>
      <c r="N36" s="489">
        <v>11.5</v>
      </c>
      <c r="O36" s="490">
        <f>((N36/M36)-1)*100</f>
        <v>0</v>
      </c>
      <c r="P36" s="489">
        <f t="shared" si="10"/>
        <v>1187.3399999999999</v>
      </c>
      <c r="Q36" s="489">
        <f t="shared" si="11"/>
        <v>1187.3399999999999</v>
      </c>
      <c r="R36" s="490">
        <f t="shared" si="9"/>
        <v>0</v>
      </c>
      <c r="S36" s="966"/>
      <c r="T36" s="282"/>
      <c r="U36" s="282"/>
    </row>
    <row r="37" spans="2:21" s="22" customFormat="1" ht="11.25" customHeight="1">
      <c r="B37" s="24"/>
      <c r="C37" s="451" t="s">
        <v>278</v>
      </c>
      <c r="D37" s="489" t="s">
        <v>44</v>
      </c>
      <c r="E37" s="489" t="s">
        <v>44</v>
      </c>
      <c r="F37" s="490" t="s">
        <v>44</v>
      </c>
      <c r="G37" s="489">
        <v>482.64</v>
      </c>
      <c r="H37" s="489">
        <v>482.64</v>
      </c>
      <c r="I37" s="490">
        <f>((H37/G37)-1)*100</f>
        <v>0</v>
      </c>
      <c r="J37" s="489" t="s">
        <v>44</v>
      </c>
      <c r="K37" s="489" t="s">
        <v>44</v>
      </c>
      <c r="L37" s="490" t="s">
        <v>44</v>
      </c>
      <c r="M37" s="489" t="s">
        <v>44</v>
      </c>
      <c r="N37" s="489" t="s">
        <v>44</v>
      </c>
      <c r="O37" s="490" t="s">
        <v>44</v>
      </c>
      <c r="P37" s="489">
        <f t="shared" si="10"/>
        <v>482.64</v>
      </c>
      <c r="Q37" s="489">
        <f t="shared" si="11"/>
        <v>482.64</v>
      </c>
      <c r="R37" s="490">
        <f t="shared" si="9"/>
        <v>0</v>
      </c>
      <c r="S37" s="966"/>
      <c r="T37" s="282"/>
      <c r="U37" s="282"/>
    </row>
    <row r="38" spans="2:21" s="22" customFormat="1" ht="11.25" customHeight="1">
      <c r="B38" s="24"/>
      <c r="C38" s="449" t="s">
        <v>279</v>
      </c>
      <c r="D38" s="487">
        <f>SUM(D35:D37)</f>
        <v>787.4</v>
      </c>
      <c r="E38" s="487">
        <f>SUM(E35:E37)</f>
        <v>787.4</v>
      </c>
      <c r="F38" s="488">
        <f>((E38/D38)-1)*100</f>
        <v>0</v>
      </c>
      <c r="G38" s="487">
        <f>SUM(G35:G37)</f>
        <v>1535.7000000000003</v>
      </c>
      <c r="H38" s="487">
        <f>SUM(H35:H37)</f>
        <v>1535.7000000000003</v>
      </c>
      <c r="I38" s="488">
        <f>((H38/G38)-1)*100</f>
        <v>0</v>
      </c>
      <c r="J38" s="487">
        <f>SUM(J35:J37)</f>
        <v>90.82</v>
      </c>
      <c r="K38" s="487">
        <f>SUM(K35:K37)</f>
        <v>90.82</v>
      </c>
      <c r="L38" s="488">
        <f>((K38/J38)-1)*100</f>
        <v>0</v>
      </c>
      <c r="M38" s="487">
        <f>SUM(M35:M37)</f>
        <v>76.14</v>
      </c>
      <c r="N38" s="487">
        <f>SUM(N35:N37)</f>
        <v>76.14</v>
      </c>
      <c r="O38" s="488">
        <f>((N38/M38)-1)*100</f>
        <v>0</v>
      </c>
      <c r="P38" s="487">
        <f t="shared" si="10"/>
        <v>2490.0600000000004</v>
      </c>
      <c r="Q38" s="487">
        <f t="shared" si="11"/>
        <v>2490.0600000000004</v>
      </c>
      <c r="R38" s="488">
        <f t="shared" si="9"/>
        <v>0</v>
      </c>
      <c r="S38" s="966"/>
      <c r="T38" s="282"/>
      <c r="U38" s="282"/>
    </row>
    <row r="39" spans="2:21" s="22" customFormat="1" ht="11.25" customHeight="1">
      <c r="B39" s="24"/>
      <c r="C39" s="449" t="s">
        <v>67</v>
      </c>
      <c r="D39" s="487">
        <v>857.95</v>
      </c>
      <c r="E39" s="487">
        <v>857.95</v>
      </c>
      <c r="F39" s="488">
        <f>((E39/D39)-1)*100</f>
        <v>0</v>
      </c>
      <c r="G39" s="487">
        <v>864.2</v>
      </c>
      <c r="H39" s="487">
        <v>864.2</v>
      </c>
      <c r="I39" s="488">
        <f>((H39/G39)-1)*100</f>
        <v>0</v>
      </c>
      <c r="J39" s="487" t="s">
        <v>44</v>
      </c>
      <c r="K39" s="487" t="s">
        <v>44</v>
      </c>
      <c r="L39" s="488" t="s">
        <v>44</v>
      </c>
      <c r="M39" s="487" t="s">
        <v>44</v>
      </c>
      <c r="N39" s="487" t="s">
        <v>44</v>
      </c>
      <c r="O39" s="488" t="s">
        <v>44</v>
      </c>
      <c r="P39" s="487">
        <f t="shared" si="10"/>
        <v>1722.15</v>
      </c>
      <c r="Q39" s="487">
        <f t="shared" si="11"/>
        <v>1722.15</v>
      </c>
      <c r="R39" s="488">
        <f t="shared" si="9"/>
        <v>0</v>
      </c>
      <c r="S39" s="966"/>
      <c r="T39" s="282"/>
      <c r="U39" s="282"/>
    </row>
    <row r="40" spans="2:21" s="22" customFormat="1" ht="11.25" customHeight="1">
      <c r="B40" s="24"/>
      <c r="C40" s="449" t="s">
        <v>282</v>
      </c>
      <c r="D40" s="487" t="s">
        <v>44</v>
      </c>
      <c r="E40" s="487" t="s">
        <v>44</v>
      </c>
      <c r="F40" s="488" t="s">
        <v>44</v>
      </c>
      <c r="G40" s="487" t="s">
        <v>44</v>
      </c>
      <c r="H40" s="487" t="s">
        <v>44</v>
      </c>
      <c r="I40" s="488" t="s">
        <v>44</v>
      </c>
      <c r="J40" s="487" t="s">
        <v>44</v>
      </c>
      <c r="K40" s="487" t="s">
        <v>44</v>
      </c>
      <c r="L40" s="488" t="s">
        <v>44</v>
      </c>
      <c r="M40" s="487" t="s">
        <v>44</v>
      </c>
      <c r="N40" s="487" t="s">
        <v>44</v>
      </c>
      <c r="O40" s="488" t="s">
        <v>44</v>
      </c>
      <c r="P40" s="487" t="str">
        <f>IF(SUM(D40,G40,J40,M40)=0,"-",SUM(D40,G40,J40,M40))</f>
        <v>-</v>
      </c>
      <c r="Q40" s="487" t="str">
        <f>IF(SUM(E40,H40,K40,N40)=0,"-",SUM(E40,H40,K40,N40))</f>
        <v>-</v>
      </c>
      <c r="R40" s="487" t="s">
        <v>44</v>
      </c>
      <c r="S40" s="966"/>
      <c r="T40" s="282"/>
      <c r="U40" s="282"/>
    </row>
    <row r="41" spans="2:21" s="22" customFormat="1" ht="11.25" customHeight="1">
      <c r="B41" s="24"/>
      <c r="C41" s="449" t="s">
        <v>266</v>
      </c>
      <c r="D41" s="487" t="s">
        <v>44</v>
      </c>
      <c r="E41" s="487" t="s">
        <v>44</v>
      </c>
      <c r="F41" s="488" t="s">
        <v>44</v>
      </c>
      <c r="G41" s="487">
        <v>11.39</v>
      </c>
      <c r="H41" s="487">
        <v>11.39</v>
      </c>
      <c r="I41" s="488">
        <f>((H41/G41)-1)*100</f>
        <v>0</v>
      </c>
      <c r="J41" s="487" t="s">
        <v>44</v>
      </c>
      <c r="K41" s="487" t="s">
        <v>44</v>
      </c>
      <c r="L41" s="488" t="s">
        <v>44</v>
      </c>
      <c r="M41" s="487" t="s">
        <v>44</v>
      </c>
      <c r="N41" s="487" t="s">
        <v>44</v>
      </c>
      <c r="O41" s="488" t="s">
        <v>44</v>
      </c>
      <c r="P41" s="487">
        <f t="shared" si="10"/>
        <v>11.39</v>
      </c>
      <c r="Q41" s="487">
        <f t="shared" si="11"/>
        <v>11.39</v>
      </c>
      <c r="R41" s="488">
        <f>((Q41/P41)-1)*100</f>
        <v>0</v>
      </c>
      <c r="S41" s="966"/>
      <c r="T41" s="282"/>
      <c r="U41" s="282"/>
    </row>
    <row r="42" spans="2:21" s="22" customFormat="1" ht="11.25" customHeight="1">
      <c r="B42" s="24"/>
      <c r="C42" s="453" t="s">
        <v>267</v>
      </c>
      <c r="D42" s="487">
        <v>3.6762999999999999</v>
      </c>
      <c r="E42" s="487">
        <v>3.6762999999999999</v>
      </c>
      <c r="F42" s="488">
        <f>((E42/D42)-1)*100</f>
        <v>0</v>
      </c>
      <c r="G42" s="487">
        <v>152.59</v>
      </c>
      <c r="H42" s="487">
        <v>152.59</v>
      </c>
      <c r="I42" s="488">
        <f t="shared" ref="I42:I45" si="12">((H42/G42)-1)*100</f>
        <v>0</v>
      </c>
      <c r="J42" s="487" t="s">
        <v>44</v>
      </c>
      <c r="K42" s="487" t="s">
        <v>44</v>
      </c>
      <c r="L42" s="488" t="s">
        <v>44</v>
      </c>
      <c r="M42" s="487" t="s">
        <v>44</v>
      </c>
      <c r="N42" s="487" t="s">
        <v>44</v>
      </c>
      <c r="O42" s="488" t="s">
        <v>44</v>
      </c>
      <c r="P42" s="487">
        <f t="shared" si="10"/>
        <v>156.2663</v>
      </c>
      <c r="Q42" s="487">
        <f t="shared" si="11"/>
        <v>156.2663</v>
      </c>
      <c r="R42" s="488">
        <f>((Q42/P42)-1)*100</f>
        <v>0</v>
      </c>
      <c r="T42" s="282"/>
      <c r="U42" s="282"/>
    </row>
    <row r="43" spans="2:21" s="22" customFormat="1" ht="11.25" customHeight="1">
      <c r="B43" s="24"/>
      <c r="C43" s="453" t="s">
        <v>268</v>
      </c>
      <c r="D43" s="487">
        <v>77.769779999999898</v>
      </c>
      <c r="E43" s="487">
        <v>77.769779999999898</v>
      </c>
      <c r="F43" s="488">
        <f>((E43/D43)-1)*100</f>
        <v>0</v>
      </c>
      <c r="G43" s="487">
        <v>165.768129999998</v>
      </c>
      <c r="H43" s="487">
        <v>166.46812999999801</v>
      </c>
      <c r="I43" s="488">
        <f t="shared" si="12"/>
        <v>0.42227658597586704</v>
      </c>
      <c r="J43" s="487" t="s">
        <v>44</v>
      </c>
      <c r="K43" s="487" t="s">
        <v>44</v>
      </c>
      <c r="L43" s="488" t="s">
        <v>44</v>
      </c>
      <c r="M43" s="488">
        <v>5.79E-2</v>
      </c>
      <c r="N43" s="488">
        <v>5.79E-2</v>
      </c>
      <c r="O43" s="488">
        <f>((N43/M43)-1)*100</f>
        <v>0</v>
      </c>
      <c r="P43" s="487">
        <f t="shared" si="10"/>
        <v>243.5958099999979</v>
      </c>
      <c r="Q43" s="487">
        <f t="shared" si="11"/>
        <v>244.29580999999789</v>
      </c>
      <c r="R43" s="488">
        <f>((Q43/P43)-1)*100</f>
        <v>0.28736126454720345</v>
      </c>
      <c r="T43" s="282"/>
      <c r="U43" s="282"/>
    </row>
    <row r="44" spans="2:21" s="22" customFormat="1" ht="11.25" customHeight="1">
      <c r="B44" s="24"/>
      <c r="C44" s="477" t="s">
        <v>338</v>
      </c>
      <c r="D44" s="487">
        <v>2.13</v>
      </c>
      <c r="E44" s="487">
        <v>2.13</v>
      </c>
      <c r="F44" s="488">
        <f t="shared" ref="F44:F46" si="13">((E44/D44)-1)*100</f>
        <v>0</v>
      </c>
      <c r="G44" s="487">
        <v>3.3679999999999999</v>
      </c>
      <c r="H44" s="487">
        <v>3.3679999999999999</v>
      </c>
      <c r="I44" s="488">
        <f t="shared" si="12"/>
        <v>0</v>
      </c>
      <c r="J44" s="487" t="s">
        <v>44</v>
      </c>
      <c r="K44" s="487" t="s">
        <v>44</v>
      </c>
      <c r="L44" s="488" t="s">
        <v>44</v>
      </c>
      <c r="M44" s="487" t="s">
        <v>44</v>
      </c>
      <c r="N44" s="487" t="s">
        <v>44</v>
      </c>
      <c r="O44" s="488" t="s">
        <v>44</v>
      </c>
      <c r="P44" s="487">
        <f t="shared" si="10"/>
        <v>5.4979999999999993</v>
      </c>
      <c r="Q44" s="487">
        <f t="shared" si="11"/>
        <v>5.4979999999999993</v>
      </c>
      <c r="R44" s="488">
        <f t="shared" ref="R44:R46" si="14">((Q44/P44)-1)*100</f>
        <v>0</v>
      </c>
      <c r="T44" s="282"/>
      <c r="U44" s="282"/>
    </row>
    <row r="45" spans="2:21" s="22" customFormat="1" ht="11.25" customHeight="1">
      <c r="B45" s="24"/>
      <c r="C45" s="477" t="s">
        <v>280</v>
      </c>
      <c r="D45" s="487">
        <v>10.824999999999999</v>
      </c>
      <c r="E45" s="487">
        <v>10.824999999999999</v>
      </c>
      <c r="F45" s="488">
        <f t="shared" si="13"/>
        <v>0</v>
      </c>
      <c r="G45" s="487">
        <v>33.268000000000001</v>
      </c>
      <c r="H45" s="487">
        <v>33.268000000000001</v>
      </c>
      <c r="I45" s="488">
        <f t="shared" si="12"/>
        <v>0</v>
      </c>
      <c r="J45" s="487" t="s">
        <v>44</v>
      </c>
      <c r="K45" s="487" t="s">
        <v>44</v>
      </c>
      <c r="L45" s="488" t="s">
        <v>44</v>
      </c>
      <c r="M45" s="487" t="s">
        <v>44</v>
      </c>
      <c r="N45" s="487" t="s">
        <v>44</v>
      </c>
      <c r="O45" s="488" t="s">
        <v>44</v>
      </c>
      <c r="P45" s="487">
        <f t="shared" si="10"/>
        <v>44.093000000000004</v>
      </c>
      <c r="Q45" s="487">
        <f t="shared" si="11"/>
        <v>44.093000000000004</v>
      </c>
      <c r="R45" s="488">
        <f t="shared" si="14"/>
        <v>0</v>
      </c>
      <c r="T45" s="282"/>
      <c r="U45" s="282"/>
    </row>
    <row r="46" spans="2:21" s="22" customFormat="1" ht="11.25" customHeight="1">
      <c r="B46" s="24"/>
      <c r="C46" s="477" t="s">
        <v>281</v>
      </c>
      <c r="D46" s="487">
        <v>74.8</v>
      </c>
      <c r="E46" s="487">
        <v>74.8</v>
      </c>
      <c r="F46" s="488">
        <f t="shared" si="13"/>
        <v>0</v>
      </c>
      <c r="G46" s="487">
        <v>0</v>
      </c>
      <c r="H46" s="487">
        <v>0</v>
      </c>
      <c r="I46" s="488" t="s">
        <v>44</v>
      </c>
      <c r="J46" s="487" t="s">
        <v>44</v>
      </c>
      <c r="K46" s="487" t="s">
        <v>44</v>
      </c>
      <c r="L46" s="488" t="s">
        <v>44</v>
      </c>
      <c r="M46" s="487">
        <v>2.1680000000000001</v>
      </c>
      <c r="N46" s="487">
        <v>2.1680000000000001</v>
      </c>
      <c r="O46" s="488">
        <f t="shared" ref="O46" si="15">((N46/M46)-1)*100</f>
        <v>0</v>
      </c>
      <c r="P46" s="487">
        <f t="shared" si="10"/>
        <v>76.968000000000004</v>
      </c>
      <c r="Q46" s="487">
        <f t="shared" si="11"/>
        <v>76.968000000000004</v>
      </c>
      <c r="R46" s="488">
        <f t="shared" si="14"/>
        <v>0</v>
      </c>
      <c r="T46" s="282"/>
      <c r="U46" s="282"/>
    </row>
    <row r="47" spans="2:21" s="22" customFormat="1" ht="11.25" customHeight="1">
      <c r="B47" s="24"/>
      <c r="C47" s="481" t="s">
        <v>0</v>
      </c>
      <c r="D47" s="482">
        <f>SUM(D33:D34,D38:D46)</f>
        <v>2282.9510800000003</v>
      </c>
      <c r="E47" s="482">
        <f>SUM(E33:E34,E38:E46)</f>
        <v>2282.9510800000003</v>
      </c>
      <c r="F47" s="483">
        <f>((E47/D47)-1)*100</f>
        <v>0</v>
      </c>
      <c r="G47" s="482">
        <f>SUM(G33:G34,G38:G46)</f>
        <v>2767.5471299999986</v>
      </c>
      <c r="H47" s="482">
        <f>SUM(H33:H34,H38:H46)</f>
        <v>2768.2471299999984</v>
      </c>
      <c r="I47" s="483">
        <f>((H47/G47)-1)*100</f>
        <v>2.5293155531547207E-2</v>
      </c>
      <c r="J47" s="482">
        <f>SUM(J33:J34,J38:J46)</f>
        <v>90.82</v>
      </c>
      <c r="K47" s="482">
        <f>SUM(K33:K34,K38:K46)</f>
        <v>90.82</v>
      </c>
      <c r="L47" s="483">
        <f>((K47/J47)-1)*100</f>
        <v>0</v>
      </c>
      <c r="M47" s="482">
        <f>SUM(M33:M34,M38:M46)</f>
        <v>78.365900000000011</v>
      </c>
      <c r="N47" s="482">
        <f>SUM(N33:N34,N38:N46)</f>
        <v>78.365900000000011</v>
      </c>
      <c r="O47" s="483">
        <f>((N47/M47)-1)*100</f>
        <v>0</v>
      </c>
      <c r="P47" s="482">
        <f>SUM(P33:P34,P38:P46)</f>
        <v>5219.6841099999983</v>
      </c>
      <c r="Q47" s="482">
        <f>SUM(Q33:Q34,Q38:Q46)</f>
        <v>5220.3841099999981</v>
      </c>
      <c r="R47" s="483">
        <f>((Q47/P47)-1)*100</f>
        <v>1.3410773243127672E-2</v>
      </c>
      <c r="T47" s="282"/>
      <c r="U47" s="282"/>
    </row>
    <row r="48" spans="2:21" s="22" customFormat="1" ht="11.25" customHeight="1">
      <c r="B48" s="24"/>
      <c r="C48" s="7"/>
      <c r="D48" s="7"/>
    </row>
    <row r="49" spans="2:13" s="22" customFormat="1" ht="11.25" customHeight="1">
      <c r="B49" s="24"/>
      <c r="C49" s="7" t="s">
        <v>288</v>
      </c>
      <c r="D49" s="7"/>
    </row>
    <row r="50" spans="2:13" s="22" customFormat="1" ht="11.25" customHeight="1">
      <c r="B50" s="24"/>
      <c r="C50" s="473"/>
      <c r="D50" s="1046" t="s">
        <v>259</v>
      </c>
      <c r="E50" s="1046"/>
      <c r="F50" s="1046"/>
      <c r="G50" s="1046" t="s">
        <v>260</v>
      </c>
      <c r="H50" s="1046"/>
      <c r="I50" s="1046"/>
      <c r="J50" s="1046" t="s">
        <v>261</v>
      </c>
      <c r="K50" s="1046"/>
      <c r="L50" s="1046"/>
    </row>
    <row r="51" spans="2:13" s="22" customFormat="1" ht="11.25" customHeight="1">
      <c r="B51" s="24"/>
      <c r="C51" s="474"/>
      <c r="D51" s="1047" t="s">
        <v>262</v>
      </c>
      <c r="E51" s="1047"/>
      <c r="F51" s="1047"/>
      <c r="G51" s="1047" t="s">
        <v>263</v>
      </c>
      <c r="H51" s="1047"/>
      <c r="I51" s="1047"/>
      <c r="J51" s="1047" t="s">
        <v>264</v>
      </c>
      <c r="K51" s="1047"/>
      <c r="L51" s="1047"/>
    </row>
    <row r="52" spans="2:13" s="22" customFormat="1" ht="11.25" customHeight="1">
      <c r="B52" s="24"/>
      <c r="C52" s="475"/>
      <c r="D52" s="476">
        <v>2015</v>
      </c>
      <c r="E52" s="476">
        <v>2016</v>
      </c>
      <c r="F52" s="854" t="s">
        <v>547</v>
      </c>
      <c r="G52" s="476">
        <v>2015</v>
      </c>
      <c r="H52" s="476">
        <v>2016</v>
      </c>
      <c r="I52" s="854" t="s">
        <v>547</v>
      </c>
      <c r="J52" s="476">
        <v>2015</v>
      </c>
      <c r="K52" s="476">
        <v>2016</v>
      </c>
      <c r="L52" s="854" t="s">
        <v>547</v>
      </c>
    </row>
    <row r="53" spans="2:13" s="22" customFormat="1" ht="11.25" customHeight="1">
      <c r="B53" s="24"/>
      <c r="C53" s="477" t="s">
        <v>265</v>
      </c>
      <c r="D53" s="478">
        <v>31217.790073</v>
      </c>
      <c r="E53" s="478">
        <v>39167.946627999961</v>
      </c>
      <c r="F53" s="470">
        <f>((E53/D53)-1)*100</f>
        <v>25.46675000507479</v>
      </c>
      <c r="G53" s="478">
        <f>P74</f>
        <v>3.5851999999999999</v>
      </c>
      <c r="H53" s="478">
        <f>Q74</f>
        <v>3.472</v>
      </c>
      <c r="I53" s="470">
        <f>((H53/G53)-1)*100</f>
        <v>-3.1574249693183121</v>
      </c>
      <c r="J53" s="478">
        <f t="shared" ref="J53:J64" si="16">SUM(D53,G53)</f>
        <v>31221.375273000001</v>
      </c>
      <c r="K53" s="478">
        <f>SUM(E53,H53)</f>
        <v>39171.418627999963</v>
      </c>
      <c r="L53" s="470">
        <f t="shared" ref="L53:L61" si="17">((K53/J53)-1)*100</f>
        <v>25.46346304570093</v>
      </c>
      <c r="M53" s="269"/>
    </row>
    <row r="54" spans="2:13" s="22" customFormat="1" ht="11.25" customHeight="1">
      <c r="B54" s="24"/>
      <c r="C54" s="477" t="s">
        <v>3</v>
      </c>
      <c r="D54" s="478">
        <v>54754.839048000002</v>
      </c>
      <c r="E54" s="478">
        <v>56098.972000000002</v>
      </c>
      <c r="F54" s="470">
        <f>((E54/D54)-1)*100</f>
        <v>2.4548203873299368</v>
      </c>
      <c r="G54" s="478" t="s">
        <v>44</v>
      </c>
      <c r="H54" s="478" t="s">
        <v>44</v>
      </c>
      <c r="I54" s="470" t="s">
        <v>44</v>
      </c>
      <c r="J54" s="478">
        <f t="shared" si="16"/>
        <v>54754.839048000002</v>
      </c>
      <c r="K54" s="478">
        <f t="shared" ref="K54:K64" si="18">SUM(E54,H54)</f>
        <v>56098.972000000002</v>
      </c>
      <c r="L54" s="470">
        <f t="shared" si="17"/>
        <v>2.4548203873299368</v>
      </c>
      <c r="M54" s="269"/>
    </row>
    <row r="55" spans="2:13" s="22" customFormat="1" ht="11.25" customHeight="1">
      <c r="B55" s="24"/>
      <c r="C55" s="477" t="s">
        <v>4</v>
      </c>
      <c r="D55" s="478">
        <v>50923.772366999998</v>
      </c>
      <c r="E55" s="478">
        <v>35187.504000000001</v>
      </c>
      <c r="F55" s="470">
        <f>((E55/D55)-1)*100</f>
        <v>-30.90161556294586</v>
      </c>
      <c r="G55" s="478">
        <f>P75</f>
        <v>1865.2682969999992</v>
      </c>
      <c r="H55" s="478">
        <f>Q75</f>
        <v>2303.7683019999999</v>
      </c>
      <c r="I55" s="470">
        <f t="shared" ref="I55:I69" si="19">((H55/G55)-1)*100</f>
        <v>23.508682676120184</v>
      </c>
      <c r="J55" s="478">
        <f t="shared" si="16"/>
        <v>52789.040664</v>
      </c>
      <c r="K55" s="478">
        <f t="shared" si="18"/>
        <v>37491.272301999998</v>
      </c>
      <c r="L55" s="470">
        <f t="shared" si="17"/>
        <v>-28.979061126285</v>
      </c>
      <c r="M55" s="269"/>
    </row>
    <row r="56" spans="2:13" s="22" customFormat="1" ht="11.25" customHeight="1">
      <c r="B56" s="24"/>
      <c r="C56" s="477" t="s">
        <v>66</v>
      </c>
      <c r="D56" s="478">
        <v>0</v>
      </c>
      <c r="E56" s="478" t="s">
        <v>44</v>
      </c>
      <c r="F56" s="480" t="s">
        <v>44</v>
      </c>
      <c r="G56" s="479">
        <f>SUM(P79,P81)</f>
        <v>6496.6509770000011</v>
      </c>
      <c r="H56" s="479">
        <f>SUM(Q79,Q81)</f>
        <v>6764.5486830000018</v>
      </c>
      <c r="I56" s="480">
        <f t="shared" si="19"/>
        <v>4.1236278037474206</v>
      </c>
      <c r="J56" s="478">
        <f t="shared" si="16"/>
        <v>6496.6509770000011</v>
      </c>
      <c r="K56" s="479">
        <f t="shared" si="18"/>
        <v>6764.5486830000018</v>
      </c>
      <c r="L56" s="470">
        <f t="shared" si="17"/>
        <v>4.1236278037474206</v>
      </c>
      <c r="M56" s="269"/>
    </row>
    <row r="57" spans="2:13" s="22" customFormat="1" ht="11.25" customHeight="1">
      <c r="B57" s="24"/>
      <c r="C57" s="477" t="s">
        <v>67</v>
      </c>
      <c r="D57" s="478">
        <v>25268.468002000001</v>
      </c>
      <c r="E57" s="478">
        <v>25686.148787999999</v>
      </c>
      <c r="F57" s="480">
        <f>((E57/D57)-1)*100</f>
        <v>1.6529723367753713</v>
      </c>
      <c r="G57" s="479">
        <f>P80</f>
        <v>4022.2814380000036</v>
      </c>
      <c r="H57" s="479">
        <f>Q80</f>
        <v>3574.2521190000007</v>
      </c>
      <c r="I57" s="480">
        <f t="shared" si="19"/>
        <v>-11.138686486910176</v>
      </c>
      <c r="J57" s="478">
        <f t="shared" si="16"/>
        <v>29290.749440000007</v>
      </c>
      <c r="K57" s="479">
        <f t="shared" si="18"/>
        <v>29260.400906999999</v>
      </c>
      <c r="L57" s="470">
        <f t="shared" si="17"/>
        <v>-0.10361132296110576</v>
      </c>
      <c r="M57" s="269"/>
    </row>
    <row r="58" spans="2:13" s="22" customFormat="1" ht="11.25" customHeight="1">
      <c r="B58" s="24"/>
      <c r="C58" s="477" t="s">
        <v>266</v>
      </c>
      <c r="D58" s="479" t="s">
        <v>44</v>
      </c>
      <c r="E58" s="479" t="s">
        <v>44</v>
      </c>
      <c r="F58" s="480" t="s">
        <v>44</v>
      </c>
      <c r="G58" s="949">
        <f t="shared" ref="G58:H60" si="20">P82</f>
        <v>8.5570660000000025</v>
      </c>
      <c r="H58" s="949">
        <f t="shared" si="20"/>
        <v>18.102639</v>
      </c>
      <c r="I58" s="949">
        <f t="shared" si="19"/>
        <v>111.55193847984806</v>
      </c>
      <c r="J58" s="478">
        <f t="shared" si="16"/>
        <v>8.5570660000000025</v>
      </c>
      <c r="K58" s="479">
        <f t="shared" si="18"/>
        <v>18.102639</v>
      </c>
      <c r="L58" s="470">
        <f t="shared" si="17"/>
        <v>111.55193847984806</v>
      </c>
      <c r="M58" s="269"/>
    </row>
    <row r="59" spans="2:13" s="22" customFormat="1" ht="11.25" customHeight="1">
      <c r="B59" s="24"/>
      <c r="C59" s="477" t="s">
        <v>267</v>
      </c>
      <c r="D59" s="479">
        <v>47713.15</v>
      </c>
      <c r="E59" s="479">
        <v>47295.684000000001</v>
      </c>
      <c r="F59" s="480">
        <f t="shared" ref="F59:F67" si="21">((E59/D59)-1)*100</f>
        <v>-0.87494956841038807</v>
      </c>
      <c r="G59" s="479">
        <f t="shared" si="20"/>
        <v>401.97807200000005</v>
      </c>
      <c r="H59" s="479">
        <f t="shared" si="20"/>
        <v>399.45864</v>
      </c>
      <c r="I59" s="480">
        <f t="shared" si="19"/>
        <v>-0.62675856607423697</v>
      </c>
      <c r="J59" s="478">
        <f t="shared" si="16"/>
        <v>48115.128072</v>
      </c>
      <c r="K59" s="479">
        <f t="shared" si="18"/>
        <v>47695.142639999998</v>
      </c>
      <c r="L59" s="470">
        <f t="shared" si="17"/>
        <v>-0.8728760554716386</v>
      </c>
      <c r="M59" s="269"/>
    </row>
    <row r="60" spans="2:13" s="22" customFormat="1" ht="11.25" customHeight="1">
      <c r="B60" s="24"/>
      <c r="C60" s="477" t="s">
        <v>268</v>
      </c>
      <c r="D60" s="479">
        <v>7844.7979999999998</v>
      </c>
      <c r="E60" s="479">
        <v>7566.8130000000001</v>
      </c>
      <c r="F60" s="480">
        <f t="shared" si="21"/>
        <v>-3.5435584192225145</v>
      </c>
      <c r="G60" s="479">
        <f t="shared" si="20"/>
        <v>398.27764100000002</v>
      </c>
      <c r="H60" s="479">
        <f t="shared" si="20"/>
        <v>397.94100000000003</v>
      </c>
      <c r="I60" s="480">
        <f t="shared" si="19"/>
        <v>-8.4524202552460626E-2</v>
      </c>
      <c r="J60" s="479">
        <f t="shared" si="16"/>
        <v>8243.0756409999995</v>
      </c>
      <c r="K60" s="479">
        <f t="shared" si="18"/>
        <v>7964.7539999999999</v>
      </c>
      <c r="L60" s="480">
        <f t="shared" si="17"/>
        <v>-3.3764295406397027</v>
      </c>
      <c r="M60" s="269"/>
    </row>
    <row r="61" spans="2:13" s="22" customFormat="1" ht="11.25" customHeight="1">
      <c r="B61" s="24"/>
      <c r="C61" s="477" t="s">
        <v>269</v>
      </c>
      <c r="D61" s="479">
        <v>5085.2349999999997</v>
      </c>
      <c r="E61" s="479">
        <v>5060.1440000000002</v>
      </c>
      <c r="F61" s="480">
        <f t="shared" si="21"/>
        <v>-0.49340885917759092</v>
      </c>
      <c r="G61" s="478" t="s">
        <v>44</v>
      </c>
      <c r="H61" s="478" t="s">
        <v>44</v>
      </c>
      <c r="I61" s="479" t="s">
        <v>44</v>
      </c>
      <c r="J61" s="478">
        <f t="shared" si="16"/>
        <v>5085.2349999999997</v>
      </c>
      <c r="K61" s="479">
        <f t="shared" si="18"/>
        <v>5060.1440000000002</v>
      </c>
      <c r="L61" s="470">
        <f t="shared" si="17"/>
        <v>-0.49340885917759092</v>
      </c>
      <c r="M61" s="269"/>
    </row>
    <row r="62" spans="2:13" s="22" customFormat="1" ht="11.25" customHeight="1">
      <c r="B62" s="24"/>
      <c r="C62" s="477" t="s">
        <v>338</v>
      </c>
      <c r="D62" s="479">
        <v>3173.951</v>
      </c>
      <c r="E62" s="479">
        <v>3415.788</v>
      </c>
      <c r="F62" s="480">
        <f t="shared" si="21"/>
        <v>7.619430797765947</v>
      </c>
      <c r="G62" s="479">
        <f>P85</f>
        <v>10.025766000000001</v>
      </c>
      <c r="H62" s="479">
        <f>Q85</f>
        <v>10.646230000000001</v>
      </c>
      <c r="I62" s="480">
        <f t="shared" si="19"/>
        <v>6.1886942104972364</v>
      </c>
      <c r="J62" s="478">
        <f t="shared" si="16"/>
        <v>3183.9767660000002</v>
      </c>
      <c r="K62" s="479">
        <f t="shared" si="18"/>
        <v>3426.4342299999998</v>
      </c>
      <c r="L62" s="470">
        <f t="shared" ref="L62:L64" si="22">((K62/J62)-1)*100</f>
        <v>7.6149256674569399</v>
      </c>
      <c r="M62" s="269"/>
    </row>
    <row r="63" spans="2:13" s="22" customFormat="1" ht="11.25" customHeight="1">
      <c r="B63" s="24"/>
      <c r="C63" s="477" t="s">
        <v>280</v>
      </c>
      <c r="D63" s="479">
        <v>25417.974999999999</v>
      </c>
      <c r="E63" s="479">
        <v>25782.481</v>
      </c>
      <c r="F63" s="480">
        <f t="shared" si="21"/>
        <v>1.4340481489969248</v>
      </c>
      <c r="G63" s="479">
        <f t="shared" ref="G63:H64" si="23">P86</f>
        <v>31.51932</v>
      </c>
      <c r="H63" s="479">
        <f t="shared" si="23"/>
        <v>34.699120000000001</v>
      </c>
      <c r="I63" s="480">
        <f t="shared" si="19"/>
        <v>10.08841561302718</v>
      </c>
      <c r="J63" s="478">
        <f t="shared" si="16"/>
        <v>25449.494319999998</v>
      </c>
      <c r="K63" s="479">
        <f t="shared" si="18"/>
        <v>25817.180120000001</v>
      </c>
      <c r="L63" s="470">
        <f t="shared" si="22"/>
        <v>1.4447666243452506</v>
      </c>
      <c r="M63" s="269"/>
    </row>
    <row r="64" spans="2:13" s="22" customFormat="1" ht="11.25" customHeight="1">
      <c r="B64" s="24"/>
      <c r="C64" s="477" t="s">
        <v>281</v>
      </c>
      <c r="D64" s="479">
        <v>2987.3710000000001</v>
      </c>
      <c r="E64" s="479">
        <v>3121.0509999999999</v>
      </c>
      <c r="F64" s="480">
        <f t="shared" si="21"/>
        <v>4.4748375745764291</v>
      </c>
      <c r="G64" s="479">
        <f t="shared" si="23"/>
        <v>310.78700000000003</v>
      </c>
      <c r="H64" s="479">
        <f>Q87</f>
        <v>271.31099999999998</v>
      </c>
      <c r="I64" s="480">
        <f t="shared" si="19"/>
        <v>-12.701946992634838</v>
      </c>
      <c r="J64" s="478">
        <f t="shared" si="16"/>
        <v>3298.1580000000004</v>
      </c>
      <c r="K64" s="479">
        <f t="shared" si="18"/>
        <v>3392.3620000000001</v>
      </c>
      <c r="L64" s="470">
        <f t="shared" si="22"/>
        <v>2.8562609796134675</v>
      </c>
      <c r="M64" s="269"/>
    </row>
    <row r="65" spans="2:18" s="22" customFormat="1" ht="11.25" customHeight="1">
      <c r="B65" s="24"/>
      <c r="C65" s="498" t="s">
        <v>290</v>
      </c>
      <c r="D65" s="499">
        <f>SUM(D53:D64)</f>
        <v>254387.34949000002</v>
      </c>
      <c r="E65" s="499">
        <f>SUM(E53:E64)</f>
        <v>248382.53241599997</v>
      </c>
      <c r="F65" s="500">
        <f t="shared" si="21"/>
        <v>-2.3605014502641741</v>
      </c>
      <c r="G65" s="499">
        <f>SUM(G53:G64)</f>
        <v>13548.930777000005</v>
      </c>
      <c r="H65" s="499">
        <f>SUM(H53:H64)</f>
        <v>13778.199733000005</v>
      </c>
      <c r="I65" s="500">
        <f>((H65/G65)-1)*100</f>
        <v>1.6921553425396141</v>
      </c>
      <c r="J65" s="499">
        <f>SUM(J53:J64)</f>
        <v>267936.28026700002</v>
      </c>
      <c r="K65" s="499">
        <f>SUM(K53:K64)</f>
        <v>262160.73214899999</v>
      </c>
      <c r="L65" s="500">
        <f>((K65/J65)-1)*100</f>
        <v>-2.1555677761312064</v>
      </c>
      <c r="M65" s="270"/>
    </row>
    <row r="66" spans="2:18" s="22" customFormat="1" ht="11.25" customHeight="1">
      <c r="B66" s="24"/>
      <c r="C66" s="449" t="s">
        <v>285</v>
      </c>
      <c r="D66" s="479">
        <v>-4520.0941789999979</v>
      </c>
      <c r="E66" s="479">
        <v>-4819.413075000004</v>
      </c>
      <c r="F66" s="488">
        <f t="shared" si="21"/>
        <v>6.6219614934267979</v>
      </c>
      <c r="G66" s="487" t="s">
        <v>44</v>
      </c>
      <c r="H66" s="487" t="s">
        <v>44</v>
      </c>
      <c r="I66" s="525" t="s">
        <v>44</v>
      </c>
      <c r="J66" s="478">
        <f t="shared" ref="J66:J68" si="24">SUM(D66,G66)</f>
        <v>-4520.0941789999979</v>
      </c>
      <c r="K66" s="479">
        <f t="shared" ref="K66:K68" si="25">SUM(E66,H66)</f>
        <v>-4819.413075000004</v>
      </c>
      <c r="L66" s="470">
        <f t="shared" ref="L66" si="26">((K66/J66)-1)*100</f>
        <v>6.6219614934267979</v>
      </c>
    </row>
    <row r="67" spans="2:18" s="22" customFormat="1" ht="11.25" customHeight="1">
      <c r="B67" s="24"/>
      <c r="C67" s="449" t="s">
        <v>291</v>
      </c>
      <c r="D67" s="479">
        <v>-1335.782802000002</v>
      </c>
      <c r="E67" s="479">
        <v>-1250.582501000001</v>
      </c>
      <c r="F67" s="488">
        <f t="shared" si="21"/>
        <v>-6.3783049813513681</v>
      </c>
      <c r="G67" s="487">
        <f>P89</f>
        <v>1335.791802</v>
      </c>
      <c r="H67" s="487">
        <f>Q89</f>
        <v>1250.5825009999999</v>
      </c>
      <c r="I67" s="488">
        <f t="shared" si="19"/>
        <v>-6.3789357647218159</v>
      </c>
      <c r="J67" s="478">
        <f>SUM(D67,G67)</f>
        <v>8.9999999979681888E-3</v>
      </c>
      <c r="K67" s="479">
        <f>SUM(E67,H67)</f>
        <v>0</v>
      </c>
      <c r="L67" s="470" t="s">
        <v>44</v>
      </c>
    </row>
    <row r="68" spans="2:18" s="22" customFormat="1" ht="11.25" customHeight="1">
      <c r="B68" s="24"/>
      <c r="C68" s="449" t="s">
        <v>292</v>
      </c>
      <c r="D68" s="479">
        <v>-133.1632250000001</v>
      </c>
      <c r="E68" s="479">
        <v>7667.3135530000072</v>
      </c>
      <c r="F68" s="488" t="str">
        <f>IF(E68&gt;0,IF(D68&lt;0,"-",((E68/D68)-1)*100))</f>
        <v>-</v>
      </c>
      <c r="G68" s="487" t="s">
        <v>44</v>
      </c>
      <c r="H68" s="487" t="s">
        <v>44</v>
      </c>
      <c r="I68" s="525" t="s">
        <v>44</v>
      </c>
      <c r="J68" s="478">
        <f t="shared" si="24"/>
        <v>-133.1632250000001</v>
      </c>
      <c r="K68" s="479">
        <f t="shared" si="25"/>
        <v>7667.3135530000072</v>
      </c>
      <c r="L68" s="488" t="str">
        <f>IF(K68&gt;0,IF(J68&lt;0,"-",((K68/J68)-1)*100))</f>
        <v>-</v>
      </c>
    </row>
    <row r="69" spans="2:18" s="22" customFormat="1" ht="11.25" customHeight="1">
      <c r="B69" s="24"/>
      <c r="C69" s="481" t="s">
        <v>35</v>
      </c>
      <c r="D69" s="482">
        <f>SUM(D65:D68)</f>
        <v>248398.30928400002</v>
      </c>
      <c r="E69" s="482">
        <f>SUM(E65:E68)</f>
        <v>249979.850393</v>
      </c>
      <c r="F69" s="483">
        <f t="shared" ref="F69" si="27">((E69/D69)-1)*100</f>
        <v>0.63669560133430281</v>
      </c>
      <c r="G69" s="482">
        <f>SUM(G65:G68)</f>
        <v>14884.722579000005</v>
      </c>
      <c r="H69" s="482">
        <f>SUM(H65:H68)</f>
        <v>15028.782234000006</v>
      </c>
      <c r="I69" s="483">
        <f t="shared" si="19"/>
        <v>0.96783567335845255</v>
      </c>
      <c r="J69" s="482">
        <f>SUM(J65:J68)</f>
        <v>263283.03186300001</v>
      </c>
      <c r="K69" s="482">
        <f>SUM(K65:K68)</f>
        <v>265008.63262699998</v>
      </c>
      <c r="L69" s="483">
        <f>((K69/J69)-1)*100</f>
        <v>0.65541662589858607</v>
      </c>
    </row>
    <row r="70" spans="2:18" s="22" customFormat="1" ht="11.25" customHeight="1">
      <c r="B70" s="24"/>
      <c r="C70" s="7"/>
      <c r="D70" s="7"/>
    </row>
    <row r="71" spans="2:18" s="22" customFormat="1" ht="11.25" customHeight="1">
      <c r="B71" s="24"/>
      <c r="C71" s="7" t="s">
        <v>289</v>
      </c>
      <c r="D71" s="7"/>
    </row>
    <row r="72" spans="2:18" s="22" customFormat="1" ht="11.25" customHeight="1">
      <c r="B72" s="24"/>
      <c r="C72" s="485"/>
      <c r="D72" s="1048" t="s">
        <v>272</v>
      </c>
      <c r="E72" s="1048"/>
      <c r="F72" s="1048"/>
      <c r="G72" s="1048" t="s">
        <v>273</v>
      </c>
      <c r="H72" s="1048"/>
      <c r="I72" s="1048"/>
      <c r="J72" s="1048" t="s">
        <v>274</v>
      </c>
      <c r="K72" s="1048"/>
      <c r="L72" s="1048"/>
      <c r="M72" s="1048" t="s">
        <v>275</v>
      </c>
      <c r="N72" s="1048"/>
      <c r="O72" s="1048"/>
      <c r="P72" s="1048" t="s">
        <v>0</v>
      </c>
      <c r="Q72" s="1048"/>
      <c r="R72" s="1048"/>
    </row>
    <row r="73" spans="2:18" s="22" customFormat="1" ht="11.25" customHeight="1">
      <c r="B73" s="24"/>
      <c r="C73" s="486"/>
      <c r="D73" s="476">
        <v>2015</v>
      </c>
      <c r="E73" s="476">
        <v>2016</v>
      </c>
      <c r="F73" s="854" t="s">
        <v>547</v>
      </c>
      <c r="G73" s="476">
        <v>2015</v>
      </c>
      <c r="H73" s="476">
        <v>2016</v>
      </c>
      <c r="I73" s="854" t="s">
        <v>547</v>
      </c>
      <c r="J73" s="476">
        <v>2015</v>
      </c>
      <c r="K73" s="476">
        <v>2016</v>
      </c>
      <c r="L73" s="854" t="s">
        <v>547</v>
      </c>
      <c r="M73" s="476">
        <v>2015</v>
      </c>
      <c r="N73" s="476">
        <v>2016</v>
      </c>
      <c r="O73" s="854" t="s">
        <v>547</v>
      </c>
      <c r="P73" s="476">
        <v>2015</v>
      </c>
      <c r="Q73" s="476">
        <v>2016</v>
      </c>
      <c r="R73" s="854" t="s">
        <v>547</v>
      </c>
    </row>
    <row r="74" spans="2:18" s="22" customFormat="1" ht="11.25" customHeight="1">
      <c r="B74" s="24"/>
      <c r="C74" s="449" t="s">
        <v>265</v>
      </c>
      <c r="D74" s="487" t="s">
        <v>44</v>
      </c>
      <c r="E74" s="487" t="s">
        <v>44</v>
      </c>
      <c r="F74" s="488" t="s">
        <v>44</v>
      </c>
      <c r="G74" s="487">
        <v>3.5851999999999999</v>
      </c>
      <c r="H74" s="487">
        <v>3.472</v>
      </c>
      <c r="I74" s="488">
        <f>((H74/G74)-1)*100</f>
        <v>-3.1574249693183121</v>
      </c>
      <c r="J74" s="487" t="s">
        <v>44</v>
      </c>
      <c r="K74" s="487" t="s">
        <v>44</v>
      </c>
      <c r="L74" s="488" t="s">
        <v>44</v>
      </c>
      <c r="M74" s="487" t="s">
        <v>44</v>
      </c>
      <c r="N74" s="487" t="s">
        <v>44</v>
      </c>
      <c r="O74" s="488" t="s">
        <v>44</v>
      </c>
      <c r="P74" s="487">
        <f>SUM(D74,G74,J74,M74)</f>
        <v>3.5851999999999999</v>
      </c>
      <c r="Q74" s="487">
        <f>SUM(E74,H74,K74,N74)</f>
        <v>3.472</v>
      </c>
      <c r="R74" s="488">
        <f t="shared" ref="R74:R82" si="28">((Q74/P74)-1)*100</f>
        <v>-3.1574249693183121</v>
      </c>
    </row>
    <row r="75" spans="2:18" s="22" customFormat="1" ht="11.25" customHeight="1">
      <c r="B75" s="24"/>
      <c r="C75" s="449" t="s">
        <v>4</v>
      </c>
      <c r="D75" s="487">
        <v>1865.2682969999992</v>
      </c>
      <c r="E75" s="487">
        <v>2303.7683019999999</v>
      </c>
      <c r="F75" s="488">
        <f>((E75/D75)-1)*100</f>
        <v>23.508682676120184</v>
      </c>
      <c r="G75" s="487" t="s">
        <v>44</v>
      </c>
      <c r="H75" s="487" t="s">
        <v>44</v>
      </c>
      <c r="I75" s="488" t="s">
        <v>44</v>
      </c>
      <c r="J75" s="487" t="s">
        <v>44</v>
      </c>
      <c r="K75" s="487" t="s">
        <v>44</v>
      </c>
      <c r="L75" s="488" t="s">
        <v>44</v>
      </c>
      <c r="M75" s="487" t="s">
        <v>44</v>
      </c>
      <c r="N75" s="487" t="s">
        <v>44</v>
      </c>
      <c r="O75" s="488" t="s">
        <v>44</v>
      </c>
      <c r="P75" s="487">
        <f t="shared" ref="P75:P87" si="29">SUM(D75,G75,J75,M75)</f>
        <v>1865.2682969999992</v>
      </c>
      <c r="Q75" s="487">
        <f t="shared" ref="Q75:Q87" si="30">SUM(E75,H75,K75,N75)</f>
        <v>2303.7683019999999</v>
      </c>
      <c r="R75" s="488">
        <f t="shared" si="28"/>
        <v>23.508682676120184</v>
      </c>
    </row>
    <row r="76" spans="2:18" s="22" customFormat="1" ht="11.25" customHeight="1">
      <c r="B76" s="24"/>
      <c r="C76" s="451" t="s">
        <v>424</v>
      </c>
      <c r="D76" s="489">
        <v>729.76587399999994</v>
      </c>
      <c r="E76" s="489">
        <v>963.404585</v>
      </c>
      <c r="F76" s="490">
        <f>((E76/D76)-1)*100</f>
        <v>32.015570928163207</v>
      </c>
      <c r="G76" s="489">
        <v>2207.6923599999991</v>
      </c>
      <c r="H76" s="489">
        <v>2227.6655260000011</v>
      </c>
      <c r="I76" s="490">
        <f>((H76/G76)-1)*100</f>
        <v>0.90470784616032418</v>
      </c>
      <c r="J76" s="489">
        <v>204.715619</v>
      </c>
      <c r="K76" s="489">
        <v>210.6119889999998</v>
      </c>
      <c r="L76" s="490">
        <f>((K76/J76)-1)*100</f>
        <v>2.8802736346168922</v>
      </c>
      <c r="M76" s="489">
        <v>204.2281330000001</v>
      </c>
      <c r="N76" s="489">
        <v>198.32631299999991</v>
      </c>
      <c r="O76" s="490">
        <f>((N76/M76)-1)*100</f>
        <v>-2.8898173397100879</v>
      </c>
      <c r="P76" s="489">
        <f t="shared" si="29"/>
        <v>3346.4019859999989</v>
      </c>
      <c r="Q76" s="489">
        <f t="shared" si="30"/>
        <v>3600.0084130000009</v>
      </c>
      <c r="R76" s="490">
        <f t="shared" si="28"/>
        <v>7.5784806505909685</v>
      </c>
    </row>
    <row r="77" spans="2:18" s="22" customFormat="1" ht="11.25" customHeight="1">
      <c r="B77" s="24"/>
      <c r="C77" s="451" t="s">
        <v>277</v>
      </c>
      <c r="D77" s="489">
        <v>582.13798199999997</v>
      </c>
      <c r="E77" s="489">
        <v>338.28763299999997</v>
      </c>
      <c r="F77" s="490">
        <f>((E77/D77)-1)*100</f>
        <v>-41.888754305675931</v>
      </c>
      <c r="G77" s="489">
        <v>330.90378600000031</v>
      </c>
      <c r="H77" s="489">
        <v>279.139544</v>
      </c>
      <c r="I77" s="490">
        <f>((H77/G77)-1)*100</f>
        <v>-15.643290947417643</v>
      </c>
      <c r="J77" s="489">
        <v>0.7239810000000001</v>
      </c>
      <c r="K77" s="489">
        <v>0.116158</v>
      </c>
      <c r="L77" s="490">
        <f>((K77/J77)-1)*100</f>
        <v>-83.955656294847515</v>
      </c>
      <c r="M77" s="489">
        <v>0.58785799999999999</v>
      </c>
      <c r="N77" s="489">
        <v>0.241533</v>
      </c>
      <c r="O77" s="490">
        <f>((N77/M77)-1)*100</f>
        <v>-58.913036821817521</v>
      </c>
      <c r="P77" s="489">
        <f t="shared" si="29"/>
        <v>914.35360700000024</v>
      </c>
      <c r="Q77" s="489">
        <f t="shared" si="30"/>
        <v>617.78486800000007</v>
      </c>
      <c r="R77" s="490">
        <f t="shared" si="28"/>
        <v>-32.43479729609686</v>
      </c>
    </row>
    <row r="78" spans="2:18" s="22" customFormat="1" ht="11.25" customHeight="1">
      <c r="B78" s="24"/>
      <c r="C78" s="451" t="s">
        <v>278</v>
      </c>
      <c r="D78" s="489" t="s">
        <v>44</v>
      </c>
      <c r="E78" s="489" t="s">
        <v>44</v>
      </c>
      <c r="F78" s="490" t="s">
        <v>44</v>
      </c>
      <c r="G78" s="489">
        <v>2225.3135290000009</v>
      </c>
      <c r="H78" s="489">
        <v>2536.6636469999999</v>
      </c>
      <c r="I78" s="490">
        <f>((H78/G78)-1)*100</f>
        <v>13.991292190629512</v>
      </c>
      <c r="J78" s="489" t="s">
        <v>44</v>
      </c>
      <c r="K78" s="489" t="s">
        <v>44</v>
      </c>
      <c r="L78" s="490" t="s">
        <v>44</v>
      </c>
      <c r="M78" s="489" t="s">
        <v>44</v>
      </c>
      <c r="N78" s="489" t="s">
        <v>44</v>
      </c>
      <c r="O78" s="490" t="s">
        <v>44</v>
      </c>
      <c r="P78" s="489">
        <f t="shared" si="29"/>
        <v>2225.3135290000009</v>
      </c>
      <c r="Q78" s="489">
        <f t="shared" si="30"/>
        <v>2536.6636469999999</v>
      </c>
      <c r="R78" s="490">
        <f t="shared" si="28"/>
        <v>13.991292190629512</v>
      </c>
    </row>
    <row r="79" spans="2:18" s="22" customFormat="1" ht="11.25" customHeight="1">
      <c r="B79" s="24"/>
      <c r="C79" s="449" t="s">
        <v>279</v>
      </c>
      <c r="D79" s="487">
        <f>SUM(D76:D78)</f>
        <v>1311.9038559999999</v>
      </c>
      <c r="E79" s="487">
        <f>SUM(E76:E78)</f>
        <v>1301.6922179999999</v>
      </c>
      <c r="F79" s="488">
        <f>((E79/D79)-1)*100</f>
        <v>-0.77838310736697558</v>
      </c>
      <c r="G79" s="487">
        <f t="shared" ref="G79" si="31">SUM(G76:G78)</f>
        <v>4763.9096750000008</v>
      </c>
      <c r="H79" s="487">
        <f t="shared" ref="H79" si="32">SUM(H76:H78)</f>
        <v>5043.4687170000016</v>
      </c>
      <c r="I79" s="488">
        <f>((H79/G79)-1)*100</f>
        <v>5.8682691543684884</v>
      </c>
      <c r="J79" s="487">
        <f t="shared" ref="J79:K79" si="33">SUM(J76:J78)</f>
        <v>205.43960000000001</v>
      </c>
      <c r="K79" s="487">
        <f t="shared" si="33"/>
        <v>210.72814699999981</v>
      </c>
      <c r="L79" s="488">
        <f>((K79/J79)-1)*100</f>
        <v>2.5742588089150198</v>
      </c>
      <c r="M79" s="487">
        <f t="shared" ref="M79:N79" si="34">SUM(M76:M78)</f>
        <v>204.81599100000011</v>
      </c>
      <c r="N79" s="487">
        <f t="shared" si="34"/>
        <v>198.56784599999992</v>
      </c>
      <c r="O79" s="488">
        <f>((N79/M79)-1)*100</f>
        <v>-3.0506138556340545</v>
      </c>
      <c r="P79" s="487">
        <f t="shared" si="29"/>
        <v>6486.0691220000008</v>
      </c>
      <c r="Q79" s="487">
        <f t="shared" si="30"/>
        <v>6754.4569280000014</v>
      </c>
      <c r="R79" s="488">
        <f t="shared" si="28"/>
        <v>4.1379115910075592</v>
      </c>
    </row>
    <row r="80" spans="2:18" s="22" customFormat="1" ht="11.25" customHeight="1">
      <c r="B80" s="24"/>
      <c r="C80" s="449" t="s">
        <v>67</v>
      </c>
      <c r="D80" s="487">
        <v>809.23936800000047</v>
      </c>
      <c r="E80" s="487">
        <v>542.55260799999996</v>
      </c>
      <c r="F80" s="488">
        <f>((E80/D80)-1)*100</f>
        <v>-32.955238035330026</v>
      </c>
      <c r="G80" s="487">
        <v>3213.0420700000032</v>
      </c>
      <c r="H80" s="487">
        <v>3031.6995110000007</v>
      </c>
      <c r="I80" s="488">
        <f>((H80/G80)-1)*100</f>
        <v>-5.6439522125523283</v>
      </c>
      <c r="J80" s="487" t="s">
        <v>44</v>
      </c>
      <c r="K80" s="487" t="s">
        <v>44</v>
      </c>
      <c r="L80" s="488" t="s">
        <v>44</v>
      </c>
      <c r="M80" s="487" t="s">
        <v>44</v>
      </c>
      <c r="N80" s="487" t="s">
        <v>44</v>
      </c>
      <c r="O80" s="488" t="s">
        <v>44</v>
      </c>
      <c r="P80" s="487">
        <f t="shared" si="29"/>
        <v>4022.2814380000036</v>
      </c>
      <c r="Q80" s="487">
        <f t="shared" si="30"/>
        <v>3574.2521190000007</v>
      </c>
      <c r="R80" s="488">
        <f t="shared" si="28"/>
        <v>-11.138686486910176</v>
      </c>
    </row>
    <row r="81" spans="2:18" s="22" customFormat="1" ht="11.25" customHeight="1">
      <c r="B81" s="24"/>
      <c r="C81" s="449" t="s">
        <v>282</v>
      </c>
      <c r="D81" s="487">
        <v>10.581854999999999</v>
      </c>
      <c r="E81" s="487">
        <v>10.091754999999999</v>
      </c>
      <c r="F81" s="488">
        <f>((E81/D81)-1)*100</f>
        <v>-4.6315130948212708</v>
      </c>
      <c r="G81" s="487" t="s">
        <v>44</v>
      </c>
      <c r="H81" s="487" t="s">
        <v>44</v>
      </c>
      <c r="I81" s="488" t="s">
        <v>44</v>
      </c>
      <c r="J81" s="487" t="s">
        <v>44</v>
      </c>
      <c r="K81" s="487" t="s">
        <v>44</v>
      </c>
      <c r="L81" s="488" t="s">
        <v>44</v>
      </c>
      <c r="M81" s="487" t="s">
        <v>44</v>
      </c>
      <c r="N81" s="487" t="s">
        <v>44</v>
      </c>
      <c r="O81" s="488" t="s">
        <v>44</v>
      </c>
      <c r="P81" s="487">
        <f t="shared" si="29"/>
        <v>10.581854999999999</v>
      </c>
      <c r="Q81" s="487">
        <f t="shared" si="30"/>
        <v>10.091754999999999</v>
      </c>
      <c r="R81" s="488">
        <f t="shared" si="28"/>
        <v>-4.6315130948212708</v>
      </c>
    </row>
    <row r="82" spans="2:18" s="22" customFormat="1" ht="11.25" customHeight="1">
      <c r="B82" s="24"/>
      <c r="C82" s="449" t="s">
        <v>266</v>
      </c>
      <c r="D82" s="487" t="s">
        <v>44</v>
      </c>
      <c r="E82" s="487" t="s">
        <v>44</v>
      </c>
      <c r="F82" s="488" t="s">
        <v>44</v>
      </c>
      <c r="G82" s="487">
        <v>8.5570660000000025</v>
      </c>
      <c r="H82" s="487">
        <v>18.102639</v>
      </c>
      <c r="I82" s="488">
        <f>((H82/G82)-1)*100</f>
        <v>111.55193847984806</v>
      </c>
      <c r="J82" s="487" t="s">
        <v>44</v>
      </c>
      <c r="K82" s="487" t="s">
        <v>44</v>
      </c>
      <c r="L82" s="488" t="s">
        <v>44</v>
      </c>
      <c r="M82" s="487" t="s">
        <v>44</v>
      </c>
      <c r="N82" s="487" t="s">
        <v>44</v>
      </c>
      <c r="O82" s="488" t="s">
        <v>44</v>
      </c>
      <c r="P82" s="487">
        <f t="shared" si="29"/>
        <v>8.5570660000000025</v>
      </c>
      <c r="Q82" s="487">
        <f t="shared" si="30"/>
        <v>18.102639</v>
      </c>
      <c r="R82" s="488">
        <f t="shared" si="28"/>
        <v>111.55193847984806</v>
      </c>
    </row>
    <row r="83" spans="2:18" s="22" customFormat="1" ht="11.25" customHeight="1">
      <c r="B83" s="24"/>
      <c r="C83" s="453" t="s">
        <v>267</v>
      </c>
      <c r="D83" s="487">
        <v>5.3170200000000003</v>
      </c>
      <c r="E83" s="487">
        <v>5.4146400000000003</v>
      </c>
      <c r="F83" s="488">
        <f>((E83/D83)-1)*100</f>
        <v>1.8359908369725897</v>
      </c>
      <c r="G83" s="487">
        <v>396.66105200000004</v>
      </c>
      <c r="H83" s="487">
        <v>394.04399999999998</v>
      </c>
      <c r="I83" s="488">
        <f>((H83/G83)-1)*100</f>
        <v>-0.65977034720314798</v>
      </c>
      <c r="J83" s="487" t="s">
        <v>44</v>
      </c>
      <c r="K83" s="487" t="s">
        <v>44</v>
      </c>
      <c r="L83" s="488" t="s">
        <v>44</v>
      </c>
      <c r="M83" s="487" t="s">
        <v>44</v>
      </c>
      <c r="N83" s="487" t="s">
        <v>44</v>
      </c>
      <c r="O83" s="488" t="s">
        <v>44</v>
      </c>
      <c r="P83" s="487">
        <f t="shared" si="29"/>
        <v>401.97807200000005</v>
      </c>
      <c r="Q83" s="487">
        <f t="shared" si="30"/>
        <v>399.45864</v>
      </c>
      <c r="R83" s="488">
        <f t="shared" ref="R83:R90" si="35">((Q83/P83)-1)*100</f>
        <v>-0.62675856607423697</v>
      </c>
    </row>
    <row r="84" spans="2:18" s="22" customFormat="1" ht="11.25" customHeight="1">
      <c r="B84" s="24"/>
      <c r="C84" s="453" t="s">
        <v>268</v>
      </c>
      <c r="D84" s="487">
        <v>122.64547999999999</v>
      </c>
      <c r="E84" s="487">
        <v>120.456</v>
      </c>
      <c r="F84" s="488">
        <f>((E84/D84)-1)*100</f>
        <v>-1.7852105108153937</v>
      </c>
      <c r="G84" s="487">
        <v>275.55416100000002</v>
      </c>
      <c r="H84" s="487">
        <v>277.404</v>
      </c>
      <c r="I84" s="488">
        <f>((H84/G84)-1)*100</f>
        <v>0.6713159377767397</v>
      </c>
      <c r="J84" s="487" t="s">
        <v>44</v>
      </c>
      <c r="K84" s="487" t="s">
        <v>44</v>
      </c>
      <c r="L84" s="488" t="s">
        <v>44</v>
      </c>
      <c r="M84" s="487">
        <v>7.8E-2</v>
      </c>
      <c r="N84" s="487">
        <v>8.1000000000000003E-2</v>
      </c>
      <c r="O84" s="488">
        <f>((N84/M84)-1)*100</f>
        <v>3.8461538461538547</v>
      </c>
      <c r="P84" s="487">
        <f t="shared" si="29"/>
        <v>398.27764100000002</v>
      </c>
      <c r="Q84" s="487">
        <f t="shared" si="30"/>
        <v>397.94100000000003</v>
      </c>
      <c r="R84" s="488">
        <f t="shared" si="35"/>
        <v>-8.4524202552460626E-2</v>
      </c>
    </row>
    <row r="85" spans="2:18" s="22" customFormat="1" ht="11.25" customHeight="1">
      <c r="B85" s="24"/>
      <c r="C85" s="477" t="s">
        <v>338</v>
      </c>
      <c r="D85" s="487">
        <v>1.97255</v>
      </c>
      <c r="E85" s="487">
        <v>1.31023</v>
      </c>
      <c r="F85" s="488">
        <f t="shared" ref="F85" si="36">((E85/D85)-1)*100</f>
        <v>-33.576842158627166</v>
      </c>
      <c r="G85" s="487">
        <v>8.0532160000000008</v>
      </c>
      <c r="H85" s="487">
        <v>9.3360000000000003</v>
      </c>
      <c r="I85" s="488">
        <f>((H85/G85)-1)*100</f>
        <v>15.92884134735737</v>
      </c>
      <c r="J85" s="487" t="s">
        <v>44</v>
      </c>
      <c r="K85" s="487" t="s">
        <v>44</v>
      </c>
      <c r="L85" s="488" t="s">
        <v>44</v>
      </c>
      <c r="M85" s="487" t="s">
        <v>44</v>
      </c>
      <c r="N85" s="487" t="s">
        <v>44</v>
      </c>
      <c r="O85" s="488" t="s">
        <v>44</v>
      </c>
      <c r="P85" s="487">
        <f t="shared" si="29"/>
        <v>10.025766000000001</v>
      </c>
      <c r="Q85" s="487">
        <f t="shared" si="30"/>
        <v>10.646230000000001</v>
      </c>
      <c r="R85" s="488">
        <f t="shared" si="35"/>
        <v>6.1886942104972364</v>
      </c>
    </row>
    <row r="86" spans="2:18" s="22" customFormat="1" ht="11.25" customHeight="1">
      <c r="B86" s="24"/>
      <c r="C86" s="477" t="s">
        <v>280</v>
      </c>
      <c r="D86" s="487">
        <v>31.51932</v>
      </c>
      <c r="E86" s="487">
        <v>34.699120000000001</v>
      </c>
      <c r="F86" s="488">
        <f>((E86/D86)-1)*100</f>
        <v>10.08841561302718</v>
      </c>
      <c r="G86" s="487">
        <v>0</v>
      </c>
      <c r="H86" s="487">
        <v>0</v>
      </c>
      <c r="I86" s="488" t="s">
        <v>44</v>
      </c>
      <c r="J86" s="487" t="s">
        <v>44</v>
      </c>
      <c r="K86" s="487" t="s">
        <v>44</v>
      </c>
      <c r="L86" s="488" t="s">
        <v>44</v>
      </c>
      <c r="M86" s="487" t="s">
        <v>44</v>
      </c>
      <c r="N86" s="487" t="s">
        <v>44</v>
      </c>
      <c r="O86" s="488" t="s">
        <v>44</v>
      </c>
      <c r="P86" s="487">
        <f t="shared" si="29"/>
        <v>31.51932</v>
      </c>
      <c r="Q86" s="487">
        <f t="shared" si="30"/>
        <v>34.699120000000001</v>
      </c>
      <c r="R86" s="488">
        <f t="shared" si="35"/>
        <v>10.08841561302718</v>
      </c>
    </row>
    <row r="87" spans="2:18" s="22" customFormat="1" ht="11.25" customHeight="1">
      <c r="B87" s="24"/>
      <c r="C87" s="477" t="s">
        <v>281</v>
      </c>
      <c r="D87" s="487">
        <v>302.19600000000003</v>
      </c>
      <c r="E87" s="487">
        <v>261.61099999999999</v>
      </c>
      <c r="F87" s="488">
        <f>((E87/D87)-1)*100</f>
        <v>-13.430025546334178</v>
      </c>
      <c r="G87" s="487" t="s">
        <v>44</v>
      </c>
      <c r="H87" s="487" t="s">
        <v>44</v>
      </c>
      <c r="I87" s="488" t="s">
        <v>44</v>
      </c>
      <c r="J87" s="487" t="s">
        <v>44</v>
      </c>
      <c r="K87" s="487" t="s">
        <v>44</v>
      </c>
      <c r="L87" s="488" t="s">
        <v>44</v>
      </c>
      <c r="M87" s="487">
        <v>8.5909999999999993</v>
      </c>
      <c r="N87" s="487">
        <v>9.6999999999999993</v>
      </c>
      <c r="O87" s="488">
        <f>((N87/M87)-1)*100</f>
        <v>12.908858107321608</v>
      </c>
      <c r="P87" s="487">
        <f t="shared" si="29"/>
        <v>310.78700000000003</v>
      </c>
      <c r="Q87" s="487">
        <f t="shared" si="30"/>
        <v>271.31099999999998</v>
      </c>
      <c r="R87" s="488">
        <f t="shared" si="35"/>
        <v>-12.701946992634838</v>
      </c>
    </row>
    <row r="88" spans="2:18" s="22" customFormat="1" ht="11.25" customHeight="1">
      <c r="B88" s="24"/>
      <c r="C88" s="498" t="s">
        <v>290</v>
      </c>
      <c r="D88" s="499">
        <f>SUM(D74:D75,D79:D87)</f>
        <v>4460.6437459999997</v>
      </c>
      <c r="E88" s="499">
        <f>SUM(E74:E75,E79:E87)</f>
        <v>4581.5958730000002</v>
      </c>
      <c r="F88" s="500">
        <f>((E88/D88)-1)*100</f>
        <v>2.7115397213342218</v>
      </c>
      <c r="G88" s="499">
        <f>SUM(G74:G75,G79:G87)</f>
        <v>8669.3624400000044</v>
      </c>
      <c r="H88" s="499">
        <f>SUM(H74:H75,H79:H87)</f>
        <v>8777.5268670000023</v>
      </c>
      <c r="I88" s="500">
        <f>((H88/G88)-1)*100</f>
        <v>1.2476629942351103</v>
      </c>
      <c r="J88" s="499">
        <f>SUM(J74:J75,J79:J87)</f>
        <v>205.43960000000001</v>
      </c>
      <c r="K88" s="499">
        <f>SUM(K74:K75,K79:K87)</f>
        <v>210.72814699999981</v>
      </c>
      <c r="L88" s="500">
        <f>((K88/J88)-1)*100</f>
        <v>2.5742588089150198</v>
      </c>
      <c r="M88" s="499">
        <f>SUM(M74:M75,M79:M87)</f>
        <v>213.48499100000012</v>
      </c>
      <c r="N88" s="499">
        <f>SUM(N74:N75,N79:N87)</f>
        <v>208.3488459999999</v>
      </c>
      <c r="O88" s="500">
        <f>((N88/M88)-1)*100</f>
        <v>-2.4058576558200429</v>
      </c>
      <c r="P88" s="499">
        <f>SUM(P74:P75,P79:P87)</f>
        <v>13548.930777000005</v>
      </c>
      <c r="Q88" s="499">
        <f>SUM(Q74:Q75,Q79:Q87)</f>
        <v>13778.199733000003</v>
      </c>
      <c r="R88" s="500">
        <f t="shared" si="35"/>
        <v>1.6921553425395919</v>
      </c>
    </row>
    <row r="89" spans="2:18" s="22" customFormat="1" ht="11.25" customHeight="1">
      <c r="B89" s="24"/>
      <c r="C89" s="449" t="s">
        <v>291</v>
      </c>
      <c r="D89" s="479">
        <v>1335.791802</v>
      </c>
      <c r="E89" s="479">
        <v>1250.5825009999999</v>
      </c>
      <c r="F89" s="488">
        <f t="shared" ref="F89:F90" si="37">((E89/D89)-1)*100</f>
        <v>-6.3789357647218159</v>
      </c>
      <c r="G89" s="479" t="s">
        <v>44</v>
      </c>
      <c r="H89" s="479" t="s">
        <v>44</v>
      </c>
      <c r="I89" s="488" t="s">
        <v>44</v>
      </c>
      <c r="J89" s="479" t="s">
        <v>44</v>
      </c>
      <c r="K89" s="479" t="s">
        <v>44</v>
      </c>
      <c r="L89" s="488" t="s">
        <v>44</v>
      </c>
      <c r="M89" s="479" t="s">
        <v>44</v>
      </c>
      <c r="N89" s="479" t="s">
        <v>44</v>
      </c>
      <c r="O89" s="488" t="s">
        <v>44</v>
      </c>
      <c r="P89" s="487">
        <f t="shared" ref="P89" si="38">SUM(D89,G89,J89,M89)</f>
        <v>1335.791802</v>
      </c>
      <c r="Q89" s="487">
        <f>SUM(E89,H89,K89,N89)</f>
        <v>1250.5825009999999</v>
      </c>
      <c r="R89" s="488">
        <f t="shared" si="35"/>
        <v>-6.3789357647218159</v>
      </c>
    </row>
    <row r="90" spans="2:18" s="22" customFormat="1" ht="11.25" customHeight="1">
      <c r="B90" s="24"/>
      <c r="C90" s="481" t="s">
        <v>35</v>
      </c>
      <c r="D90" s="482">
        <f>SUM(D88:D89)</f>
        <v>5796.4355479999995</v>
      </c>
      <c r="E90" s="482">
        <f>SUM(E88:E89)</f>
        <v>5832.1783740000001</v>
      </c>
      <c r="F90" s="483">
        <f t="shared" si="37"/>
        <v>0.61663458006244731</v>
      </c>
      <c r="G90" s="482">
        <f>SUM(G88:G89)</f>
        <v>8669.3624400000044</v>
      </c>
      <c r="H90" s="482">
        <f>SUM(H88:H89)</f>
        <v>8777.5268670000023</v>
      </c>
      <c r="I90" s="483">
        <f t="shared" ref="I90" si="39">((H90/G90)-1)*100</f>
        <v>1.2476629942351103</v>
      </c>
      <c r="J90" s="482">
        <f>SUM(J88:J89)</f>
        <v>205.43960000000001</v>
      </c>
      <c r="K90" s="482">
        <f>SUM(K88:K89)</f>
        <v>210.72814699999981</v>
      </c>
      <c r="L90" s="483">
        <f t="shared" ref="L90" si="40">((K90/J90)-1)*100</f>
        <v>2.5742588089150198</v>
      </c>
      <c r="M90" s="482">
        <f>SUM(M88:M89)</f>
        <v>213.48499100000012</v>
      </c>
      <c r="N90" s="482">
        <f>SUM(N88:N89)</f>
        <v>208.3488459999999</v>
      </c>
      <c r="O90" s="483">
        <f t="shared" ref="O90" si="41">((N90/M90)-1)*100</f>
        <v>-2.4058576558200429</v>
      </c>
      <c r="P90" s="482">
        <f>SUM(P88:P89)</f>
        <v>14884.722579000005</v>
      </c>
      <c r="Q90" s="482">
        <f>SUM(Q88:Q89)</f>
        <v>15028.782234000002</v>
      </c>
      <c r="R90" s="483">
        <f t="shared" si="35"/>
        <v>0.96783567335840814</v>
      </c>
    </row>
    <row r="91" spans="2:18" s="22" customFormat="1" ht="11.25" customHeight="1">
      <c r="B91" s="24"/>
      <c r="C91" s="7"/>
      <c r="D91" s="420"/>
      <c r="E91" s="420"/>
      <c r="N91" s="24"/>
    </row>
    <row r="92" spans="2:18" s="22" customFormat="1" ht="11.25" customHeight="1">
      <c r="B92" s="24"/>
      <c r="C92" s="7" t="s">
        <v>308</v>
      </c>
      <c r="D92" s="7"/>
      <c r="N92" s="24"/>
    </row>
    <row r="93" spans="2:18" s="22" customFormat="1" ht="11.25" customHeight="1">
      <c r="B93" s="24"/>
      <c r="C93" s="467"/>
      <c r="D93" s="468">
        <v>2007</v>
      </c>
      <c r="E93" s="468">
        <v>2008</v>
      </c>
      <c r="F93" s="468">
        <v>2009</v>
      </c>
      <c r="G93" s="468">
        <v>2010</v>
      </c>
      <c r="H93" s="468">
        <v>2011</v>
      </c>
      <c r="I93" s="468">
        <v>2012</v>
      </c>
      <c r="J93" s="468">
        <v>2013</v>
      </c>
      <c r="K93" s="468">
        <v>2014</v>
      </c>
      <c r="L93" s="468">
        <v>2015</v>
      </c>
      <c r="M93" s="468">
        <v>2016</v>
      </c>
      <c r="N93" s="24"/>
    </row>
    <row r="94" spans="2:18" s="22" customFormat="1" ht="11.25" customHeight="1">
      <c r="B94" s="24"/>
      <c r="C94" s="469" t="s">
        <v>340</v>
      </c>
      <c r="D94" s="478">
        <v>18899.960649999997</v>
      </c>
      <c r="E94" s="478">
        <v>19063.72565</v>
      </c>
      <c r="F94" s="478">
        <v>19106.756649999999</v>
      </c>
      <c r="G94" s="478">
        <v>19137.208979999999</v>
      </c>
      <c r="H94" s="478">
        <v>19154.570780000002</v>
      </c>
      <c r="I94" s="478">
        <v>19377.518779999999</v>
      </c>
      <c r="J94" s="478">
        <v>19435.551780000002</v>
      </c>
      <c r="K94" s="478">
        <v>19441.781780000001</v>
      </c>
      <c r="L94" s="478">
        <v>20346.528779999997</v>
      </c>
      <c r="M94" s="478">
        <v>20352.183779999999</v>
      </c>
      <c r="N94" s="24"/>
    </row>
    <row r="95" spans="2:18" s="22" customFormat="1" ht="11.25" customHeight="1">
      <c r="B95" s="24"/>
      <c r="C95" s="469" t="s">
        <v>3</v>
      </c>
      <c r="D95" s="478">
        <v>7455.58</v>
      </c>
      <c r="E95" s="478">
        <v>7455.58</v>
      </c>
      <c r="F95" s="478">
        <v>7455.58</v>
      </c>
      <c r="G95" s="478">
        <v>7515.37</v>
      </c>
      <c r="H95" s="478">
        <v>7572.58</v>
      </c>
      <c r="I95" s="478">
        <v>7572.58</v>
      </c>
      <c r="J95" s="478">
        <v>7572.58</v>
      </c>
      <c r="K95" s="478">
        <v>7572.58</v>
      </c>
      <c r="L95" s="478">
        <v>7572.58</v>
      </c>
      <c r="M95" s="478">
        <v>7572.58</v>
      </c>
      <c r="N95" s="24"/>
    </row>
    <row r="96" spans="2:18" s="22" customFormat="1" ht="11.25" customHeight="1">
      <c r="B96" s="24"/>
      <c r="C96" s="469" t="s">
        <v>4</v>
      </c>
      <c r="D96" s="478">
        <v>10857.65</v>
      </c>
      <c r="E96" s="478">
        <v>10856.4</v>
      </c>
      <c r="F96" s="478">
        <v>10856.4</v>
      </c>
      <c r="G96" s="478">
        <v>10873.95</v>
      </c>
      <c r="H96" s="478">
        <v>11103.39</v>
      </c>
      <c r="I96" s="478">
        <v>10595.47</v>
      </c>
      <c r="J96" s="478">
        <v>10610.37</v>
      </c>
      <c r="K96" s="478">
        <v>10468.02</v>
      </c>
      <c r="L96" s="478">
        <v>10468.02</v>
      </c>
      <c r="M96" s="478">
        <v>9535.869999999999</v>
      </c>
      <c r="N96" s="24"/>
    </row>
    <row r="97" spans="2:14" s="22" customFormat="1" ht="11.25" customHeight="1">
      <c r="B97" s="24"/>
      <c r="C97" s="469" t="s">
        <v>66</v>
      </c>
      <c r="D97" s="478">
        <v>4521.99</v>
      </c>
      <c r="E97" s="478">
        <v>4179.99</v>
      </c>
      <c r="F97" s="478">
        <v>2826.07</v>
      </c>
      <c r="G97" s="478">
        <v>2144.79</v>
      </c>
      <c r="H97" s="478">
        <v>806.52</v>
      </c>
      <c r="I97" s="478">
        <v>505.52</v>
      </c>
      <c r="J97" s="478">
        <v>505.52</v>
      </c>
      <c r="K97" s="478">
        <v>505.52</v>
      </c>
      <c r="L97" s="478" t="s">
        <v>44</v>
      </c>
      <c r="M97" s="478" t="s">
        <v>44</v>
      </c>
      <c r="N97" s="24"/>
    </row>
    <row r="98" spans="2:14" s="22" customFormat="1" ht="11.25" customHeight="1">
      <c r="B98" s="24"/>
      <c r="C98" s="469" t="s">
        <v>67</v>
      </c>
      <c r="D98" s="478">
        <v>20672.21</v>
      </c>
      <c r="E98" s="478">
        <v>21374.12</v>
      </c>
      <c r="F98" s="478">
        <v>22750.11</v>
      </c>
      <c r="G98" s="478">
        <v>24844.38</v>
      </c>
      <c r="H98" s="478">
        <v>24911.73</v>
      </c>
      <c r="I98" s="478">
        <v>24947.71</v>
      </c>
      <c r="J98" s="478">
        <v>24947.71</v>
      </c>
      <c r="K98" s="478">
        <v>24947.71</v>
      </c>
      <c r="L98" s="478">
        <v>24947.71</v>
      </c>
      <c r="M98" s="478">
        <v>24947.71</v>
      </c>
      <c r="N98" s="24"/>
    </row>
    <row r="99" spans="2:14" s="22" customFormat="1" ht="11.25" customHeight="1">
      <c r="B99" s="24"/>
      <c r="C99" s="469" t="s">
        <v>267</v>
      </c>
      <c r="D99" s="478">
        <v>13525.789700000001</v>
      </c>
      <c r="E99" s="478">
        <v>15992.826700000003</v>
      </c>
      <c r="F99" s="478">
        <v>18714.441700000003</v>
      </c>
      <c r="G99" s="478">
        <v>19561.053450000003</v>
      </c>
      <c r="H99" s="478">
        <v>21018.087449999999</v>
      </c>
      <c r="I99" s="478">
        <v>22608.70205</v>
      </c>
      <c r="J99" s="478">
        <v>22852.974049999993</v>
      </c>
      <c r="K99" s="478">
        <v>22871.444549999997</v>
      </c>
      <c r="L99" s="478">
        <v>22873.244549999996</v>
      </c>
      <c r="M99" s="478">
        <v>22900.244549999996</v>
      </c>
      <c r="N99" s="24"/>
    </row>
    <row r="100" spans="2:14" s="22" customFormat="1" ht="11.25" customHeight="1">
      <c r="B100" s="24"/>
      <c r="C100" s="469" t="s">
        <v>268</v>
      </c>
      <c r="D100" s="478">
        <v>594.27135000000033</v>
      </c>
      <c r="E100" s="478">
        <v>3205.1997500001021</v>
      </c>
      <c r="F100" s="478">
        <v>3243.2076300001027</v>
      </c>
      <c r="G100" s="478">
        <v>3645.2139100000977</v>
      </c>
      <c r="H100" s="478">
        <v>4032.0594600000986</v>
      </c>
      <c r="I100" s="478">
        <v>4293.5912300000982</v>
      </c>
      <c r="J100" s="478">
        <v>4396.5001700001485</v>
      </c>
      <c r="K100" s="478">
        <v>4402.664610000149</v>
      </c>
      <c r="L100" s="478">
        <v>4418.107080000148</v>
      </c>
      <c r="M100" s="478">
        <v>4429.5942300001498</v>
      </c>
      <c r="N100" s="87"/>
    </row>
    <row r="101" spans="2:14" s="22" customFormat="1" ht="11.25" customHeight="1">
      <c r="B101" s="24"/>
      <c r="C101" s="469" t="s">
        <v>269</v>
      </c>
      <c r="D101" s="478">
        <v>11.02</v>
      </c>
      <c r="E101" s="478">
        <v>60.92</v>
      </c>
      <c r="F101" s="478">
        <v>232.22</v>
      </c>
      <c r="G101" s="478">
        <v>531.91999999999996</v>
      </c>
      <c r="H101" s="478">
        <v>998.52</v>
      </c>
      <c r="I101" s="478">
        <v>1949.92</v>
      </c>
      <c r="J101" s="478">
        <v>2299.4275000000002</v>
      </c>
      <c r="K101" s="478">
        <v>2299.4275000000002</v>
      </c>
      <c r="L101" s="478">
        <v>2299.4275000000002</v>
      </c>
      <c r="M101" s="478">
        <v>2299.4275000000002</v>
      </c>
      <c r="N101" s="24"/>
    </row>
    <row r="102" spans="2:14" s="22" customFormat="1" ht="11.25" customHeight="1">
      <c r="B102" s="24"/>
      <c r="C102" s="477" t="s">
        <v>338</v>
      </c>
      <c r="D102" s="478">
        <v>572.6689100000001</v>
      </c>
      <c r="E102" s="478">
        <v>612.49491</v>
      </c>
      <c r="F102" s="478">
        <v>740.10491000000002</v>
      </c>
      <c r="G102" s="478">
        <v>778.78391000000011</v>
      </c>
      <c r="H102" s="478">
        <v>882.91990999999996</v>
      </c>
      <c r="I102" s="478">
        <v>968.43241</v>
      </c>
      <c r="J102" s="478">
        <v>944.44241000000011</v>
      </c>
      <c r="K102" s="478">
        <v>981.96541000000002</v>
      </c>
      <c r="L102" s="478">
        <v>742.16241000000014</v>
      </c>
      <c r="M102" s="478">
        <v>743.11741000000018</v>
      </c>
      <c r="N102" s="24"/>
    </row>
    <row r="103" spans="2:14" s="22" customFormat="1" ht="11.25" customHeight="1">
      <c r="B103" s="24"/>
      <c r="C103" s="477" t="s">
        <v>280</v>
      </c>
      <c r="D103" s="478">
        <v>6482.9881000000005</v>
      </c>
      <c r="E103" s="478">
        <v>6736.6391000000003</v>
      </c>
      <c r="F103" s="478">
        <v>6968.1220000000003</v>
      </c>
      <c r="G103" s="478">
        <v>7098.0841999999993</v>
      </c>
      <c r="H103" s="478">
        <v>7179.0716999999986</v>
      </c>
      <c r="I103" s="478">
        <v>7117.1501999999982</v>
      </c>
      <c r="J103" s="478">
        <v>7057.8806999999997</v>
      </c>
      <c r="K103" s="478">
        <v>7047.8021999999992</v>
      </c>
      <c r="L103" s="478">
        <v>6607.908199999998</v>
      </c>
      <c r="M103" s="478">
        <v>6600.4531999999981</v>
      </c>
      <c r="N103" s="24"/>
    </row>
    <row r="104" spans="2:14" s="22" customFormat="1" ht="11.25" customHeight="1">
      <c r="B104" s="24"/>
      <c r="C104" s="471" t="s">
        <v>464</v>
      </c>
      <c r="D104" s="502">
        <v>0</v>
      </c>
      <c r="E104" s="502">
        <v>0</v>
      </c>
      <c r="F104" s="502">
        <v>0</v>
      </c>
      <c r="G104" s="502">
        <v>0</v>
      </c>
      <c r="H104" s="502">
        <v>0</v>
      </c>
      <c r="I104" s="502">
        <v>0</v>
      </c>
      <c r="J104" s="502">
        <v>0</v>
      </c>
      <c r="K104" s="502">
        <v>0</v>
      </c>
      <c r="L104" s="502">
        <v>677.40600000000006</v>
      </c>
      <c r="M104" s="502">
        <v>677.40600000000006</v>
      </c>
      <c r="N104" s="24"/>
    </row>
    <row r="105" spans="2:14" s="22" customFormat="1" ht="11.25" customHeight="1">
      <c r="B105" s="24"/>
      <c r="C105" s="481" t="s">
        <v>0</v>
      </c>
      <c r="D105" s="482">
        <f>SUM(D94:D104)</f>
        <v>83594.12870999999</v>
      </c>
      <c r="E105" s="482">
        <f t="shared" ref="E105:M105" si="42">SUM(E94:E104)</f>
        <v>89537.896110000103</v>
      </c>
      <c r="F105" s="482">
        <f t="shared" si="42"/>
        <v>92893.0128900001</v>
      </c>
      <c r="G105" s="482">
        <f t="shared" si="42"/>
        <v>96130.754450000095</v>
      </c>
      <c r="H105" s="482">
        <f t="shared" si="42"/>
        <v>97659.449300000109</v>
      </c>
      <c r="I105" s="482">
        <f t="shared" si="42"/>
        <v>99936.594670000093</v>
      </c>
      <c r="J105" s="482">
        <f t="shared" si="42"/>
        <v>100622.95661000014</v>
      </c>
      <c r="K105" s="482">
        <f t="shared" si="42"/>
        <v>100538.91605000016</v>
      </c>
      <c r="L105" s="482">
        <f t="shared" si="42"/>
        <v>100953.09452000014</v>
      </c>
      <c r="M105" s="482">
        <f t="shared" si="42"/>
        <v>100058.58667000016</v>
      </c>
      <c r="N105" s="24"/>
    </row>
    <row r="106" spans="2:14" s="22" customFormat="1" ht="11.25" customHeight="1">
      <c r="B106" s="24"/>
      <c r="C106" s="7"/>
      <c r="D106" s="230"/>
      <c r="E106" s="273"/>
      <c r="F106" s="273"/>
      <c r="G106" s="273"/>
      <c r="H106" s="273"/>
      <c r="I106" s="273"/>
      <c r="J106" s="273"/>
      <c r="K106" s="273"/>
      <c r="L106" s="273"/>
      <c r="M106" s="273"/>
      <c r="N106" s="24"/>
    </row>
    <row r="107" spans="2:14" s="22" customFormat="1" ht="11.25" customHeight="1">
      <c r="B107" s="24"/>
      <c r="C107" s="246" t="s">
        <v>310</v>
      </c>
      <c r="D107" s="246"/>
      <c r="E107" s="246"/>
      <c r="F107" s="246"/>
      <c r="G107" s="23"/>
      <c r="H107" s="23"/>
      <c r="N107" s="24"/>
    </row>
    <row r="108" spans="2:14" s="22" customFormat="1" ht="43.5" customHeight="1">
      <c r="B108" s="24"/>
      <c r="C108" s="503"/>
      <c r="D108" s="504" t="s">
        <v>311</v>
      </c>
      <c r="E108" s="504" t="s">
        <v>312</v>
      </c>
      <c r="N108" s="24"/>
    </row>
    <row r="109" spans="2:14" s="22" customFormat="1" ht="11.25" customHeight="1">
      <c r="B109" s="24"/>
      <c r="C109" s="505">
        <v>2008</v>
      </c>
      <c r="D109" s="506" t="s">
        <v>314</v>
      </c>
      <c r="E109" s="507">
        <v>1.23</v>
      </c>
      <c r="N109" s="24"/>
    </row>
    <row r="110" spans="2:14" s="22" customFormat="1" ht="11.25" customHeight="1">
      <c r="B110" s="24"/>
      <c r="C110" s="505">
        <v>2009</v>
      </c>
      <c r="D110" s="506" t="s">
        <v>315</v>
      </c>
      <c r="E110" s="507">
        <v>1.25</v>
      </c>
      <c r="N110" s="24"/>
    </row>
    <row r="111" spans="2:14" s="22" customFormat="1" ht="11.25" customHeight="1">
      <c r="B111" s="24"/>
      <c r="C111" s="505">
        <v>2010</v>
      </c>
      <c r="D111" s="506" t="s">
        <v>316</v>
      </c>
      <c r="E111" s="507">
        <v>1.34</v>
      </c>
      <c r="N111" s="24"/>
    </row>
    <row r="112" spans="2:14" s="22" customFormat="1" ht="11.25" customHeight="1">
      <c r="B112" s="24"/>
      <c r="C112" s="505">
        <v>2011</v>
      </c>
      <c r="D112" s="506" t="s">
        <v>317</v>
      </c>
      <c r="E112" s="507">
        <v>1.39</v>
      </c>
      <c r="N112" s="24"/>
    </row>
    <row r="113" spans="2:14" s="22" customFormat="1" ht="11.25" customHeight="1">
      <c r="B113" s="24"/>
      <c r="C113" s="505">
        <v>2012</v>
      </c>
      <c r="D113" s="506" t="s">
        <v>313</v>
      </c>
      <c r="E113" s="507">
        <v>1.38</v>
      </c>
      <c r="N113" s="24"/>
    </row>
    <row r="114" spans="2:14" s="22" customFormat="1" ht="11.25" customHeight="1">
      <c r="B114" s="24"/>
      <c r="C114" s="505">
        <v>2013</v>
      </c>
      <c r="D114" s="506" t="s">
        <v>318</v>
      </c>
      <c r="E114" s="507">
        <v>1.43</v>
      </c>
      <c r="N114" s="24"/>
    </row>
    <row r="115" spans="2:14" s="22" customFormat="1" ht="11.25" customHeight="1">
      <c r="B115" s="24"/>
      <c r="C115" s="505">
        <v>2014</v>
      </c>
      <c r="D115" s="506" t="s">
        <v>319</v>
      </c>
      <c r="E115" s="507">
        <v>1.45</v>
      </c>
      <c r="N115" s="24"/>
    </row>
    <row r="116" spans="2:14" s="22" customFormat="1" ht="11.25" customHeight="1">
      <c r="B116" s="24"/>
      <c r="C116" s="505">
        <v>2015</v>
      </c>
      <c r="D116" s="506" t="s">
        <v>324</v>
      </c>
      <c r="E116" s="507">
        <v>1.37</v>
      </c>
      <c r="N116" s="24"/>
    </row>
    <row r="117" spans="2:14" s="22" customFormat="1" ht="11.25" customHeight="1">
      <c r="B117" s="24"/>
      <c r="C117" s="526">
        <v>2016</v>
      </c>
      <c r="D117" s="527" t="s">
        <v>548</v>
      </c>
      <c r="E117" s="528">
        <v>1.3</v>
      </c>
      <c r="N117" s="24"/>
    </row>
    <row r="118" spans="2:14" s="22" customFormat="1" ht="11.25" customHeight="1">
      <c r="B118" s="24"/>
      <c r="C118" s="7"/>
      <c r="N118" s="24"/>
    </row>
    <row r="119" spans="2:14" s="22" customFormat="1" ht="11.25" customHeight="1">
      <c r="B119" s="24"/>
      <c r="C119" s="7" t="s">
        <v>549</v>
      </c>
      <c r="N119" s="24"/>
    </row>
    <row r="120" spans="2:14" s="22" customFormat="1" ht="11.25" customHeight="1">
      <c r="B120" s="24"/>
      <c r="C120" s="467"/>
      <c r="D120" s="468">
        <v>2007</v>
      </c>
      <c r="E120" s="468">
        <v>2008</v>
      </c>
      <c r="F120" s="468">
        <v>2009</v>
      </c>
      <c r="G120" s="468">
        <v>2010</v>
      </c>
      <c r="H120" s="468">
        <v>2011</v>
      </c>
      <c r="I120" s="468">
        <v>2012</v>
      </c>
      <c r="J120" s="468">
        <v>2013</v>
      </c>
      <c r="K120" s="468">
        <v>2014</v>
      </c>
      <c r="L120" s="468">
        <v>2015</v>
      </c>
      <c r="M120" s="468">
        <v>2016</v>
      </c>
      <c r="N120" s="24"/>
    </row>
    <row r="121" spans="2:14" s="22" customFormat="1" ht="11.25" customHeight="1">
      <c r="B121" s="24"/>
      <c r="C121" s="469" t="s">
        <v>340</v>
      </c>
      <c r="D121" s="478">
        <v>27104.303100000001</v>
      </c>
      <c r="E121" s="478">
        <v>22933.781600000006</v>
      </c>
      <c r="F121" s="478">
        <v>26185.975700000003</v>
      </c>
      <c r="G121" s="478">
        <v>41833.774188100004</v>
      </c>
      <c r="H121" s="478">
        <v>30269.749269500004</v>
      </c>
      <c r="I121" s="478">
        <v>20308.536622399999</v>
      </c>
      <c r="J121" s="478">
        <v>36505.845255000015</v>
      </c>
      <c r="K121" s="478">
        <v>38797.681498299986</v>
      </c>
      <c r="L121" s="478">
        <v>28053.724147699999</v>
      </c>
      <c r="M121" s="478">
        <v>35794.357475499957</v>
      </c>
      <c r="N121" s="282"/>
    </row>
    <row r="122" spans="2:14" s="22" customFormat="1" ht="11.25" customHeight="1">
      <c r="B122" s="24"/>
      <c r="C122" s="469" t="s">
        <v>3</v>
      </c>
      <c r="D122" s="478">
        <v>52638.926999999996</v>
      </c>
      <c r="E122" s="478">
        <v>56460.290999999997</v>
      </c>
      <c r="F122" s="478">
        <v>50549.445000000007</v>
      </c>
      <c r="G122" s="478">
        <v>59242.321646999997</v>
      </c>
      <c r="H122" s="478">
        <v>55103.931311</v>
      </c>
      <c r="I122" s="478">
        <v>58666.987000000001</v>
      </c>
      <c r="J122" s="478">
        <v>54306.887000000002</v>
      </c>
      <c r="K122" s="478">
        <v>54870.239000000001</v>
      </c>
      <c r="L122" s="478">
        <v>54754.839048000002</v>
      </c>
      <c r="M122" s="478">
        <v>56098.972000000002</v>
      </c>
      <c r="N122" s="282"/>
    </row>
    <row r="123" spans="2:14" s="22" customFormat="1" ht="11.25" customHeight="1">
      <c r="B123" s="24"/>
      <c r="C123" s="469" t="s">
        <v>4</v>
      </c>
      <c r="D123" s="478">
        <v>67686.248000000007</v>
      </c>
      <c r="E123" s="478">
        <v>43409.537000000004</v>
      </c>
      <c r="F123" s="478">
        <v>31622.562000000002</v>
      </c>
      <c r="G123" s="478">
        <v>20599.255834</v>
      </c>
      <c r="H123" s="478">
        <v>40501.827406999997</v>
      </c>
      <c r="I123" s="478">
        <v>51130.886037000004</v>
      </c>
      <c r="J123" s="478">
        <v>37176.883000000002</v>
      </c>
      <c r="K123" s="478">
        <v>41132.677000000003</v>
      </c>
      <c r="L123" s="478">
        <v>50923.772366999998</v>
      </c>
      <c r="M123" s="478">
        <v>35187.504000000001</v>
      </c>
      <c r="N123" s="282"/>
    </row>
    <row r="124" spans="2:14" s="22" customFormat="1" ht="11.25" customHeight="1">
      <c r="B124" s="24"/>
      <c r="C124" s="469" t="s">
        <v>66</v>
      </c>
      <c r="D124" s="478">
        <v>2090.7650000000003</v>
      </c>
      <c r="E124" s="478">
        <v>2074.895</v>
      </c>
      <c r="F124" s="478">
        <v>1789.5900000000001</v>
      </c>
      <c r="G124" s="478">
        <v>1566.0229999999999</v>
      </c>
      <c r="H124" s="478">
        <v>0</v>
      </c>
      <c r="I124" s="478">
        <v>0</v>
      </c>
      <c r="J124" s="478">
        <v>0</v>
      </c>
      <c r="K124" s="478">
        <v>0</v>
      </c>
      <c r="L124" s="478">
        <v>0</v>
      </c>
      <c r="M124" s="478">
        <v>0</v>
      </c>
      <c r="N124" s="282"/>
    </row>
    <row r="125" spans="2:14" s="22" customFormat="1" ht="11.25" customHeight="1">
      <c r="B125" s="24"/>
      <c r="C125" s="469" t="s">
        <v>67</v>
      </c>
      <c r="D125" s="478">
        <v>66572.867999999988</v>
      </c>
      <c r="E125" s="478">
        <v>89100.732000000004</v>
      </c>
      <c r="F125" s="478">
        <v>76379.284</v>
      </c>
      <c r="G125" s="478">
        <v>62954.940244999998</v>
      </c>
      <c r="H125" s="478">
        <v>49411.657005000001</v>
      </c>
      <c r="I125" s="478">
        <v>37531.666770999997</v>
      </c>
      <c r="J125" s="478">
        <v>24360.581872000002</v>
      </c>
      <c r="K125" s="478">
        <v>21336.753903000001</v>
      </c>
      <c r="L125" s="478">
        <v>25268.468002000001</v>
      </c>
      <c r="M125" s="478">
        <v>25686.148787999999</v>
      </c>
      <c r="N125" s="282"/>
    </row>
    <row r="126" spans="2:14" s="22" customFormat="1" ht="11.25" customHeight="1">
      <c r="B126" s="24"/>
      <c r="C126" s="469" t="s">
        <v>267</v>
      </c>
      <c r="D126" s="478">
        <v>27249.154999999999</v>
      </c>
      <c r="E126" s="478">
        <v>31757.850000000006</v>
      </c>
      <c r="F126" s="478">
        <v>37888.576999999997</v>
      </c>
      <c r="G126" s="478">
        <v>43208.396000000001</v>
      </c>
      <c r="H126" s="478">
        <v>42105.432999999997</v>
      </c>
      <c r="I126" s="478">
        <v>48140.065000000002</v>
      </c>
      <c r="J126" s="478">
        <v>54344.351999999999</v>
      </c>
      <c r="K126" s="478">
        <v>50634.89</v>
      </c>
      <c r="L126" s="478">
        <v>47713.15</v>
      </c>
      <c r="M126" s="478">
        <v>47295.684000000001</v>
      </c>
      <c r="N126" s="282"/>
    </row>
    <row r="127" spans="2:14" s="22" customFormat="1" ht="11.25" customHeight="1">
      <c r="B127" s="24"/>
      <c r="C127" s="469" t="s">
        <v>268</v>
      </c>
      <c r="D127" s="478">
        <v>462.577</v>
      </c>
      <c r="E127" s="478">
        <v>2406.0700000000002</v>
      </c>
      <c r="F127" s="478">
        <v>5829.0049999999992</v>
      </c>
      <c r="G127" s="478">
        <v>6139.7820000000002</v>
      </c>
      <c r="H127" s="478">
        <v>7091.6880000000001</v>
      </c>
      <c r="I127" s="478">
        <v>7829.9009999999998</v>
      </c>
      <c r="J127" s="478">
        <v>7918.0379999999996</v>
      </c>
      <c r="K127" s="478">
        <v>7802.424</v>
      </c>
      <c r="L127" s="478">
        <v>7844.7979999999998</v>
      </c>
      <c r="M127" s="478">
        <v>7566.8130000000001</v>
      </c>
      <c r="N127" s="282"/>
    </row>
    <row r="128" spans="2:14" s="22" customFormat="1" ht="11.25" customHeight="1">
      <c r="B128" s="24"/>
      <c r="C128" s="469" t="s">
        <v>269</v>
      </c>
      <c r="D128" s="478">
        <v>7.6269999999999998</v>
      </c>
      <c r="E128" s="478">
        <v>15.378</v>
      </c>
      <c r="F128" s="478">
        <v>129.82299999999998</v>
      </c>
      <c r="G128" s="478">
        <v>691.62</v>
      </c>
      <c r="H128" s="478">
        <v>1832.357</v>
      </c>
      <c r="I128" s="478">
        <v>3444.134</v>
      </c>
      <c r="J128" s="478">
        <v>4441.527</v>
      </c>
      <c r="K128" s="478">
        <v>4958.915</v>
      </c>
      <c r="L128" s="478">
        <v>5085.2349999999997</v>
      </c>
      <c r="M128" s="478">
        <v>5060.1440000000002</v>
      </c>
      <c r="N128" s="282"/>
    </row>
    <row r="129" spans="2:14" s="22" customFormat="1" ht="11.25" customHeight="1">
      <c r="B129" s="24"/>
      <c r="C129" s="477" t="s">
        <v>338</v>
      </c>
      <c r="D129" s="478">
        <v>2375.6849999999999</v>
      </c>
      <c r="E129" s="478">
        <v>2651.4889999999996</v>
      </c>
      <c r="F129" s="478">
        <v>3044.2870000000003</v>
      </c>
      <c r="G129" s="478">
        <v>3171.799</v>
      </c>
      <c r="H129" s="478">
        <v>4284.8410000000003</v>
      </c>
      <c r="I129" s="478">
        <v>4746.1490000000003</v>
      </c>
      <c r="J129" s="478">
        <v>5065.5659999999998</v>
      </c>
      <c r="K129" s="478">
        <v>4717.9780000000001</v>
      </c>
      <c r="L129" s="478">
        <v>3173.951</v>
      </c>
      <c r="M129" s="478">
        <v>3415.788</v>
      </c>
      <c r="N129" s="282"/>
    </row>
    <row r="130" spans="2:14" s="22" customFormat="1" ht="11.25" customHeight="1">
      <c r="B130" s="24"/>
      <c r="C130" s="477" t="s">
        <v>280</v>
      </c>
      <c r="D130" s="478">
        <v>23327.756999999998</v>
      </c>
      <c r="E130" s="478">
        <v>26575.975999999999</v>
      </c>
      <c r="F130" s="478">
        <v>28465.934000000001</v>
      </c>
      <c r="G130" s="478">
        <v>30789.052</v>
      </c>
      <c r="H130" s="478">
        <v>32051.011999999999</v>
      </c>
      <c r="I130" s="478">
        <v>33492.864000000001</v>
      </c>
      <c r="J130" s="478">
        <v>32036.724999999999</v>
      </c>
      <c r="K130" s="478">
        <v>25595.536</v>
      </c>
      <c r="L130" s="478">
        <v>25417.974999999999</v>
      </c>
      <c r="M130" s="478">
        <v>25782.481</v>
      </c>
      <c r="N130" s="282"/>
    </row>
    <row r="131" spans="2:14" s="22" customFormat="1" ht="11.25" customHeight="1">
      <c r="B131" s="24"/>
      <c r="C131" s="469" t="s">
        <v>464</v>
      </c>
      <c r="D131" s="478">
        <v>0</v>
      </c>
      <c r="E131" s="478">
        <v>0</v>
      </c>
      <c r="F131" s="478">
        <v>0</v>
      </c>
      <c r="G131" s="478">
        <v>0</v>
      </c>
      <c r="H131" s="478">
        <v>0</v>
      </c>
      <c r="I131" s="478">
        <v>0</v>
      </c>
      <c r="J131" s="478">
        <v>0</v>
      </c>
      <c r="K131" s="478">
        <v>0</v>
      </c>
      <c r="L131" s="478">
        <v>662.65499999999997</v>
      </c>
      <c r="M131" s="478">
        <v>649.74149999999997</v>
      </c>
      <c r="N131" s="282"/>
    </row>
    <row r="132" spans="2:14" s="22" customFormat="1" ht="11.25" customHeight="1">
      <c r="B132" s="24"/>
      <c r="C132" s="471" t="s">
        <v>281</v>
      </c>
      <c r="D132" s="478">
        <v>0</v>
      </c>
      <c r="E132" s="478">
        <v>0</v>
      </c>
      <c r="F132" s="478">
        <v>0</v>
      </c>
      <c r="G132" s="478">
        <v>0</v>
      </c>
      <c r="H132" s="478">
        <v>0</v>
      </c>
      <c r="I132" s="478">
        <v>0</v>
      </c>
      <c r="J132" s="478">
        <v>0</v>
      </c>
      <c r="K132" s="478">
        <v>0</v>
      </c>
      <c r="L132" s="478">
        <v>2324.7159999999999</v>
      </c>
      <c r="M132" s="478">
        <v>2471.3094999999998</v>
      </c>
      <c r="N132" s="282"/>
    </row>
    <row r="133" spans="2:14" s="22" customFormat="1" ht="11.25" customHeight="1">
      <c r="B133" s="24"/>
      <c r="C133" s="481" t="s">
        <v>0</v>
      </c>
      <c r="D133" s="482">
        <f>SUM(D121:D132)</f>
        <v>269515.91210000002</v>
      </c>
      <c r="E133" s="482">
        <f t="shared" ref="E133" si="43">SUM(E121:E132)</f>
        <v>277385.99960000004</v>
      </c>
      <c r="F133" s="482">
        <f t="shared" ref="F133" si="44">SUM(F121:F132)</f>
        <v>261884.48270000002</v>
      </c>
      <c r="G133" s="482">
        <f t="shared" ref="G133" si="45">SUM(G121:G132)</f>
        <v>270196.96391410002</v>
      </c>
      <c r="H133" s="482">
        <f t="shared" ref="H133" si="46">SUM(H121:H132)</f>
        <v>262652.49599249993</v>
      </c>
      <c r="I133" s="482">
        <f t="shared" ref="I133" si="47">SUM(I121:I132)</f>
        <v>265291.18943040003</v>
      </c>
      <c r="J133" s="482">
        <f t="shared" ref="J133" si="48">SUM(J121:J132)</f>
        <v>256156.40512700003</v>
      </c>
      <c r="K133" s="482">
        <f t="shared" ref="K133" si="49">SUM(K121:K132)</f>
        <v>249847.09440130001</v>
      </c>
      <c r="L133" s="482">
        <f t="shared" ref="L133" si="50">SUM(L121:L132)</f>
        <v>251223.28356469999</v>
      </c>
      <c r="M133" s="482">
        <f t="shared" ref="M133" si="51">SUM(M121:M132)</f>
        <v>245008.94326349997</v>
      </c>
      <c r="N133" s="24"/>
    </row>
    <row r="134" spans="2:14" s="22" customFormat="1" ht="11.25" customHeight="1">
      <c r="B134" s="24"/>
      <c r="C134" s="7"/>
      <c r="D134" s="856"/>
      <c r="E134" s="856"/>
      <c r="F134" s="856"/>
      <c r="G134" s="856"/>
      <c r="H134" s="856"/>
      <c r="I134" s="856"/>
      <c r="J134" s="856"/>
      <c r="K134" s="856"/>
      <c r="L134" s="856"/>
      <c r="M134" s="87"/>
      <c r="N134" s="273"/>
    </row>
    <row r="135" spans="2:14" s="22" customFormat="1" ht="11.25" customHeight="1">
      <c r="B135" s="24"/>
      <c r="C135" s="7" t="s">
        <v>341</v>
      </c>
      <c r="D135" s="229"/>
      <c r="E135" s="229"/>
      <c r="F135" s="229"/>
      <c r="G135" s="229"/>
      <c r="H135" s="229"/>
      <c r="I135" s="229"/>
      <c r="J135" s="229"/>
      <c r="K135" s="229"/>
      <c r="L135" s="229"/>
      <c r="M135" s="273"/>
      <c r="N135" s="24"/>
    </row>
    <row r="136" spans="2:14" s="22" customFormat="1" ht="11.25" customHeight="1">
      <c r="B136" s="24"/>
      <c r="C136" s="529"/>
      <c r="D136" s="1050">
        <v>2015</v>
      </c>
      <c r="E136" s="1050"/>
      <c r="F136" s="1050">
        <v>2016</v>
      </c>
      <c r="G136" s="1050"/>
      <c r="H136" s="229"/>
      <c r="I136" s="229"/>
      <c r="J136" s="229"/>
      <c r="K136" s="229"/>
      <c r="L136" s="229"/>
      <c r="M136" s="87"/>
      <c r="N136" s="24"/>
    </row>
    <row r="137" spans="2:14" s="22" customFormat="1" ht="11.25" customHeight="1">
      <c r="B137" s="24"/>
      <c r="C137" s="476"/>
      <c r="D137" s="476" t="s">
        <v>8</v>
      </c>
      <c r="E137" s="476" t="s">
        <v>9</v>
      </c>
      <c r="F137" s="476" t="s">
        <v>8</v>
      </c>
      <c r="G137" s="476" t="s">
        <v>9</v>
      </c>
      <c r="H137" s="229"/>
      <c r="I137" s="229"/>
      <c r="J137" s="229"/>
      <c r="K137" s="229"/>
      <c r="L137" s="229"/>
      <c r="M137" s="273"/>
      <c r="N137" s="24"/>
    </row>
    <row r="138" spans="2:14" s="22" customFormat="1" ht="11.25" customHeight="1">
      <c r="B138" s="24"/>
      <c r="C138" s="469" t="s">
        <v>340</v>
      </c>
      <c r="D138" s="478">
        <f>L121</f>
        <v>28053.724147699999</v>
      </c>
      <c r="E138" s="511">
        <f>ROUND((D138/$D$144)*100,1)</f>
        <v>30.3</v>
      </c>
      <c r="F138" s="478">
        <f>M121</f>
        <v>35794.357475499957</v>
      </c>
      <c r="G138" s="511">
        <f>100-SUM(G139:G143)</f>
        <v>35.799999999999997</v>
      </c>
      <c r="H138" s="229"/>
      <c r="I138" s="229"/>
      <c r="J138" s="229"/>
      <c r="K138" s="229"/>
      <c r="L138" s="229"/>
      <c r="M138" s="229"/>
      <c r="N138" s="24"/>
    </row>
    <row r="139" spans="2:14" s="22" customFormat="1" ht="11.25" customHeight="1">
      <c r="B139" s="24"/>
      <c r="C139" s="469" t="s">
        <v>267</v>
      </c>
      <c r="D139" s="478">
        <f>L126</f>
        <v>47713.15</v>
      </c>
      <c r="E139" s="511">
        <f t="shared" ref="E139:E143" si="52">ROUND((D139/$D$144)*100,1)</f>
        <v>51.6</v>
      </c>
      <c r="F139" s="478">
        <f>M126</f>
        <v>47295.684000000001</v>
      </c>
      <c r="G139" s="511">
        <f>ROUND((F139/$F$144)*100,1)</f>
        <v>47.4</v>
      </c>
      <c r="H139" s="229"/>
      <c r="I139" s="229"/>
      <c r="J139" s="229"/>
      <c r="K139" s="229"/>
      <c r="L139" s="229"/>
      <c r="M139" s="229"/>
      <c r="N139" s="24"/>
    </row>
    <row r="140" spans="2:14" s="22" customFormat="1" ht="11.25" customHeight="1">
      <c r="B140" s="24"/>
      <c r="C140" s="469" t="s">
        <v>268</v>
      </c>
      <c r="D140" s="478">
        <f>L127</f>
        <v>7844.7979999999998</v>
      </c>
      <c r="E140" s="511">
        <f t="shared" si="52"/>
        <v>8.5</v>
      </c>
      <c r="F140" s="478">
        <f>M127</f>
        <v>7566.8130000000001</v>
      </c>
      <c r="G140" s="511">
        <f>ROUND((F140/$F$144)*100,1)</f>
        <v>7.6</v>
      </c>
      <c r="H140" s="229"/>
      <c r="I140" s="229"/>
      <c r="J140" s="229"/>
      <c r="K140" s="229"/>
      <c r="L140" s="229"/>
      <c r="M140" s="229"/>
      <c r="N140" s="24"/>
    </row>
    <row r="141" spans="2:14" s="22" customFormat="1" ht="11.25" customHeight="1">
      <c r="B141" s="24"/>
      <c r="C141" s="469" t="s">
        <v>269</v>
      </c>
      <c r="D141" s="478">
        <f>L128</f>
        <v>5085.2349999999997</v>
      </c>
      <c r="E141" s="511">
        <f t="shared" si="52"/>
        <v>5.5</v>
      </c>
      <c r="F141" s="478">
        <f>M128</f>
        <v>5060.1440000000002</v>
      </c>
      <c r="G141" s="511">
        <f>ROUND((F141/$F$144)*100,1)</f>
        <v>5.0999999999999996</v>
      </c>
      <c r="H141" s="229"/>
      <c r="I141" s="229"/>
      <c r="J141" s="229"/>
      <c r="K141" s="229"/>
      <c r="L141" s="229"/>
      <c r="M141" s="229"/>
      <c r="N141" s="24"/>
    </row>
    <row r="142" spans="2:14" s="22" customFormat="1" ht="11.25" customHeight="1">
      <c r="B142" s="24"/>
      <c r="C142" s="469" t="s">
        <v>338</v>
      </c>
      <c r="D142" s="478">
        <f>L129</f>
        <v>3173.951</v>
      </c>
      <c r="E142" s="511">
        <f t="shared" si="52"/>
        <v>3.4</v>
      </c>
      <c r="F142" s="478">
        <f>M129</f>
        <v>3415.788</v>
      </c>
      <c r="G142" s="511">
        <f>ROUND((F142/$F$144)*100,1)</f>
        <v>3.4</v>
      </c>
      <c r="H142" s="229"/>
      <c r="I142" s="229"/>
      <c r="J142" s="229"/>
      <c r="K142" s="229"/>
      <c r="L142" s="229"/>
      <c r="M142" s="229"/>
      <c r="N142" s="24"/>
    </row>
    <row r="143" spans="2:14" s="22" customFormat="1" ht="11.25" customHeight="1">
      <c r="B143" s="24"/>
      <c r="C143" s="469" t="s">
        <v>464</v>
      </c>
      <c r="D143" s="478">
        <f>L131</f>
        <v>662.65499999999997</v>
      </c>
      <c r="E143" s="511">
        <f t="shared" si="52"/>
        <v>0.7</v>
      </c>
      <c r="F143" s="478">
        <f>M131</f>
        <v>649.74149999999997</v>
      </c>
      <c r="G143" s="511">
        <f>ROUND((F143/$F$144)*100,1)</f>
        <v>0.7</v>
      </c>
      <c r="H143" s="229"/>
      <c r="I143" s="229"/>
      <c r="J143" s="229"/>
      <c r="K143" s="229"/>
      <c r="L143" s="229"/>
      <c r="M143" s="229"/>
      <c r="N143" s="24"/>
    </row>
    <row r="144" spans="2:14" s="22" customFormat="1" ht="11.25" customHeight="1">
      <c r="B144" s="24"/>
      <c r="C144" s="481" t="s">
        <v>0</v>
      </c>
      <c r="D144" s="482">
        <f>SUM(D138:D143)</f>
        <v>92533.513147699996</v>
      </c>
      <c r="E144" s="483">
        <f>SUM(E138:E143)</f>
        <v>100.00000000000001</v>
      </c>
      <c r="F144" s="482">
        <f>SUM(F138:F143)</f>
        <v>99782.52797549995</v>
      </c>
      <c r="G144" s="483">
        <f>SUM(G138:G143)</f>
        <v>99.999999999999986</v>
      </c>
      <c r="H144" s="229"/>
      <c r="I144" s="229"/>
      <c r="J144" s="229"/>
      <c r="K144" s="229"/>
      <c r="L144" s="229"/>
      <c r="M144" s="229"/>
      <c r="N144" s="24"/>
    </row>
    <row r="145" spans="2:14" s="22" customFormat="1" ht="11.25" customHeight="1">
      <c r="B145" s="24"/>
      <c r="C145" s="7"/>
      <c r="D145" s="229"/>
      <c r="E145" s="229"/>
      <c r="F145" s="229"/>
      <c r="G145" s="229"/>
      <c r="H145" s="229"/>
      <c r="I145" s="229"/>
      <c r="J145" s="229"/>
      <c r="K145" s="229"/>
      <c r="L145" s="229"/>
      <c r="M145" s="229"/>
      <c r="N145" s="24"/>
    </row>
    <row r="146" spans="2:14" s="22" customFormat="1" ht="11.25" customHeight="1">
      <c r="B146" s="24"/>
      <c r="C146" s="7" t="s">
        <v>629</v>
      </c>
      <c r="N146" s="24"/>
    </row>
    <row r="147" spans="2:14" s="22" customFormat="1" ht="11.25" customHeight="1">
      <c r="B147" s="24"/>
      <c r="C147" s="530"/>
      <c r="D147" s="1049" t="s">
        <v>265</v>
      </c>
      <c r="E147" s="1049"/>
      <c r="F147" s="1049"/>
      <c r="G147" s="1049" t="s">
        <v>267</v>
      </c>
      <c r="H147" s="1049"/>
      <c r="I147" s="1049"/>
      <c r="J147" s="1049" t="s">
        <v>563</v>
      </c>
      <c r="K147" s="1049"/>
      <c r="L147" s="1049"/>
      <c r="N147" s="24"/>
    </row>
    <row r="148" spans="2:14" s="22" customFormat="1" ht="11.25" customHeight="1">
      <c r="B148" s="24"/>
      <c r="C148" s="471"/>
      <c r="D148" s="531" t="s">
        <v>183</v>
      </c>
      <c r="E148" s="531" t="s">
        <v>185</v>
      </c>
      <c r="F148" s="531" t="s">
        <v>184</v>
      </c>
      <c r="G148" s="531" t="s">
        <v>183</v>
      </c>
      <c r="H148" s="531" t="s">
        <v>185</v>
      </c>
      <c r="I148" s="531" t="s">
        <v>184</v>
      </c>
      <c r="J148" s="531" t="s">
        <v>183</v>
      </c>
      <c r="K148" s="531" t="s">
        <v>185</v>
      </c>
      <c r="L148" s="531" t="s">
        <v>184</v>
      </c>
      <c r="N148" s="24"/>
    </row>
    <row r="149" spans="2:14" s="22" customFormat="1" ht="11.25" customHeight="1">
      <c r="B149" s="24"/>
      <c r="C149" s="469" t="s">
        <v>326</v>
      </c>
      <c r="D149" s="470">
        <v>22.3</v>
      </c>
      <c r="E149" s="470">
        <v>15.6</v>
      </c>
      <c r="F149" s="470">
        <v>0.5</v>
      </c>
      <c r="G149" s="470">
        <v>48.7</v>
      </c>
      <c r="H149" s="470">
        <v>26.7</v>
      </c>
      <c r="I149" s="470">
        <v>6.4</v>
      </c>
      <c r="J149" s="470">
        <v>4.0999999999999996</v>
      </c>
      <c r="K149" s="470">
        <v>1.9000000000000001</v>
      </c>
      <c r="L149" s="470">
        <v>0.8</v>
      </c>
      <c r="N149" s="24"/>
    </row>
    <row r="150" spans="2:14" s="22" customFormat="1" ht="11.25" customHeight="1">
      <c r="B150" s="24"/>
      <c r="C150" s="469" t="s">
        <v>327</v>
      </c>
      <c r="D150" s="470">
        <v>25.7</v>
      </c>
      <c r="E150" s="470">
        <v>19.7</v>
      </c>
      <c r="F150" s="470">
        <v>6</v>
      </c>
      <c r="G150" s="470">
        <v>52.1</v>
      </c>
      <c r="H150" s="470">
        <v>30.1</v>
      </c>
      <c r="I150" s="470">
        <v>7.4</v>
      </c>
      <c r="J150" s="470">
        <v>5.4</v>
      </c>
      <c r="K150" s="470">
        <v>2.9000000000000004</v>
      </c>
      <c r="L150" s="470">
        <v>0.8</v>
      </c>
      <c r="N150" s="24"/>
    </row>
    <row r="151" spans="2:14" s="22" customFormat="1" ht="11.25" customHeight="1">
      <c r="B151" s="24"/>
      <c r="C151" s="469" t="s">
        <v>328</v>
      </c>
      <c r="D151" s="470">
        <v>25.4</v>
      </c>
      <c r="E151" s="470">
        <v>19.899999999999999</v>
      </c>
      <c r="F151" s="470">
        <v>10.3</v>
      </c>
      <c r="G151" s="470">
        <v>39.1</v>
      </c>
      <c r="H151" s="470">
        <v>25.1</v>
      </c>
      <c r="I151" s="470">
        <v>6</v>
      </c>
      <c r="J151" s="470">
        <v>7.6999999999999993</v>
      </c>
      <c r="K151" s="470">
        <v>4.9000000000000004</v>
      </c>
      <c r="L151" s="470">
        <v>2.2999999999999998</v>
      </c>
      <c r="N151" s="24"/>
    </row>
    <row r="152" spans="2:14" s="22" customFormat="1" ht="11.25" customHeight="1">
      <c r="B152" s="24"/>
      <c r="C152" s="469" t="s">
        <v>329</v>
      </c>
      <c r="D152" s="470">
        <v>34.200000000000003</v>
      </c>
      <c r="E152" s="470">
        <v>25.9</v>
      </c>
      <c r="F152" s="470">
        <v>15.6</v>
      </c>
      <c r="G152" s="470">
        <v>34.6</v>
      </c>
      <c r="H152" s="470">
        <v>21.8</v>
      </c>
      <c r="I152" s="470">
        <v>3.8</v>
      </c>
      <c r="J152" s="470">
        <v>9</v>
      </c>
      <c r="K152" s="470">
        <v>5.4</v>
      </c>
      <c r="L152" s="470">
        <v>1.4000000000000001</v>
      </c>
      <c r="N152" s="24"/>
    </row>
    <row r="153" spans="2:14" s="22" customFormat="1" ht="11.25" customHeight="1">
      <c r="B153" s="24"/>
      <c r="C153" s="469" t="s">
        <v>328</v>
      </c>
      <c r="D153" s="470">
        <v>33</v>
      </c>
      <c r="E153" s="470">
        <v>26.4</v>
      </c>
      <c r="F153" s="470">
        <v>10.4</v>
      </c>
      <c r="G153" s="470">
        <v>38.200000000000003</v>
      </c>
      <c r="H153" s="470">
        <v>20.3</v>
      </c>
      <c r="I153" s="470">
        <v>9</v>
      </c>
      <c r="J153" s="470">
        <v>10</v>
      </c>
      <c r="K153" s="470">
        <v>6.6</v>
      </c>
      <c r="L153" s="470">
        <v>2.2000000000000002</v>
      </c>
      <c r="N153" s="24"/>
    </row>
    <row r="154" spans="2:14" s="22" customFormat="1" ht="11.25" customHeight="1">
      <c r="B154" s="24"/>
      <c r="C154" s="469" t="s">
        <v>330</v>
      </c>
      <c r="D154" s="470">
        <v>24.2</v>
      </c>
      <c r="E154" s="470">
        <v>15.3</v>
      </c>
      <c r="F154" s="470">
        <v>5.9</v>
      </c>
      <c r="G154" s="470">
        <v>31.9</v>
      </c>
      <c r="H154" s="470">
        <v>16.7</v>
      </c>
      <c r="I154" s="470">
        <v>6.4</v>
      </c>
      <c r="J154" s="470">
        <v>11.1</v>
      </c>
      <c r="K154" s="470">
        <v>8.8000000000000007</v>
      </c>
      <c r="L154" s="470">
        <v>5</v>
      </c>
      <c r="N154" s="24"/>
    </row>
    <row r="155" spans="2:14" s="22" customFormat="1" ht="11.25" customHeight="1">
      <c r="B155" s="24"/>
      <c r="C155" s="469" t="s">
        <v>330</v>
      </c>
      <c r="D155" s="470">
        <v>14.8</v>
      </c>
      <c r="E155" s="470">
        <v>10.5</v>
      </c>
      <c r="F155" s="470">
        <v>6.3</v>
      </c>
      <c r="G155" s="470">
        <v>26.2</v>
      </c>
      <c r="H155" s="470">
        <v>16.100000000000001</v>
      </c>
      <c r="I155" s="470">
        <v>5.8</v>
      </c>
      <c r="J155" s="470">
        <v>10.3</v>
      </c>
      <c r="K155" s="470">
        <v>7.8999999999999995</v>
      </c>
      <c r="L155" s="470">
        <v>3.9000000000000004</v>
      </c>
      <c r="N155" s="24"/>
    </row>
    <row r="156" spans="2:14" s="22" customFormat="1" ht="11.25" customHeight="1">
      <c r="B156" s="24"/>
      <c r="C156" s="469" t="s">
        <v>329</v>
      </c>
      <c r="D156" s="470">
        <v>14.5</v>
      </c>
      <c r="E156" s="470">
        <v>9.9</v>
      </c>
      <c r="F156" s="470">
        <v>5</v>
      </c>
      <c r="G156" s="470">
        <v>39.1</v>
      </c>
      <c r="H156" s="470">
        <v>17.5</v>
      </c>
      <c r="I156" s="470">
        <v>8.6</v>
      </c>
      <c r="J156" s="470">
        <v>10.199999999999999</v>
      </c>
      <c r="K156" s="470">
        <v>8</v>
      </c>
      <c r="L156" s="470">
        <v>6.4</v>
      </c>
      <c r="N156" s="24"/>
    </row>
    <row r="157" spans="2:14" s="22" customFormat="1" ht="11.25" customHeight="1">
      <c r="B157" s="24"/>
      <c r="C157" s="469" t="s">
        <v>331</v>
      </c>
      <c r="D157" s="470">
        <v>12.4</v>
      </c>
      <c r="E157" s="470">
        <v>8.4</v>
      </c>
      <c r="F157" s="470">
        <v>5.7</v>
      </c>
      <c r="G157" s="470">
        <v>25.9</v>
      </c>
      <c r="H157" s="470">
        <v>13.4</v>
      </c>
      <c r="I157" s="470">
        <v>5.5</v>
      </c>
      <c r="J157" s="470">
        <v>8.6999999999999993</v>
      </c>
      <c r="K157" s="470">
        <v>6.7</v>
      </c>
      <c r="L157" s="470">
        <v>3.8000000000000003</v>
      </c>
      <c r="N157" s="24"/>
    </row>
    <row r="158" spans="2:14" s="22" customFormat="1" ht="11.25" customHeight="1">
      <c r="B158" s="24"/>
      <c r="C158" s="469" t="s">
        <v>332</v>
      </c>
      <c r="D158" s="470">
        <v>13.4</v>
      </c>
      <c r="E158" s="470">
        <v>8</v>
      </c>
      <c r="F158" s="470">
        <v>0.9</v>
      </c>
      <c r="G158" s="470">
        <v>33.6</v>
      </c>
      <c r="H158" s="470">
        <v>11.6</v>
      </c>
      <c r="I158" s="470">
        <v>3.1</v>
      </c>
      <c r="J158" s="470">
        <v>7.5</v>
      </c>
      <c r="K158" s="470">
        <v>4.0999999999999996</v>
      </c>
      <c r="L158" s="470">
        <v>1.4000000000000001</v>
      </c>
      <c r="N158" s="24"/>
    </row>
    <row r="159" spans="2:14" s="22" customFormat="1" ht="11.25" customHeight="1">
      <c r="B159" s="24"/>
      <c r="C159" s="469" t="s">
        <v>333</v>
      </c>
      <c r="D159" s="470">
        <v>12.7</v>
      </c>
      <c r="E159" s="470">
        <v>7.4</v>
      </c>
      <c r="F159" s="470">
        <v>0.6</v>
      </c>
      <c r="G159" s="470">
        <v>44.9</v>
      </c>
      <c r="H159" s="470">
        <v>19</v>
      </c>
      <c r="I159" s="470">
        <v>5</v>
      </c>
      <c r="J159" s="470">
        <v>5</v>
      </c>
      <c r="K159" s="470">
        <v>2.7</v>
      </c>
      <c r="L159" s="470">
        <v>0.8</v>
      </c>
      <c r="N159" s="24"/>
    </row>
    <row r="160" spans="2:14" s="22" customFormat="1" ht="11.25" customHeight="1">
      <c r="B160" s="24"/>
      <c r="C160" s="471" t="s">
        <v>334</v>
      </c>
      <c r="D160" s="472">
        <v>12.6</v>
      </c>
      <c r="E160" s="472">
        <v>9</v>
      </c>
      <c r="F160" s="472">
        <v>2.2000000000000002</v>
      </c>
      <c r="G160" s="472">
        <v>30.6</v>
      </c>
      <c r="H160" s="472">
        <v>13</v>
      </c>
      <c r="I160" s="472">
        <v>4.8</v>
      </c>
      <c r="J160" s="472">
        <v>4.2</v>
      </c>
      <c r="K160" s="472">
        <v>2.2999999999999998</v>
      </c>
      <c r="L160" s="472">
        <v>0.7</v>
      </c>
      <c r="N160" s="24"/>
    </row>
    <row r="161" spans="2:14" s="22" customFormat="1" ht="11.25" customHeight="1">
      <c r="B161" s="24"/>
      <c r="C161" s="7"/>
      <c r="D161" s="272"/>
      <c r="F161" s="272"/>
      <c r="G161" s="272"/>
      <c r="I161" s="272"/>
      <c r="N161" s="24"/>
    </row>
    <row r="162" spans="2:14" s="22" customFormat="1" ht="11.25" customHeight="1">
      <c r="B162" s="24"/>
      <c r="C162" s="7" t="s">
        <v>336</v>
      </c>
      <c r="N162" s="24"/>
    </row>
    <row r="163" spans="2:14" s="248" customFormat="1" ht="48" customHeight="1">
      <c r="B163" s="247"/>
      <c r="C163" s="515"/>
      <c r="D163" s="516" t="s">
        <v>335</v>
      </c>
      <c r="E163" s="516" t="s">
        <v>554</v>
      </c>
      <c r="F163" s="516" t="s">
        <v>342</v>
      </c>
      <c r="G163" s="274"/>
      <c r="I163" s="274"/>
      <c r="N163" s="247"/>
    </row>
    <row r="164" spans="2:14" s="22" customFormat="1" ht="11.25" customHeight="1">
      <c r="B164" s="24"/>
      <c r="C164" s="469" t="s">
        <v>326</v>
      </c>
      <c r="D164" s="478">
        <v>2885.90931</v>
      </c>
      <c r="E164" s="478">
        <v>3895.5691609999999</v>
      </c>
      <c r="F164" s="478">
        <v>3642.0434071250006</v>
      </c>
      <c r="G164" s="894"/>
      <c r="H164" s="87"/>
      <c r="I164" s="87"/>
      <c r="J164" s="273"/>
      <c r="N164" s="24"/>
    </row>
    <row r="165" spans="2:14" s="22" customFormat="1" ht="11.25" customHeight="1">
      <c r="B165" s="24"/>
      <c r="C165" s="469" t="s">
        <v>327</v>
      </c>
      <c r="D165" s="478">
        <v>3850.773737</v>
      </c>
      <c r="E165" s="478">
        <v>4485.2321109999993</v>
      </c>
      <c r="F165" s="478">
        <v>3103.1051127083338</v>
      </c>
      <c r="G165" s="894"/>
      <c r="H165" s="87"/>
      <c r="I165" s="87"/>
      <c r="J165" s="273"/>
      <c r="N165" s="24"/>
    </row>
    <row r="166" spans="2:14" s="22" customFormat="1" ht="11.25" customHeight="1">
      <c r="B166" s="24"/>
      <c r="C166" s="469" t="s">
        <v>328</v>
      </c>
      <c r="D166" s="478">
        <v>4171.350821</v>
      </c>
      <c r="E166" s="478">
        <v>4713.8499069999998</v>
      </c>
      <c r="F166" s="478">
        <v>3329.9127729583324</v>
      </c>
      <c r="G166" s="894"/>
      <c r="H166" s="87"/>
      <c r="I166" s="87"/>
      <c r="J166" s="273"/>
      <c r="N166" s="24"/>
    </row>
    <row r="167" spans="2:14" s="22" customFormat="1" ht="11.25" customHeight="1">
      <c r="B167" s="24"/>
      <c r="C167" s="469" t="s">
        <v>329</v>
      </c>
      <c r="D167" s="478">
        <v>2911.3911630000002</v>
      </c>
      <c r="E167" s="478">
        <v>5656.259677</v>
      </c>
      <c r="F167" s="478">
        <v>3146.6437960833337</v>
      </c>
      <c r="G167" s="894"/>
      <c r="H167" s="87"/>
      <c r="I167" s="87"/>
      <c r="J167" s="273"/>
      <c r="N167" s="24"/>
    </row>
    <row r="168" spans="2:14" s="22" customFormat="1" ht="11.25" customHeight="1">
      <c r="B168" s="24"/>
      <c r="C168" s="469" t="s">
        <v>328</v>
      </c>
      <c r="D168" s="478">
        <v>3188.9041050000001</v>
      </c>
      <c r="E168" s="478">
        <v>5401.1237499999997</v>
      </c>
      <c r="F168" s="478">
        <v>3055.177164416667</v>
      </c>
      <c r="G168" s="894"/>
      <c r="H168" s="87"/>
      <c r="I168" s="87"/>
      <c r="J168" s="273"/>
      <c r="N168" s="24"/>
    </row>
    <row r="169" spans="2:14" s="22" customFormat="1" ht="11.25" customHeight="1">
      <c r="B169" s="24"/>
      <c r="C169" s="469" t="s">
        <v>330</v>
      </c>
      <c r="D169" s="478">
        <v>2611.330989</v>
      </c>
      <c r="E169" s="478">
        <v>3107.5677949999999</v>
      </c>
      <c r="F169" s="478">
        <v>2594.0957267916669</v>
      </c>
      <c r="G169" s="894"/>
      <c r="H169" s="87"/>
      <c r="I169" s="87"/>
      <c r="J169" s="273"/>
      <c r="N169" s="24"/>
    </row>
    <row r="170" spans="2:14" s="22" customFormat="1" ht="11.25" customHeight="1">
      <c r="B170" s="24"/>
      <c r="C170" s="469" t="s">
        <v>330</v>
      </c>
      <c r="D170" s="478">
        <v>2165.6107390000002</v>
      </c>
      <c r="E170" s="478">
        <v>2361.3702389999999</v>
      </c>
      <c r="F170" s="478">
        <v>2176.7845976666667</v>
      </c>
      <c r="G170" s="894"/>
      <c r="H170" s="87"/>
      <c r="I170" s="87"/>
      <c r="J170" s="273"/>
      <c r="N170" s="24"/>
    </row>
    <row r="171" spans="2:14" s="22" customFormat="1" ht="11.25" customHeight="1">
      <c r="B171" s="24"/>
      <c r="C171" s="469" t="s">
        <v>329</v>
      </c>
      <c r="D171" s="478">
        <v>1837.4424960000001</v>
      </c>
      <c r="E171" s="478">
        <v>2150.8612740000003</v>
      </c>
      <c r="F171" s="478">
        <v>1720.6611750833335</v>
      </c>
      <c r="G171" s="894"/>
      <c r="H171" s="87"/>
      <c r="I171" s="87"/>
      <c r="J171" s="273"/>
      <c r="N171" s="24"/>
    </row>
    <row r="172" spans="2:14" s="22" customFormat="1" ht="11.25" customHeight="1">
      <c r="B172" s="24"/>
      <c r="C172" s="469" t="s">
        <v>331</v>
      </c>
      <c r="D172" s="478">
        <v>1763.7736179999999</v>
      </c>
      <c r="E172" s="478">
        <v>1754.9972809999999</v>
      </c>
      <c r="F172" s="478">
        <v>1583.643885416667</v>
      </c>
      <c r="G172" s="894"/>
      <c r="H172" s="87"/>
      <c r="I172" s="87"/>
      <c r="J172" s="273"/>
      <c r="N172" s="24"/>
    </row>
    <row r="173" spans="2:14" s="22" customFormat="1" ht="11.25" customHeight="1">
      <c r="B173" s="24"/>
      <c r="C173" s="469" t="s">
        <v>332</v>
      </c>
      <c r="D173" s="478">
        <v>1896.156669</v>
      </c>
      <c r="E173" s="478">
        <v>1794.0539140000001</v>
      </c>
      <c r="F173" s="478">
        <v>1832.9423444999995</v>
      </c>
      <c r="G173" s="894"/>
      <c r="H173" s="87"/>
      <c r="I173" s="87"/>
      <c r="J173" s="273"/>
      <c r="N173" s="24"/>
    </row>
    <row r="174" spans="2:14" s="22" customFormat="1" ht="11.25" customHeight="1">
      <c r="B174" s="24"/>
      <c r="C174" s="469" t="s">
        <v>333</v>
      </c>
      <c r="D174" s="478">
        <v>2164.2661699999999</v>
      </c>
      <c r="E174" s="478">
        <v>1751.951509</v>
      </c>
      <c r="F174" s="478">
        <v>2511.42767</v>
      </c>
      <c r="G174" s="894"/>
      <c r="H174" s="87"/>
      <c r="I174" s="87"/>
      <c r="J174" s="273"/>
      <c r="N174" s="24"/>
    </row>
    <row r="175" spans="2:14" s="22" customFormat="1" ht="11.25" customHeight="1">
      <c r="B175" s="24"/>
      <c r="C175" s="471" t="s">
        <v>334</v>
      </c>
      <c r="D175" s="502">
        <v>1770.8802560000001</v>
      </c>
      <c r="E175" s="502">
        <v>2095.1100099999999</v>
      </c>
      <c r="F175" s="502">
        <v>3249.6896876666665</v>
      </c>
      <c r="G175" s="894"/>
      <c r="H175" s="87"/>
      <c r="I175" s="87"/>
      <c r="J175" s="273"/>
      <c r="N175" s="24"/>
    </row>
    <row r="176" spans="2:14" s="22" customFormat="1" ht="11.25" customHeight="1">
      <c r="B176" s="24"/>
      <c r="C176" s="481" t="s">
        <v>0</v>
      </c>
      <c r="D176" s="482">
        <f>SUM(D164:D175)</f>
        <v>31217.790073</v>
      </c>
      <c r="E176" s="482">
        <f>SUM(E164:E175)</f>
        <v>39167.946627999991</v>
      </c>
      <c r="F176" s="482"/>
      <c r="G176" s="87"/>
      <c r="H176" s="273"/>
      <c r="I176" s="87"/>
      <c r="J176" s="273"/>
      <c r="N176" s="24"/>
    </row>
    <row r="177" spans="2:14" s="22" customFormat="1" ht="11.25" customHeight="1">
      <c r="B177" s="24"/>
      <c r="C177" s="7"/>
      <c r="N177" s="24"/>
    </row>
    <row r="178" spans="2:14" s="22" customFormat="1" ht="11.25" customHeight="1">
      <c r="B178" s="115"/>
      <c r="C178" s="116" t="s">
        <v>555</v>
      </c>
      <c r="D178" s="117"/>
      <c r="E178" s="117"/>
      <c r="F178" s="118"/>
      <c r="H178" s="24"/>
    </row>
    <row r="179" spans="2:14" s="22" customFormat="1" ht="11.25" customHeight="1">
      <c r="B179" s="115"/>
      <c r="C179" s="519"/>
      <c r="D179" s="519"/>
      <c r="E179" s="520" t="s">
        <v>155</v>
      </c>
      <c r="F179" s="520"/>
      <c r="G179" s="857"/>
    </row>
    <row r="180" spans="2:14" s="22" customFormat="1" ht="11.25" customHeight="1">
      <c r="B180" s="115"/>
      <c r="C180" s="521"/>
      <c r="D180" s="460" t="s">
        <v>155</v>
      </c>
      <c r="E180" s="460" t="s">
        <v>156</v>
      </c>
      <c r="F180" s="460"/>
      <c r="G180" s="857"/>
    </row>
    <row r="181" spans="2:14" s="22" customFormat="1" ht="11.25" customHeight="1">
      <c r="B181" s="115"/>
      <c r="C181" s="461"/>
      <c r="D181" s="522">
        <v>2016</v>
      </c>
      <c r="E181" s="462" t="s">
        <v>157</v>
      </c>
      <c r="F181" s="462"/>
      <c r="G181" s="857"/>
    </row>
    <row r="182" spans="2:14" s="22" customFormat="1" ht="11.25" customHeight="1">
      <c r="B182" s="115"/>
      <c r="C182" s="523">
        <v>42370</v>
      </c>
      <c r="D182" s="524">
        <v>64.997296800001081</v>
      </c>
      <c r="E182" s="524">
        <v>140.40128262370968</v>
      </c>
      <c r="F182" s="524">
        <f>IF($D182&gt;E182,E182,$D182)</f>
        <v>64.997296800001081</v>
      </c>
      <c r="G182" s="866"/>
      <c r="H182" s="310"/>
      <c r="I182" s="310"/>
      <c r="J182" s="310"/>
    </row>
    <row r="183" spans="2:14" s="22" customFormat="1" ht="11.25" customHeight="1">
      <c r="B183" s="115"/>
      <c r="C183" s="523">
        <v>42371</v>
      </c>
      <c r="D183" s="524">
        <v>81.488721399999889</v>
      </c>
      <c r="E183" s="524">
        <v>140.40128262370968</v>
      </c>
      <c r="F183" s="524">
        <f t="shared" ref="F183:F246" si="53">IF($D183&gt;E183,E183,$D183)</f>
        <v>81.488721399999889</v>
      </c>
      <c r="G183" s="866"/>
      <c r="H183" s="310"/>
      <c r="I183" s="310"/>
      <c r="J183" s="310"/>
    </row>
    <row r="184" spans="2:14" s="22" customFormat="1" ht="11.25" customHeight="1">
      <c r="B184" s="115"/>
      <c r="C184" s="523">
        <v>42372</v>
      </c>
      <c r="D184" s="524">
        <v>94.707817100000398</v>
      </c>
      <c r="E184" s="524">
        <v>140.40128262370968</v>
      </c>
      <c r="F184" s="524">
        <f t="shared" si="53"/>
        <v>94.707817100000398</v>
      </c>
      <c r="G184" s="866"/>
      <c r="H184" s="310"/>
      <c r="I184" s="310"/>
      <c r="J184" s="310"/>
    </row>
    <row r="185" spans="2:14" s="22" customFormat="1" ht="11.25" customHeight="1">
      <c r="B185" s="115"/>
      <c r="C185" s="523">
        <v>42373</v>
      </c>
      <c r="D185" s="524">
        <v>191.12534249999987</v>
      </c>
      <c r="E185" s="524">
        <v>140.40128262370968</v>
      </c>
      <c r="F185" s="524">
        <f t="shared" si="53"/>
        <v>140.40128262370968</v>
      </c>
      <c r="G185" s="866"/>
      <c r="H185" s="310"/>
      <c r="I185" s="310"/>
      <c r="J185" s="310"/>
    </row>
    <row r="186" spans="2:14" s="22" customFormat="1" ht="11.25" customHeight="1">
      <c r="B186" s="115"/>
      <c r="C186" s="523">
        <v>42374</v>
      </c>
      <c r="D186" s="524">
        <v>188.73031749999944</v>
      </c>
      <c r="E186" s="524">
        <v>140.40128262370968</v>
      </c>
      <c r="F186" s="524">
        <f t="shared" si="53"/>
        <v>140.40128262370968</v>
      </c>
      <c r="G186" s="866"/>
      <c r="H186" s="310"/>
      <c r="I186" s="310"/>
      <c r="J186" s="310"/>
    </row>
    <row r="187" spans="2:14" s="22" customFormat="1" ht="11.25" customHeight="1">
      <c r="B187" s="115"/>
      <c r="C187" s="523">
        <v>42375</v>
      </c>
      <c r="D187" s="524">
        <v>145.65753290000023</v>
      </c>
      <c r="E187" s="524">
        <v>140.40128262370968</v>
      </c>
      <c r="F187" s="524">
        <f t="shared" si="53"/>
        <v>140.40128262370968</v>
      </c>
      <c r="G187" s="866"/>
      <c r="H187" s="310"/>
      <c r="I187" s="310"/>
      <c r="J187" s="310"/>
    </row>
    <row r="188" spans="2:14" s="22" customFormat="1" ht="11.25" customHeight="1">
      <c r="B188" s="115"/>
      <c r="C188" s="523">
        <v>42376</v>
      </c>
      <c r="D188" s="524">
        <v>202.72694569999953</v>
      </c>
      <c r="E188" s="524">
        <v>140.40128262370968</v>
      </c>
      <c r="F188" s="524">
        <f t="shared" si="53"/>
        <v>140.40128262370968</v>
      </c>
      <c r="G188" s="866"/>
      <c r="H188" s="310"/>
      <c r="I188" s="310"/>
      <c r="J188" s="310"/>
    </row>
    <row r="189" spans="2:14" s="22" customFormat="1" ht="11.25" customHeight="1">
      <c r="B189" s="115"/>
      <c r="C189" s="523">
        <v>42377</v>
      </c>
      <c r="D189" s="524">
        <v>299.82088799999974</v>
      </c>
      <c r="E189" s="524">
        <v>140.40128262370968</v>
      </c>
      <c r="F189" s="524">
        <f t="shared" si="53"/>
        <v>140.40128262370968</v>
      </c>
      <c r="G189" s="866"/>
      <c r="H189" s="310"/>
      <c r="I189" s="310"/>
      <c r="J189" s="310"/>
    </row>
    <row r="190" spans="2:14" s="22" customFormat="1" ht="11.25" customHeight="1">
      <c r="B190" s="115"/>
      <c r="C190" s="523">
        <v>42378</v>
      </c>
      <c r="D190" s="524">
        <v>321.09381250000024</v>
      </c>
      <c r="E190" s="524">
        <v>140.40128262370968</v>
      </c>
      <c r="F190" s="524">
        <f t="shared" si="53"/>
        <v>140.40128262370968</v>
      </c>
      <c r="G190" s="866"/>
      <c r="H190" s="310"/>
      <c r="I190" s="310"/>
      <c r="J190" s="310"/>
    </row>
    <row r="191" spans="2:14" s="22" customFormat="1" ht="11.25" customHeight="1">
      <c r="B191" s="115"/>
      <c r="C191" s="523">
        <v>42379</v>
      </c>
      <c r="D191" s="524">
        <v>457.87816830000008</v>
      </c>
      <c r="E191" s="524">
        <v>140.40128262370968</v>
      </c>
      <c r="F191" s="524">
        <f t="shared" si="53"/>
        <v>140.40128262370968</v>
      </c>
      <c r="G191" s="866"/>
      <c r="H191" s="310"/>
      <c r="I191" s="310"/>
      <c r="J191" s="310"/>
    </row>
    <row r="192" spans="2:14" s="22" customFormat="1" ht="11.25" customHeight="1">
      <c r="B192" s="115"/>
      <c r="C192" s="523">
        <v>42380</v>
      </c>
      <c r="D192" s="524">
        <v>487.14526320000107</v>
      </c>
      <c r="E192" s="524">
        <v>140.40128262370968</v>
      </c>
      <c r="F192" s="524">
        <f t="shared" si="53"/>
        <v>140.40128262370968</v>
      </c>
      <c r="G192" s="866"/>
      <c r="H192" s="310"/>
      <c r="I192" s="310"/>
      <c r="J192" s="310"/>
    </row>
    <row r="193" spans="2:10" s="22" customFormat="1" ht="11.25" customHeight="1">
      <c r="B193" s="115"/>
      <c r="C193" s="523">
        <v>42381</v>
      </c>
      <c r="D193" s="524">
        <v>378.45770950000002</v>
      </c>
      <c r="E193" s="524">
        <v>140.40128262370968</v>
      </c>
      <c r="F193" s="524">
        <f t="shared" si="53"/>
        <v>140.40128262370968</v>
      </c>
      <c r="G193" s="866"/>
      <c r="H193" s="310"/>
      <c r="I193" s="310"/>
      <c r="J193" s="310"/>
    </row>
    <row r="194" spans="2:10" s="22" customFormat="1" ht="11.25" customHeight="1">
      <c r="B194" s="115"/>
      <c r="C194" s="523">
        <v>42382</v>
      </c>
      <c r="D194" s="524">
        <v>277.0182841999985</v>
      </c>
      <c r="E194" s="524">
        <v>140.40128262370968</v>
      </c>
      <c r="F194" s="524">
        <f t="shared" si="53"/>
        <v>140.40128262370968</v>
      </c>
      <c r="G194" s="866"/>
      <c r="H194" s="310"/>
      <c r="I194" s="310"/>
      <c r="J194" s="310"/>
    </row>
    <row r="195" spans="2:10" s="22" customFormat="1" ht="11.25" customHeight="1">
      <c r="B195" s="115"/>
      <c r="C195" s="523">
        <v>42383</v>
      </c>
      <c r="D195" s="524">
        <v>268.24188689999994</v>
      </c>
      <c r="E195" s="524">
        <v>140.40128262370968</v>
      </c>
      <c r="F195" s="524">
        <f t="shared" si="53"/>
        <v>140.40128262370968</v>
      </c>
      <c r="G195" s="866"/>
      <c r="H195" s="310"/>
      <c r="I195" s="310"/>
      <c r="J195" s="310"/>
    </row>
    <row r="196" spans="2:10" s="22" customFormat="1" ht="11.25" customHeight="1">
      <c r="B196" s="115"/>
      <c r="C196" s="523">
        <v>42384</v>
      </c>
      <c r="D196" s="524">
        <v>238.61678629999975</v>
      </c>
      <c r="E196" s="524">
        <v>140.40128262370968</v>
      </c>
      <c r="F196" s="524">
        <f t="shared" si="53"/>
        <v>140.40128262370968</v>
      </c>
      <c r="G196" s="866"/>
      <c r="H196" s="310"/>
      <c r="I196" s="310"/>
      <c r="J196" s="310"/>
    </row>
    <row r="197" spans="2:10" s="22" customFormat="1" ht="11.25" customHeight="1">
      <c r="B197" s="115"/>
      <c r="C197" s="523">
        <v>42385</v>
      </c>
      <c r="D197" s="524">
        <v>195.32428240000101</v>
      </c>
      <c r="E197" s="524">
        <v>140.40128262370968</v>
      </c>
      <c r="F197" s="524">
        <f t="shared" si="53"/>
        <v>140.40128262370968</v>
      </c>
      <c r="G197" s="866"/>
      <c r="H197" s="310"/>
      <c r="I197" s="310"/>
      <c r="J197" s="310"/>
    </row>
    <row r="198" spans="2:10" s="22" customFormat="1" ht="11.25" customHeight="1">
      <c r="B198" s="115"/>
      <c r="C198" s="523">
        <v>42386</v>
      </c>
      <c r="D198" s="524">
        <v>163.02326019999956</v>
      </c>
      <c r="E198" s="524">
        <v>140.40128262370968</v>
      </c>
      <c r="F198" s="524">
        <f t="shared" si="53"/>
        <v>140.40128262370968</v>
      </c>
      <c r="G198" s="866"/>
      <c r="H198" s="310"/>
      <c r="I198" s="310"/>
      <c r="J198" s="310"/>
    </row>
    <row r="199" spans="2:10" s="22" customFormat="1" ht="11.25" customHeight="1">
      <c r="B199" s="115"/>
      <c r="C199" s="523">
        <v>42387</v>
      </c>
      <c r="D199" s="524">
        <v>166.82333700000001</v>
      </c>
      <c r="E199" s="524">
        <v>140.40128262370968</v>
      </c>
      <c r="F199" s="524">
        <f t="shared" si="53"/>
        <v>140.40128262370968</v>
      </c>
      <c r="G199" s="866"/>
      <c r="H199" s="310"/>
      <c r="I199" s="310"/>
      <c r="J199" s="310"/>
    </row>
    <row r="200" spans="2:10" s="22" customFormat="1" ht="11.25" customHeight="1">
      <c r="B200" s="115"/>
      <c r="C200" s="523">
        <v>42388</v>
      </c>
      <c r="D200" s="524">
        <v>166.75267099999985</v>
      </c>
      <c r="E200" s="524">
        <v>140.40128262370968</v>
      </c>
      <c r="F200" s="524">
        <f t="shared" si="53"/>
        <v>140.40128262370968</v>
      </c>
      <c r="G200" s="866"/>
      <c r="H200" s="310"/>
      <c r="I200" s="310"/>
      <c r="J200" s="310"/>
    </row>
    <row r="201" spans="2:10" s="22" customFormat="1" ht="11.25" customHeight="1">
      <c r="B201" s="115"/>
      <c r="C201" s="523">
        <v>42389</v>
      </c>
      <c r="D201" s="524">
        <v>143.91564200000002</v>
      </c>
      <c r="E201" s="524">
        <v>140.40128262370968</v>
      </c>
      <c r="F201" s="524">
        <f t="shared" si="53"/>
        <v>140.40128262370968</v>
      </c>
      <c r="G201" s="866"/>
      <c r="H201" s="310"/>
      <c r="I201" s="310"/>
      <c r="J201" s="310"/>
    </row>
    <row r="202" spans="2:10" s="22" customFormat="1" ht="11.25" customHeight="1">
      <c r="B202" s="115"/>
      <c r="C202" s="523">
        <v>42390</v>
      </c>
      <c r="D202" s="524">
        <v>124.55300000000103</v>
      </c>
      <c r="E202" s="524">
        <v>140.40128262370968</v>
      </c>
      <c r="F202" s="524">
        <f t="shared" si="53"/>
        <v>124.55300000000103</v>
      </c>
      <c r="G202" s="866"/>
      <c r="H202" s="310"/>
      <c r="I202" s="310"/>
      <c r="J202" s="310"/>
    </row>
    <row r="203" spans="2:10" s="22" customFormat="1" ht="11.25" customHeight="1">
      <c r="B203" s="115"/>
      <c r="C203" s="523">
        <v>42391</v>
      </c>
      <c r="D203" s="524">
        <v>138.39018199999879</v>
      </c>
      <c r="E203" s="524">
        <v>140.40128262370968</v>
      </c>
      <c r="F203" s="524">
        <f t="shared" si="53"/>
        <v>138.39018199999879</v>
      </c>
      <c r="G203" s="866"/>
      <c r="H203" s="310"/>
      <c r="I203" s="310"/>
      <c r="J203" s="310"/>
    </row>
    <row r="204" spans="2:10" s="22" customFormat="1" ht="11.25" customHeight="1">
      <c r="B204" s="115"/>
      <c r="C204" s="523">
        <v>42392</v>
      </c>
      <c r="D204" s="524">
        <v>126.61253700000104</v>
      </c>
      <c r="E204" s="524">
        <v>140.40128262370968</v>
      </c>
      <c r="F204" s="524">
        <f t="shared" si="53"/>
        <v>126.61253700000104</v>
      </c>
      <c r="G204" s="866"/>
      <c r="H204" s="310"/>
      <c r="I204" s="310"/>
      <c r="J204" s="310"/>
    </row>
    <row r="205" spans="2:10" s="22" customFormat="1" ht="11.25" customHeight="1">
      <c r="B205" s="115"/>
      <c r="C205" s="523">
        <v>42393</v>
      </c>
      <c r="D205" s="524">
        <v>115.6154218000005</v>
      </c>
      <c r="E205" s="524">
        <v>140.40128262370968</v>
      </c>
      <c r="F205" s="524">
        <f t="shared" si="53"/>
        <v>115.6154218000005</v>
      </c>
      <c r="G205" s="866"/>
      <c r="H205" s="310"/>
      <c r="I205" s="310"/>
      <c r="J205" s="310"/>
    </row>
    <row r="206" spans="2:10" s="22" customFormat="1" ht="11.25" customHeight="1">
      <c r="B206" s="115"/>
      <c r="C206" s="523">
        <v>42394</v>
      </c>
      <c r="D206" s="524">
        <v>135.97919589999898</v>
      </c>
      <c r="E206" s="524">
        <v>140.40128262370968</v>
      </c>
      <c r="F206" s="524">
        <f t="shared" si="53"/>
        <v>135.97919589999898</v>
      </c>
      <c r="G206" s="866"/>
      <c r="H206" s="310"/>
      <c r="I206" s="310"/>
      <c r="J206" s="310"/>
    </row>
    <row r="207" spans="2:10" s="22" customFormat="1" ht="11.25" customHeight="1">
      <c r="B207" s="115"/>
      <c r="C207" s="523">
        <v>42395</v>
      </c>
      <c r="D207" s="524">
        <v>131.23913900000019</v>
      </c>
      <c r="E207" s="524">
        <v>140.40128262370968</v>
      </c>
      <c r="F207" s="524">
        <f t="shared" si="53"/>
        <v>131.23913900000019</v>
      </c>
      <c r="G207" s="866"/>
      <c r="H207" s="310"/>
      <c r="I207" s="310"/>
      <c r="J207" s="310"/>
    </row>
    <row r="208" spans="2:10" s="22" customFormat="1" ht="11.25" customHeight="1">
      <c r="B208" s="115"/>
      <c r="C208" s="523">
        <v>42396</v>
      </c>
      <c r="D208" s="524">
        <v>117.04822299999968</v>
      </c>
      <c r="E208" s="524">
        <v>140.40128262370968</v>
      </c>
      <c r="F208" s="524">
        <f t="shared" si="53"/>
        <v>117.04822299999968</v>
      </c>
      <c r="G208" s="866"/>
      <c r="H208" s="310"/>
      <c r="I208" s="310"/>
      <c r="J208" s="310"/>
    </row>
    <row r="209" spans="2:10" s="22" customFormat="1" ht="11.25" customHeight="1">
      <c r="B209" s="115"/>
      <c r="C209" s="523">
        <v>42397</v>
      </c>
      <c r="D209" s="524">
        <v>113.51436270000113</v>
      </c>
      <c r="E209" s="524">
        <v>140.40128262370968</v>
      </c>
      <c r="F209" s="524">
        <f t="shared" si="53"/>
        <v>113.51436270000113</v>
      </c>
      <c r="G209" s="866"/>
      <c r="H209" s="310"/>
      <c r="I209" s="310"/>
      <c r="J209" s="310"/>
    </row>
    <row r="210" spans="2:10" s="22" customFormat="1" ht="11.25" customHeight="1">
      <c r="B210" s="115"/>
      <c r="C210" s="523">
        <v>42398</v>
      </c>
      <c r="D210" s="524">
        <v>121.5707979999993</v>
      </c>
      <c r="E210" s="524">
        <v>140.40128262370968</v>
      </c>
      <c r="F210" s="524">
        <f t="shared" si="53"/>
        <v>121.5707979999993</v>
      </c>
      <c r="G210" s="866"/>
      <c r="H210" s="310"/>
      <c r="I210" s="310"/>
      <c r="J210" s="310"/>
    </row>
    <row r="211" spans="2:10" s="22" customFormat="1" ht="11.25" customHeight="1">
      <c r="B211" s="115"/>
      <c r="C211" s="523">
        <v>42399</v>
      </c>
      <c r="D211" s="524">
        <v>100.30396320000067</v>
      </c>
      <c r="E211" s="524">
        <v>140.40128262370968</v>
      </c>
      <c r="F211" s="524">
        <f t="shared" si="53"/>
        <v>100.30396320000067</v>
      </c>
      <c r="G211" s="866"/>
      <c r="H211" s="310"/>
      <c r="I211" s="310"/>
      <c r="J211" s="310"/>
    </row>
    <row r="212" spans="2:10" s="22" customFormat="1" ht="11.25" customHeight="1">
      <c r="B212" s="115"/>
      <c r="C212" s="523">
        <v>42400</v>
      </c>
      <c r="D212" s="524">
        <v>92.612794099998837</v>
      </c>
      <c r="E212" s="524">
        <v>140.40128262370968</v>
      </c>
      <c r="F212" s="524">
        <f t="shared" si="53"/>
        <v>92.612794099998837</v>
      </c>
      <c r="G212" s="866"/>
      <c r="H212" s="310"/>
      <c r="I212" s="310"/>
      <c r="J212" s="310"/>
    </row>
    <row r="213" spans="2:10" s="22" customFormat="1" ht="11.25" customHeight="1">
      <c r="B213" s="115"/>
      <c r="C213" s="523">
        <v>42401</v>
      </c>
      <c r="D213" s="524">
        <v>43.493471900000657</v>
      </c>
      <c r="E213" s="524">
        <v>122.61187362549875</v>
      </c>
      <c r="F213" s="524">
        <f t="shared" si="53"/>
        <v>43.493471900000657</v>
      </c>
      <c r="G213" s="866"/>
      <c r="H213" s="310"/>
      <c r="I213" s="310"/>
      <c r="J213" s="310"/>
    </row>
    <row r="214" spans="2:10" s="22" customFormat="1" ht="11.25" customHeight="1">
      <c r="B214" s="115"/>
      <c r="C214" s="523">
        <v>42402</v>
      </c>
      <c r="D214" s="524">
        <v>105.17044430000004</v>
      </c>
      <c r="E214" s="524">
        <v>122.61187362549875</v>
      </c>
      <c r="F214" s="524">
        <f t="shared" si="53"/>
        <v>105.17044430000004</v>
      </c>
      <c r="G214" s="866"/>
      <c r="H214" s="310"/>
      <c r="I214" s="310"/>
      <c r="J214" s="310"/>
    </row>
    <row r="215" spans="2:10" s="22" customFormat="1" ht="11.25" customHeight="1">
      <c r="B215" s="115"/>
      <c r="C215" s="523">
        <v>42403</v>
      </c>
      <c r="D215" s="524">
        <v>85.123233299999342</v>
      </c>
      <c r="E215" s="524">
        <v>122.61187362549875</v>
      </c>
      <c r="F215" s="524">
        <f t="shared" si="53"/>
        <v>85.123233299999342</v>
      </c>
      <c r="G215" s="866"/>
      <c r="H215" s="310"/>
      <c r="I215" s="310"/>
      <c r="J215" s="310"/>
    </row>
    <row r="216" spans="2:10" s="22" customFormat="1" ht="11.25" customHeight="1">
      <c r="B216" s="115"/>
      <c r="C216" s="523">
        <v>42404</v>
      </c>
      <c r="D216" s="524">
        <v>79.85902089999982</v>
      </c>
      <c r="E216" s="524">
        <v>122.61187362549875</v>
      </c>
      <c r="F216" s="524">
        <f t="shared" si="53"/>
        <v>79.85902089999982</v>
      </c>
      <c r="G216" s="866"/>
      <c r="H216" s="310"/>
      <c r="I216" s="310"/>
      <c r="J216" s="310"/>
    </row>
    <row r="217" spans="2:10" s="22" customFormat="1" ht="11.25" customHeight="1">
      <c r="B217" s="115"/>
      <c r="C217" s="523">
        <v>42405</v>
      </c>
      <c r="D217" s="524">
        <v>102.21708659999973</v>
      </c>
      <c r="E217" s="524">
        <v>122.61187362549875</v>
      </c>
      <c r="F217" s="524">
        <f t="shared" si="53"/>
        <v>102.21708659999973</v>
      </c>
      <c r="G217" s="866"/>
      <c r="H217" s="310"/>
      <c r="I217" s="310"/>
      <c r="J217" s="310"/>
    </row>
    <row r="218" spans="2:10" s="22" customFormat="1" ht="11.25" customHeight="1">
      <c r="B218" s="115"/>
      <c r="C218" s="523">
        <v>42406</v>
      </c>
      <c r="D218" s="524">
        <v>92.315809300001476</v>
      </c>
      <c r="E218" s="524">
        <v>122.61187362549875</v>
      </c>
      <c r="F218" s="524">
        <f t="shared" si="53"/>
        <v>92.315809300001476</v>
      </c>
      <c r="G218" s="866"/>
      <c r="H218" s="310"/>
      <c r="I218" s="310"/>
      <c r="J218" s="310"/>
    </row>
    <row r="219" spans="2:10" s="22" customFormat="1" ht="11.25" customHeight="1">
      <c r="B219" s="115"/>
      <c r="C219" s="523">
        <v>42407</v>
      </c>
      <c r="D219" s="524">
        <v>86.730167199998547</v>
      </c>
      <c r="E219" s="524">
        <v>122.61187362549875</v>
      </c>
      <c r="F219" s="524">
        <f t="shared" si="53"/>
        <v>86.730167199998547</v>
      </c>
      <c r="G219" s="866"/>
      <c r="H219" s="310"/>
      <c r="I219" s="310"/>
      <c r="J219" s="310"/>
    </row>
    <row r="220" spans="2:10" s="22" customFormat="1" ht="11.25" customHeight="1">
      <c r="B220" s="115"/>
      <c r="C220" s="523">
        <v>42408</v>
      </c>
      <c r="D220" s="524">
        <v>99.435916300000414</v>
      </c>
      <c r="E220" s="524">
        <v>122.61187362549875</v>
      </c>
      <c r="F220" s="524">
        <f t="shared" si="53"/>
        <v>99.435916300000414</v>
      </c>
      <c r="G220" s="866"/>
      <c r="H220" s="310"/>
      <c r="I220" s="310"/>
      <c r="J220" s="310"/>
    </row>
    <row r="221" spans="2:10" s="22" customFormat="1" ht="11.25" customHeight="1">
      <c r="B221" s="115"/>
      <c r="C221" s="523">
        <v>42409</v>
      </c>
      <c r="D221" s="524">
        <v>121.82645669999971</v>
      </c>
      <c r="E221" s="524">
        <v>122.61187362549875</v>
      </c>
      <c r="F221" s="524">
        <f t="shared" si="53"/>
        <v>121.82645669999971</v>
      </c>
      <c r="G221" s="866"/>
      <c r="H221" s="310"/>
      <c r="I221" s="310"/>
      <c r="J221" s="310"/>
    </row>
    <row r="222" spans="2:10" s="22" customFormat="1" ht="11.25" customHeight="1">
      <c r="B222" s="115"/>
      <c r="C222" s="523">
        <v>42410</v>
      </c>
      <c r="D222" s="524">
        <v>171.36400580000074</v>
      </c>
      <c r="E222" s="524">
        <v>122.61187362549875</v>
      </c>
      <c r="F222" s="524">
        <f t="shared" si="53"/>
        <v>122.61187362549875</v>
      </c>
      <c r="G222" s="866"/>
      <c r="H222" s="310"/>
      <c r="I222" s="310"/>
      <c r="J222" s="310"/>
    </row>
    <row r="223" spans="2:10" s="22" customFormat="1" ht="11.25" customHeight="1">
      <c r="B223" s="115"/>
      <c r="C223" s="523">
        <v>42411</v>
      </c>
      <c r="D223" s="524">
        <v>209.05470960000017</v>
      </c>
      <c r="E223" s="524">
        <v>122.61187362549875</v>
      </c>
      <c r="F223" s="524">
        <f t="shared" si="53"/>
        <v>122.61187362549875</v>
      </c>
      <c r="G223" s="866"/>
      <c r="H223" s="310"/>
      <c r="I223" s="310"/>
      <c r="J223" s="310"/>
    </row>
    <row r="224" spans="2:10" s="22" customFormat="1" ht="11.25" customHeight="1">
      <c r="B224" s="115"/>
      <c r="C224" s="523">
        <v>42412</v>
      </c>
      <c r="D224" s="524">
        <v>297.49352180000022</v>
      </c>
      <c r="E224" s="524">
        <v>122.61187362549875</v>
      </c>
      <c r="F224" s="524">
        <f t="shared" si="53"/>
        <v>122.61187362549875</v>
      </c>
      <c r="G224" s="866"/>
      <c r="H224" s="310"/>
      <c r="I224" s="310"/>
      <c r="J224" s="310"/>
    </row>
    <row r="225" spans="2:10" s="22" customFormat="1" ht="11.25" customHeight="1">
      <c r="B225" s="115"/>
      <c r="C225" s="523">
        <v>42413</v>
      </c>
      <c r="D225" s="524">
        <v>343.75377019999871</v>
      </c>
      <c r="E225" s="524">
        <v>122.61187362549875</v>
      </c>
      <c r="F225" s="524">
        <f t="shared" si="53"/>
        <v>122.61187362549875</v>
      </c>
      <c r="G225" s="866"/>
      <c r="H225" s="310"/>
      <c r="I225" s="310"/>
      <c r="J225" s="310"/>
    </row>
    <row r="226" spans="2:10" s="22" customFormat="1" ht="11.25" customHeight="1">
      <c r="B226" s="115"/>
      <c r="C226" s="523">
        <v>42414</v>
      </c>
      <c r="D226" s="524">
        <v>286.11770760000047</v>
      </c>
      <c r="E226" s="524">
        <v>122.61187362549875</v>
      </c>
      <c r="F226" s="524">
        <f t="shared" si="53"/>
        <v>122.61187362549875</v>
      </c>
      <c r="G226" s="866"/>
      <c r="H226" s="310"/>
      <c r="I226" s="310"/>
      <c r="J226" s="310"/>
    </row>
    <row r="227" spans="2:10" s="22" customFormat="1" ht="11.25" customHeight="1">
      <c r="B227" s="115"/>
      <c r="C227" s="523">
        <v>42415</v>
      </c>
      <c r="D227" s="524">
        <v>267.10251780000112</v>
      </c>
      <c r="E227" s="524">
        <v>122.61187362549875</v>
      </c>
      <c r="F227" s="524">
        <f t="shared" si="53"/>
        <v>122.61187362549875</v>
      </c>
      <c r="G227" s="866"/>
      <c r="H227" s="310"/>
      <c r="I227" s="310"/>
      <c r="J227" s="310"/>
    </row>
    <row r="228" spans="2:10" s="22" customFormat="1" ht="11.25" customHeight="1">
      <c r="B228" s="115"/>
      <c r="C228" s="523">
        <v>42416</v>
      </c>
      <c r="D228" s="524">
        <v>242.2765021999997</v>
      </c>
      <c r="E228" s="524">
        <v>122.61187362549875</v>
      </c>
      <c r="F228" s="524">
        <f t="shared" si="53"/>
        <v>122.61187362549875</v>
      </c>
      <c r="G228" s="866"/>
      <c r="H228" s="310"/>
      <c r="I228" s="310"/>
      <c r="J228" s="310"/>
    </row>
    <row r="229" spans="2:10" s="22" customFormat="1" ht="11.25" customHeight="1">
      <c r="B229" s="115"/>
      <c r="C229" s="523">
        <v>42417</v>
      </c>
      <c r="D229" s="524">
        <v>217.52788789999963</v>
      </c>
      <c r="E229" s="524">
        <v>122.61187362549875</v>
      </c>
      <c r="F229" s="524">
        <f t="shared" si="53"/>
        <v>122.61187362549875</v>
      </c>
      <c r="G229" s="866"/>
      <c r="H229" s="310"/>
      <c r="I229" s="310"/>
      <c r="J229" s="310"/>
    </row>
    <row r="230" spans="2:10" s="22" customFormat="1" ht="11.25" customHeight="1">
      <c r="B230" s="115"/>
      <c r="C230" s="523">
        <v>42418</v>
      </c>
      <c r="D230" s="524">
        <v>191.17357419999917</v>
      </c>
      <c r="E230" s="524">
        <v>122.61187362549875</v>
      </c>
      <c r="F230" s="524">
        <f t="shared" si="53"/>
        <v>122.61187362549875</v>
      </c>
      <c r="G230" s="866"/>
      <c r="H230" s="310"/>
      <c r="I230" s="310"/>
      <c r="J230" s="310"/>
    </row>
    <row r="231" spans="2:10" s="22" customFormat="1" ht="11.25" customHeight="1">
      <c r="B231" s="115"/>
      <c r="C231" s="523">
        <v>42419</v>
      </c>
      <c r="D231" s="524">
        <v>173.78957810000031</v>
      </c>
      <c r="E231" s="524">
        <v>122.61187362549875</v>
      </c>
      <c r="F231" s="524">
        <f t="shared" si="53"/>
        <v>122.61187362549875</v>
      </c>
      <c r="G231" s="866"/>
      <c r="H231" s="310"/>
      <c r="I231" s="310"/>
      <c r="J231" s="310"/>
    </row>
    <row r="232" spans="2:10" s="22" customFormat="1" ht="11.25" customHeight="1">
      <c r="B232" s="115"/>
      <c r="C232" s="523">
        <v>42420</v>
      </c>
      <c r="D232" s="524">
        <v>152.63906070000132</v>
      </c>
      <c r="E232" s="524">
        <v>122.61187362549875</v>
      </c>
      <c r="F232" s="524">
        <f t="shared" si="53"/>
        <v>122.61187362549875</v>
      </c>
      <c r="G232" s="866"/>
      <c r="H232" s="310"/>
      <c r="I232" s="310"/>
      <c r="J232" s="310"/>
    </row>
    <row r="233" spans="2:10" s="22" customFormat="1" ht="11.25" customHeight="1">
      <c r="B233" s="115"/>
      <c r="C233" s="523">
        <v>42421</v>
      </c>
      <c r="D233" s="524">
        <v>162.64696239999861</v>
      </c>
      <c r="E233" s="524">
        <v>122.61187362549875</v>
      </c>
      <c r="F233" s="524">
        <f t="shared" si="53"/>
        <v>122.61187362549875</v>
      </c>
      <c r="G233" s="866"/>
      <c r="H233" s="310"/>
      <c r="I233" s="310"/>
      <c r="J233" s="310"/>
    </row>
    <row r="234" spans="2:10" s="22" customFormat="1" ht="11.25" customHeight="1">
      <c r="B234" s="115"/>
      <c r="C234" s="523">
        <v>42422</v>
      </c>
      <c r="D234" s="524">
        <v>151.49670190000128</v>
      </c>
      <c r="E234" s="524">
        <v>122.61187362549875</v>
      </c>
      <c r="F234" s="524">
        <f t="shared" si="53"/>
        <v>122.61187362549875</v>
      </c>
      <c r="G234" s="866"/>
      <c r="H234" s="310"/>
      <c r="I234" s="310"/>
      <c r="J234" s="310"/>
    </row>
    <row r="235" spans="2:10" s="22" customFormat="1" ht="11.25" customHeight="1">
      <c r="B235" s="115"/>
      <c r="C235" s="523">
        <v>42423</v>
      </c>
      <c r="D235" s="524">
        <v>144.60358479999979</v>
      </c>
      <c r="E235" s="524">
        <v>122.61187362549875</v>
      </c>
      <c r="F235" s="524">
        <f t="shared" si="53"/>
        <v>122.61187362549875</v>
      </c>
      <c r="G235" s="866"/>
      <c r="H235" s="310"/>
      <c r="I235" s="310"/>
      <c r="J235" s="310"/>
    </row>
    <row r="236" spans="2:10" s="22" customFormat="1" ht="11.25" customHeight="1">
      <c r="B236" s="115"/>
      <c r="C236" s="523">
        <v>42424</v>
      </c>
      <c r="D236" s="524">
        <v>159.71058529999985</v>
      </c>
      <c r="E236" s="524">
        <v>122.61187362549875</v>
      </c>
      <c r="F236" s="524">
        <f t="shared" si="53"/>
        <v>122.61187362549875</v>
      </c>
      <c r="G236" s="866"/>
      <c r="H236" s="310"/>
      <c r="I236" s="310"/>
      <c r="J236" s="310"/>
    </row>
    <row r="237" spans="2:10" s="22" customFormat="1" ht="11.25" customHeight="1">
      <c r="B237" s="115"/>
      <c r="C237" s="523">
        <v>42425</v>
      </c>
      <c r="D237" s="524">
        <v>151.53512929999872</v>
      </c>
      <c r="E237" s="524">
        <v>122.61187362549875</v>
      </c>
      <c r="F237" s="524">
        <f t="shared" si="53"/>
        <v>122.61187362549875</v>
      </c>
      <c r="G237" s="866"/>
      <c r="H237" s="310"/>
      <c r="I237" s="310"/>
      <c r="J237" s="310"/>
    </row>
    <row r="238" spans="2:10" s="22" customFormat="1" ht="11.25" customHeight="1">
      <c r="B238" s="115"/>
      <c r="C238" s="523">
        <v>42426</v>
      </c>
      <c r="D238" s="524">
        <v>178.75086010000018</v>
      </c>
      <c r="E238" s="524">
        <v>122.61187362549875</v>
      </c>
      <c r="F238" s="524">
        <f t="shared" si="53"/>
        <v>122.61187362549875</v>
      </c>
      <c r="G238" s="866"/>
      <c r="H238" s="310"/>
      <c r="I238" s="310"/>
      <c r="J238" s="310"/>
    </row>
    <row r="239" spans="2:10" s="22" customFormat="1" ht="11.25" customHeight="1">
      <c r="B239" s="115"/>
      <c r="C239" s="523">
        <v>42427</v>
      </c>
      <c r="D239" s="524">
        <v>179.46182150000007</v>
      </c>
      <c r="E239" s="524">
        <v>122.61187362549875</v>
      </c>
      <c r="F239" s="524">
        <f t="shared" si="53"/>
        <v>122.61187362549875</v>
      </c>
      <c r="G239" s="866"/>
      <c r="H239" s="310"/>
      <c r="I239" s="310"/>
      <c r="J239" s="310"/>
    </row>
    <row r="240" spans="2:10" s="22" customFormat="1" ht="11.25" customHeight="1">
      <c r="B240" s="115"/>
      <c r="C240" s="523">
        <v>42428</v>
      </c>
      <c r="D240" s="524">
        <v>166.99719660000014</v>
      </c>
      <c r="E240" s="524">
        <v>122.61187362549875</v>
      </c>
      <c r="F240" s="524">
        <f t="shared" si="53"/>
        <v>122.61187362549875</v>
      </c>
      <c r="G240" s="866"/>
      <c r="H240" s="310"/>
      <c r="I240" s="310"/>
      <c r="J240" s="310"/>
    </row>
    <row r="241" spans="2:10" s="22" customFormat="1" ht="11.25" customHeight="1">
      <c r="B241" s="115"/>
      <c r="C241" s="523">
        <v>42429</v>
      </c>
      <c r="D241" s="524">
        <v>158.64727280000034</v>
      </c>
      <c r="E241" s="524">
        <v>122.61187362549875</v>
      </c>
      <c r="F241" s="524">
        <f t="shared" si="53"/>
        <v>122.61187362549875</v>
      </c>
      <c r="G241" s="866"/>
      <c r="H241" s="310"/>
      <c r="I241" s="310"/>
      <c r="J241" s="310"/>
    </row>
    <row r="242" spans="2:10" s="22" customFormat="1" ht="11.25" customHeight="1">
      <c r="B242" s="115"/>
      <c r="C242" s="523">
        <v>42430</v>
      </c>
      <c r="D242" s="524">
        <v>162.4091327999993</v>
      </c>
      <c r="E242" s="524">
        <v>120.60041586774194</v>
      </c>
      <c r="F242" s="524">
        <f t="shared" si="53"/>
        <v>120.60041586774194</v>
      </c>
      <c r="G242" s="866"/>
      <c r="H242" s="310"/>
      <c r="I242" s="310"/>
      <c r="J242" s="310"/>
    </row>
    <row r="243" spans="2:10" s="22" customFormat="1" ht="11.25" customHeight="1">
      <c r="B243" s="115"/>
      <c r="C243" s="523">
        <v>42431</v>
      </c>
      <c r="D243" s="524">
        <v>149.51795200000095</v>
      </c>
      <c r="E243" s="524">
        <v>120.60041586774194</v>
      </c>
      <c r="F243" s="524">
        <f t="shared" si="53"/>
        <v>120.60041586774194</v>
      </c>
      <c r="G243" s="866"/>
      <c r="H243" s="310"/>
      <c r="I243" s="310"/>
      <c r="J243" s="310"/>
    </row>
    <row r="244" spans="2:10" s="22" customFormat="1" ht="11.25" customHeight="1">
      <c r="B244" s="115"/>
      <c r="C244" s="523">
        <v>42432</v>
      </c>
      <c r="D244" s="524">
        <v>164.11826070000063</v>
      </c>
      <c r="E244" s="524">
        <v>120.60041586774194</v>
      </c>
      <c r="F244" s="524">
        <f t="shared" si="53"/>
        <v>120.60041586774194</v>
      </c>
      <c r="G244" s="866"/>
      <c r="H244" s="310"/>
      <c r="I244" s="310"/>
      <c r="J244" s="310"/>
    </row>
    <row r="245" spans="2:10" s="22" customFormat="1" ht="11.25" customHeight="1">
      <c r="B245" s="115"/>
      <c r="C245" s="523">
        <v>42433</v>
      </c>
      <c r="D245" s="524">
        <v>170.59812829999831</v>
      </c>
      <c r="E245" s="524">
        <v>120.60041586774194</v>
      </c>
      <c r="F245" s="524">
        <f t="shared" si="53"/>
        <v>120.60041586774194</v>
      </c>
      <c r="G245" s="866"/>
      <c r="H245" s="310"/>
      <c r="I245" s="310"/>
      <c r="J245" s="310"/>
    </row>
    <row r="246" spans="2:10" s="22" customFormat="1" ht="11.25" customHeight="1">
      <c r="B246" s="115"/>
      <c r="C246" s="523">
        <v>42434</v>
      </c>
      <c r="D246" s="524">
        <v>160.97881240000143</v>
      </c>
      <c r="E246" s="524">
        <v>120.60041586774194</v>
      </c>
      <c r="F246" s="524">
        <f t="shared" si="53"/>
        <v>120.60041586774194</v>
      </c>
      <c r="G246" s="866"/>
      <c r="H246" s="310"/>
      <c r="I246" s="310"/>
      <c r="J246" s="310"/>
    </row>
    <row r="247" spans="2:10" s="22" customFormat="1" ht="11.25" customHeight="1">
      <c r="B247" s="115"/>
      <c r="C247" s="523">
        <v>42435</v>
      </c>
      <c r="D247" s="524">
        <v>160.64682909999877</v>
      </c>
      <c r="E247" s="524">
        <v>120.60041586774194</v>
      </c>
      <c r="F247" s="524">
        <f t="shared" ref="F247:F310" si="54">IF($D247&gt;E247,E247,$D247)</f>
        <v>120.60041586774194</v>
      </c>
      <c r="G247" s="866"/>
      <c r="H247" s="310"/>
      <c r="I247" s="310"/>
      <c r="J247" s="310"/>
    </row>
    <row r="248" spans="2:10" s="22" customFormat="1" ht="11.25" customHeight="1">
      <c r="B248" s="115"/>
      <c r="C248" s="523">
        <v>42436</v>
      </c>
      <c r="D248" s="524">
        <v>162.2174388000011</v>
      </c>
      <c r="E248" s="524">
        <v>120.60041586774194</v>
      </c>
      <c r="F248" s="524">
        <f t="shared" si="54"/>
        <v>120.60041586774194</v>
      </c>
      <c r="G248" s="866"/>
      <c r="H248" s="310"/>
      <c r="I248" s="310"/>
      <c r="J248" s="310"/>
    </row>
    <row r="249" spans="2:10" s="22" customFormat="1" ht="11.25" customHeight="1">
      <c r="B249" s="115"/>
      <c r="C249" s="523">
        <v>42437</v>
      </c>
      <c r="D249" s="524">
        <v>160.37160809999915</v>
      </c>
      <c r="E249" s="524">
        <v>120.60041586774194</v>
      </c>
      <c r="F249" s="524">
        <f t="shared" si="54"/>
        <v>120.60041586774194</v>
      </c>
      <c r="G249" s="866"/>
      <c r="H249" s="310"/>
      <c r="I249" s="310"/>
      <c r="J249" s="310"/>
    </row>
    <row r="250" spans="2:10" s="22" customFormat="1" ht="11.25" customHeight="1">
      <c r="B250" s="115"/>
      <c r="C250" s="523">
        <v>42438</v>
      </c>
      <c r="D250" s="524">
        <v>156.97301920000083</v>
      </c>
      <c r="E250" s="524">
        <v>120.60041586774194</v>
      </c>
      <c r="F250" s="524">
        <f t="shared" si="54"/>
        <v>120.60041586774194</v>
      </c>
      <c r="G250" s="866"/>
      <c r="H250" s="310"/>
      <c r="I250" s="310"/>
      <c r="J250" s="310"/>
    </row>
    <row r="251" spans="2:10" s="22" customFormat="1" ht="11.25" customHeight="1">
      <c r="B251" s="115"/>
      <c r="C251" s="523">
        <v>42439</v>
      </c>
      <c r="D251" s="524">
        <v>170.04841359999975</v>
      </c>
      <c r="E251" s="524">
        <v>120.60041586774194</v>
      </c>
      <c r="F251" s="524">
        <f t="shared" si="54"/>
        <v>120.60041586774194</v>
      </c>
      <c r="G251" s="866"/>
      <c r="H251" s="310"/>
      <c r="I251" s="310"/>
      <c r="J251" s="310"/>
    </row>
    <row r="252" spans="2:10" s="22" customFormat="1" ht="11.25" customHeight="1">
      <c r="B252" s="115"/>
      <c r="C252" s="523">
        <v>42440</v>
      </c>
      <c r="D252" s="524">
        <v>139.49587950000017</v>
      </c>
      <c r="E252" s="524">
        <v>120.60041586774194</v>
      </c>
      <c r="F252" s="524">
        <f t="shared" si="54"/>
        <v>120.60041586774194</v>
      </c>
      <c r="G252" s="866"/>
      <c r="H252" s="310"/>
      <c r="I252" s="310"/>
      <c r="J252" s="310"/>
    </row>
    <row r="253" spans="2:10" s="22" customFormat="1" ht="11.25" customHeight="1">
      <c r="B253" s="115"/>
      <c r="C253" s="523">
        <v>42441</v>
      </c>
      <c r="D253" s="524">
        <v>37.657614099999073</v>
      </c>
      <c r="E253" s="524">
        <v>120.60041586774194</v>
      </c>
      <c r="F253" s="524">
        <f t="shared" si="54"/>
        <v>37.657614099999073</v>
      </c>
      <c r="G253" s="866"/>
      <c r="H253" s="310"/>
      <c r="I253" s="310"/>
      <c r="J253" s="310"/>
    </row>
    <row r="254" spans="2:10" s="22" customFormat="1" ht="11.25" customHeight="1">
      <c r="B254" s="115"/>
      <c r="C254" s="523">
        <v>42442</v>
      </c>
      <c r="D254" s="524">
        <v>115.08475590000133</v>
      </c>
      <c r="E254" s="524">
        <v>120.60041586774194</v>
      </c>
      <c r="F254" s="524">
        <f t="shared" si="54"/>
        <v>115.08475590000133</v>
      </c>
      <c r="G254" s="866"/>
      <c r="H254" s="310"/>
      <c r="I254" s="310"/>
      <c r="J254" s="310"/>
    </row>
    <row r="255" spans="2:10" s="22" customFormat="1" ht="11.25" customHeight="1">
      <c r="B255" s="115"/>
      <c r="C255" s="523">
        <v>42443</v>
      </c>
      <c r="D255" s="524">
        <v>132.05061709999944</v>
      </c>
      <c r="E255" s="524">
        <v>120.60041586774194</v>
      </c>
      <c r="F255" s="524">
        <f t="shared" si="54"/>
        <v>120.60041586774194</v>
      </c>
      <c r="G255" s="866"/>
      <c r="H255" s="310"/>
      <c r="I255" s="310"/>
      <c r="J255" s="310"/>
    </row>
    <row r="256" spans="2:10" s="22" customFormat="1" ht="11.25" customHeight="1">
      <c r="B256" s="115"/>
      <c r="C256" s="523">
        <v>42444</v>
      </c>
      <c r="D256" s="524">
        <v>145.08071300000023</v>
      </c>
      <c r="E256" s="524">
        <v>120.60041586774194</v>
      </c>
      <c r="F256" s="524">
        <f t="shared" si="54"/>
        <v>120.60041586774194</v>
      </c>
      <c r="G256" s="866"/>
      <c r="H256" s="310"/>
      <c r="I256" s="310"/>
      <c r="J256" s="310"/>
    </row>
    <row r="257" spans="2:10" s="22" customFormat="1" ht="11.25" customHeight="1">
      <c r="B257" s="115"/>
      <c r="C257" s="523">
        <v>42445</v>
      </c>
      <c r="D257" s="524">
        <v>139.74633649999927</v>
      </c>
      <c r="E257" s="524">
        <v>120.60041586774194</v>
      </c>
      <c r="F257" s="524">
        <f t="shared" si="54"/>
        <v>120.60041586774194</v>
      </c>
      <c r="G257" s="866"/>
      <c r="H257" s="310"/>
      <c r="I257" s="310"/>
      <c r="J257" s="310"/>
    </row>
    <row r="258" spans="2:10" s="22" customFormat="1" ht="11.25" customHeight="1">
      <c r="B258" s="115"/>
      <c r="C258" s="523">
        <v>42446</v>
      </c>
      <c r="D258" s="524">
        <v>128.93951670000058</v>
      </c>
      <c r="E258" s="524">
        <v>120.60041586774194</v>
      </c>
      <c r="F258" s="524">
        <f t="shared" si="54"/>
        <v>120.60041586774194</v>
      </c>
      <c r="G258" s="866"/>
      <c r="H258" s="310"/>
      <c r="I258" s="310"/>
      <c r="J258" s="310"/>
    </row>
    <row r="259" spans="2:10" s="22" customFormat="1" ht="11.25" customHeight="1">
      <c r="B259" s="115"/>
      <c r="C259" s="523">
        <v>42447</v>
      </c>
      <c r="D259" s="524">
        <v>113.89642719999905</v>
      </c>
      <c r="E259" s="524">
        <v>120.60041586774194</v>
      </c>
      <c r="F259" s="524">
        <f t="shared" si="54"/>
        <v>113.89642719999905</v>
      </c>
      <c r="G259" s="866"/>
      <c r="H259" s="310"/>
      <c r="I259" s="310"/>
      <c r="J259" s="310"/>
    </row>
    <row r="260" spans="2:10" s="22" customFormat="1" ht="11.25" customHeight="1">
      <c r="B260" s="115"/>
      <c r="C260" s="523">
        <v>42448</v>
      </c>
      <c r="D260" s="524">
        <v>118.47790610000163</v>
      </c>
      <c r="E260" s="524">
        <v>120.60041586774194</v>
      </c>
      <c r="F260" s="524">
        <f t="shared" si="54"/>
        <v>118.47790610000163</v>
      </c>
      <c r="G260" s="866"/>
      <c r="H260" s="310"/>
      <c r="I260" s="310"/>
      <c r="J260" s="310"/>
    </row>
    <row r="261" spans="2:10" s="22" customFormat="1" ht="11.25" customHeight="1">
      <c r="B261" s="115"/>
      <c r="C261" s="523">
        <v>42449</v>
      </c>
      <c r="D261" s="524">
        <v>131.41492079999858</v>
      </c>
      <c r="E261" s="524">
        <v>120.60041586774194</v>
      </c>
      <c r="F261" s="524">
        <f t="shared" si="54"/>
        <v>120.60041586774194</v>
      </c>
      <c r="G261" s="866"/>
      <c r="H261" s="310"/>
      <c r="I261" s="310"/>
      <c r="J261" s="310"/>
    </row>
    <row r="262" spans="2:10" s="22" customFormat="1" ht="11.25" customHeight="1">
      <c r="B262" s="115"/>
      <c r="C262" s="523">
        <v>42450</v>
      </c>
      <c r="D262" s="524">
        <v>128.96618650000036</v>
      </c>
      <c r="E262" s="524">
        <v>120.60041586774194</v>
      </c>
      <c r="F262" s="524">
        <f t="shared" si="54"/>
        <v>120.60041586774194</v>
      </c>
      <c r="G262" s="866"/>
      <c r="H262" s="310"/>
      <c r="I262" s="310"/>
      <c r="J262" s="310"/>
    </row>
    <row r="263" spans="2:10" s="22" customFormat="1" ht="11.25" customHeight="1">
      <c r="B263" s="115"/>
      <c r="C263" s="523">
        <v>42451</v>
      </c>
      <c r="D263" s="524">
        <v>135.8905866000002</v>
      </c>
      <c r="E263" s="524">
        <v>120.60041586774194</v>
      </c>
      <c r="F263" s="524">
        <f t="shared" si="54"/>
        <v>120.60041586774194</v>
      </c>
      <c r="G263" s="866"/>
      <c r="H263" s="310"/>
      <c r="I263" s="310"/>
      <c r="J263" s="310"/>
    </row>
    <row r="264" spans="2:10" s="22" customFormat="1" ht="11.25" customHeight="1">
      <c r="B264" s="115"/>
      <c r="C264" s="523">
        <v>42452</v>
      </c>
      <c r="D264" s="524">
        <v>124.92938330000003</v>
      </c>
      <c r="E264" s="524">
        <v>120.60041586774194</v>
      </c>
      <c r="F264" s="524">
        <f t="shared" si="54"/>
        <v>120.60041586774194</v>
      </c>
      <c r="G264" s="866"/>
      <c r="H264" s="310"/>
      <c r="I264" s="310"/>
      <c r="J264" s="310"/>
    </row>
    <row r="265" spans="2:10" s="22" customFormat="1" ht="11.25" customHeight="1">
      <c r="B265" s="115"/>
      <c r="C265" s="523">
        <v>42453</v>
      </c>
      <c r="D265" s="524">
        <v>122.5893794000002</v>
      </c>
      <c r="E265" s="524">
        <v>120.60041586774194</v>
      </c>
      <c r="F265" s="524">
        <f t="shared" si="54"/>
        <v>120.60041586774194</v>
      </c>
      <c r="G265" s="866"/>
      <c r="H265" s="310"/>
      <c r="I265" s="310"/>
      <c r="J265" s="310"/>
    </row>
    <row r="266" spans="2:10" s="22" customFormat="1" ht="11.25" customHeight="1">
      <c r="B266" s="115"/>
      <c r="C266" s="523">
        <v>42454</v>
      </c>
      <c r="D266" s="524">
        <v>127.60581870000047</v>
      </c>
      <c r="E266" s="524">
        <v>120.60041586774194</v>
      </c>
      <c r="F266" s="524">
        <f t="shared" si="54"/>
        <v>120.60041586774194</v>
      </c>
      <c r="G266" s="866"/>
      <c r="H266" s="310"/>
      <c r="I266" s="310"/>
      <c r="J266" s="310"/>
    </row>
    <row r="267" spans="2:10" s="22" customFormat="1" ht="11.25" customHeight="1">
      <c r="B267" s="115"/>
      <c r="C267" s="523">
        <v>42455</v>
      </c>
      <c r="D267" s="524">
        <v>119.49372859999971</v>
      </c>
      <c r="E267" s="524">
        <v>120.60041586774194</v>
      </c>
      <c r="F267" s="524">
        <f t="shared" si="54"/>
        <v>119.49372859999971</v>
      </c>
      <c r="G267" s="866"/>
      <c r="H267" s="310"/>
      <c r="I267" s="310"/>
      <c r="J267" s="310"/>
    </row>
    <row r="268" spans="2:10" s="22" customFormat="1" ht="11.25" customHeight="1">
      <c r="B268" s="115"/>
      <c r="C268" s="523">
        <v>42456</v>
      </c>
      <c r="D268" s="524">
        <v>120.50992229999905</v>
      </c>
      <c r="E268" s="524">
        <v>120.60041586774194</v>
      </c>
      <c r="F268" s="524">
        <f t="shared" si="54"/>
        <v>120.50992229999905</v>
      </c>
      <c r="G268" s="866"/>
      <c r="H268" s="310"/>
      <c r="I268" s="310"/>
      <c r="J268" s="310"/>
    </row>
    <row r="269" spans="2:10" s="22" customFormat="1" ht="11.25" customHeight="1">
      <c r="B269" s="115"/>
      <c r="C269" s="523">
        <v>42457</v>
      </c>
      <c r="D269" s="524">
        <v>288.71605449999993</v>
      </c>
      <c r="E269" s="524">
        <v>120.60041586774194</v>
      </c>
      <c r="F269" s="524">
        <f t="shared" si="54"/>
        <v>120.60041586774194</v>
      </c>
      <c r="G269" s="866"/>
      <c r="H269" s="310"/>
      <c r="I269" s="310"/>
      <c r="J269" s="310"/>
    </row>
    <row r="270" spans="2:10" s="22" customFormat="1" ht="11.25" customHeight="1">
      <c r="B270" s="115"/>
      <c r="C270" s="523">
        <v>42458</v>
      </c>
      <c r="D270" s="524">
        <v>193.45310160000096</v>
      </c>
      <c r="E270" s="524">
        <v>120.60041586774194</v>
      </c>
      <c r="F270" s="524">
        <f t="shared" si="54"/>
        <v>120.60041586774194</v>
      </c>
      <c r="G270" s="866"/>
      <c r="H270" s="310"/>
      <c r="I270" s="310"/>
      <c r="J270" s="310"/>
    </row>
    <row r="271" spans="2:10" s="22" customFormat="1" ht="11.25" customHeight="1">
      <c r="B271" s="115"/>
      <c r="C271" s="523">
        <v>42459</v>
      </c>
      <c r="D271" s="524">
        <v>171.62370639999989</v>
      </c>
      <c r="E271" s="524">
        <v>120.60041586774194</v>
      </c>
      <c r="F271" s="524">
        <f t="shared" si="54"/>
        <v>120.60041586774194</v>
      </c>
      <c r="G271" s="866"/>
      <c r="H271" s="310"/>
      <c r="I271" s="310"/>
      <c r="J271" s="310"/>
    </row>
    <row r="272" spans="2:10" s="22" customFormat="1" ht="11.25" customHeight="1">
      <c r="B272" s="115"/>
      <c r="C272" s="523">
        <v>42460</v>
      </c>
      <c r="D272" s="524">
        <v>186.98571249999918</v>
      </c>
      <c r="E272" s="524">
        <v>120.60041586774194</v>
      </c>
      <c r="F272" s="524">
        <f t="shared" si="54"/>
        <v>120.60041586774194</v>
      </c>
      <c r="G272" s="866"/>
      <c r="H272" s="310"/>
      <c r="I272" s="310"/>
      <c r="J272" s="310"/>
    </row>
    <row r="273" spans="2:10" s="22" customFormat="1" ht="11.25" customHeight="1">
      <c r="B273" s="115"/>
      <c r="C273" s="523">
        <v>42461</v>
      </c>
      <c r="D273" s="524">
        <v>181.69622719999987</v>
      </c>
      <c r="E273" s="524">
        <v>121.20171058749999</v>
      </c>
      <c r="F273" s="524">
        <f t="shared" si="54"/>
        <v>121.20171058749999</v>
      </c>
      <c r="G273" s="866"/>
      <c r="H273" s="310"/>
      <c r="I273" s="310"/>
      <c r="J273" s="310"/>
    </row>
    <row r="274" spans="2:10" s="22" customFormat="1" ht="11.25" customHeight="1">
      <c r="B274" s="115"/>
      <c r="C274" s="523">
        <v>42462</v>
      </c>
      <c r="D274" s="524">
        <v>160.29441690000021</v>
      </c>
      <c r="E274" s="524">
        <v>121.20171058749999</v>
      </c>
      <c r="F274" s="524">
        <f t="shared" si="54"/>
        <v>121.20171058749999</v>
      </c>
      <c r="G274" s="866"/>
      <c r="H274" s="310"/>
      <c r="I274" s="310"/>
      <c r="J274" s="310"/>
    </row>
    <row r="275" spans="2:10" s="22" customFormat="1" ht="11.25" customHeight="1">
      <c r="B275" s="115"/>
      <c r="C275" s="523">
        <v>42463</v>
      </c>
      <c r="D275" s="524">
        <v>149.81780260000119</v>
      </c>
      <c r="E275" s="524">
        <v>121.20171058749999</v>
      </c>
      <c r="F275" s="524">
        <f t="shared" si="54"/>
        <v>121.20171058749999</v>
      </c>
      <c r="G275" s="866"/>
      <c r="H275" s="310"/>
      <c r="I275" s="310"/>
      <c r="J275" s="310"/>
    </row>
    <row r="276" spans="2:10" s="22" customFormat="1" ht="11.25" customHeight="1">
      <c r="B276" s="115"/>
      <c r="C276" s="523">
        <v>42464</v>
      </c>
      <c r="D276" s="524">
        <v>191.42860049999842</v>
      </c>
      <c r="E276" s="524">
        <v>121.20171058749999</v>
      </c>
      <c r="F276" s="524">
        <f t="shared" si="54"/>
        <v>121.20171058749999</v>
      </c>
      <c r="G276" s="866"/>
      <c r="H276" s="310"/>
      <c r="I276" s="310"/>
      <c r="J276" s="310"/>
    </row>
    <row r="277" spans="2:10" s="22" customFormat="1" ht="11.25" customHeight="1">
      <c r="B277" s="115"/>
      <c r="C277" s="523">
        <v>42465</v>
      </c>
      <c r="D277" s="524">
        <v>189.45910150000165</v>
      </c>
      <c r="E277" s="524">
        <v>121.20171058749999</v>
      </c>
      <c r="F277" s="524">
        <f t="shared" si="54"/>
        <v>121.20171058749999</v>
      </c>
      <c r="G277" s="866"/>
      <c r="H277" s="310"/>
      <c r="I277" s="310"/>
      <c r="J277" s="310"/>
    </row>
    <row r="278" spans="2:10" s="22" customFormat="1" ht="11.25" customHeight="1">
      <c r="B278" s="115"/>
      <c r="C278" s="523">
        <v>42466</v>
      </c>
      <c r="D278" s="524">
        <v>188.71877869999878</v>
      </c>
      <c r="E278" s="524">
        <v>121.20171058749999</v>
      </c>
      <c r="F278" s="524">
        <f t="shared" si="54"/>
        <v>121.20171058749999</v>
      </c>
      <c r="G278" s="866"/>
      <c r="H278" s="310"/>
      <c r="I278" s="310"/>
      <c r="J278" s="310"/>
    </row>
    <row r="279" spans="2:10" s="22" customFormat="1" ht="11.25" customHeight="1">
      <c r="B279" s="115"/>
      <c r="C279" s="523">
        <v>42467</v>
      </c>
      <c r="D279" s="524">
        <v>188.5418583000002</v>
      </c>
      <c r="E279" s="524">
        <v>121.20171058749999</v>
      </c>
      <c r="F279" s="524">
        <f t="shared" si="54"/>
        <v>121.20171058749999</v>
      </c>
      <c r="G279" s="866"/>
      <c r="H279" s="310"/>
      <c r="I279" s="310"/>
      <c r="J279" s="310"/>
    </row>
    <row r="280" spans="2:10" s="22" customFormat="1" ht="11.25" customHeight="1">
      <c r="B280" s="115"/>
      <c r="C280" s="523">
        <v>42468</v>
      </c>
      <c r="D280" s="524">
        <v>170.51883680000054</v>
      </c>
      <c r="E280" s="524">
        <v>121.20171058749999</v>
      </c>
      <c r="F280" s="524">
        <f t="shared" si="54"/>
        <v>121.20171058749999</v>
      </c>
      <c r="G280" s="866"/>
      <c r="H280" s="310"/>
      <c r="I280" s="310"/>
      <c r="J280" s="310"/>
    </row>
    <row r="281" spans="2:10" s="22" customFormat="1" ht="11.25" customHeight="1">
      <c r="B281" s="115"/>
      <c r="C281" s="523">
        <v>42469</v>
      </c>
      <c r="D281" s="524">
        <v>156.03116920000051</v>
      </c>
      <c r="E281" s="524">
        <v>121.20171058749999</v>
      </c>
      <c r="F281" s="524">
        <f t="shared" si="54"/>
        <v>121.20171058749999</v>
      </c>
      <c r="G281" s="866"/>
      <c r="H281" s="310"/>
      <c r="I281" s="310"/>
      <c r="J281" s="310"/>
    </row>
    <row r="282" spans="2:10" s="22" customFormat="1" ht="11.25" customHeight="1">
      <c r="B282" s="115"/>
      <c r="C282" s="523">
        <v>42470</v>
      </c>
      <c r="D282" s="524">
        <v>137.1226605999999</v>
      </c>
      <c r="E282" s="524">
        <v>121.20171058749999</v>
      </c>
      <c r="F282" s="524">
        <f t="shared" si="54"/>
        <v>121.20171058749999</v>
      </c>
      <c r="G282" s="866"/>
      <c r="H282" s="310"/>
      <c r="I282" s="310"/>
      <c r="J282" s="310"/>
    </row>
    <row r="283" spans="2:10" s="22" customFormat="1" ht="11.25" customHeight="1">
      <c r="B283" s="115"/>
      <c r="C283" s="523">
        <v>42471</v>
      </c>
      <c r="D283" s="524">
        <v>171.75657789999946</v>
      </c>
      <c r="E283" s="524">
        <v>121.20171058749999</v>
      </c>
      <c r="F283" s="524">
        <f t="shared" si="54"/>
        <v>121.20171058749999</v>
      </c>
      <c r="G283" s="866"/>
      <c r="H283" s="310"/>
      <c r="I283" s="310"/>
      <c r="J283" s="310"/>
    </row>
    <row r="284" spans="2:10" s="22" customFormat="1" ht="11.25" customHeight="1">
      <c r="B284" s="115"/>
      <c r="C284" s="523">
        <v>42472</v>
      </c>
      <c r="D284" s="524">
        <v>168.42079710000002</v>
      </c>
      <c r="E284" s="524">
        <v>121.20171058749999</v>
      </c>
      <c r="F284" s="524">
        <f t="shared" si="54"/>
        <v>121.20171058749999</v>
      </c>
      <c r="G284" s="866"/>
      <c r="H284" s="310"/>
      <c r="I284" s="310"/>
      <c r="J284" s="310"/>
    </row>
    <row r="285" spans="2:10" s="22" customFormat="1" ht="11.25" customHeight="1">
      <c r="B285" s="115"/>
      <c r="C285" s="523">
        <v>42473</v>
      </c>
      <c r="D285" s="524">
        <v>177.62351059999929</v>
      </c>
      <c r="E285" s="524">
        <v>121.20171058749999</v>
      </c>
      <c r="F285" s="524">
        <f t="shared" si="54"/>
        <v>121.20171058749999</v>
      </c>
      <c r="G285" s="866"/>
      <c r="H285" s="310"/>
      <c r="I285" s="310"/>
      <c r="J285" s="310"/>
    </row>
    <row r="286" spans="2:10" s="22" customFormat="1" ht="11.25" customHeight="1">
      <c r="B286" s="115"/>
      <c r="C286" s="523">
        <v>42474</v>
      </c>
      <c r="D286" s="524">
        <v>204.39615940000039</v>
      </c>
      <c r="E286" s="524">
        <v>121.20171058749999</v>
      </c>
      <c r="F286" s="524">
        <f t="shared" si="54"/>
        <v>121.20171058749999</v>
      </c>
      <c r="G286" s="866"/>
      <c r="H286" s="310"/>
      <c r="I286" s="310"/>
      <c r="J286" s="310"/>
    </row>
    <row r="287" spans="2:10" s="22" customFormat="1" ht="11.25" customHeight="1">
      <c r="B287" s="115"/>
      <c r="C287" s="523">
        <v>42475</v>
      </c>
      <c r="D287" s="524">
        <v>267.28959050000014</v>
      </c>
      <c r="E287" s="524">
        <v>121.20171058749999</v>
      </c>
      <c r="F287" s="524">
        <f t="shared" si="54"/>
        <v>121.20171058749999</v>
      </c>
      <c r="G287" s="866"/>
      <c r="H287" s="310"/>
      <c r="I287" s="310"/>
      <c r="J287" s="310"/>
    </row>
    <row r="288" spans="2:10" s="22" customFormat="1" ht="11.25" customHeight="1">
      <c r="B288" s="115"/>
      <c r="C288" s="523">
        <v>42476</v>
      </c>
      <c r="D288" s="524">
        <v>330.70485270000074</v>
      </c>
      <c r="E288" s="524">
        <v>121.20171058749999</v>
      </c>
      <c r="F288" s="524">
        <f t="shared" si="54"/>
        <v>121.20171058749999</v>
      </c>
      <c r="G288" s="866"/>
      <c r="H288" s="310"/>
      <c r="I288" s="310"/>
      <c r="J288" s="310"/>
    </row>
    <row r="289" spans="2:10" s="22" customFormat="1" ht="11.25" customHeight="1">
      <c r="B289" s="115"/>
      <c r="C289" s="523">
        <v>42477</v>
      </c>
      <c r="D289" s="524">
        <v>302.75184149999922</v>
      </c>
      <c r="E289" s="524">
        <v>121.20171058749999</v>
      </c>
      <c r="F289" s="524">
        <f t="shared" si="54"/>
        <v>121.20171058749999</v>
      </c>
      <c r="G289" s="866"/>
      <c r="H289" s="310"/>
      <c r="I289" s="310"/>
      <c r="J289" s="310"/>
    </row>
    <row r="290" spans="2:10" s="22" customFormat="1" ht="11.25" customHeight="1">
      <c r="B290" s="115"/>
      <c r="C290" s="523">
        <v>42478</v>
      </c>
      <c r="D290" s="524">
        <v>257.02840739999931</v>
      </c>
      <c r="E290" s="524">
        <v>121.20171058749999</v>
      </c>
      <c r="F290" s="524">
        <f t="shared" si="54"/>
        <v>121.20171058749999</v>
      </c>
      <c r="G290" s="866"/>
      <c r="H290" s="310"/>
      <c r="I290" s="310"/>
      <c r="J290" s="310"/>
    </row>
    <row r="291" spans="2:10" s="22" customFormat="1" ht="11.25" customHeight="1">
      <c r="B291" s="115"/>
      <c r="C291" s="523">
        <v>42479</v>
      </c>
      <c r="D291" s="524">
        <v>245.64369110000095</v>
      </c>
      <c r="E291" s="524">
        <v>121.20171058749999</v>
      </c>
      <c r="F291" s="524">
        <f t="shared" si="54"/>
        <v>121.20171058749999</v>
      </c>
      <c r="G291" s="866"/>
      <c r="H291" s="310"/>
      <c r="I291" s="310"/>
      <c r="J291" s="310"/>
    </row>
    <row r="292" spans="2:10" s="22" customFormat="1" ht="11.25" customHeight="1">
      <c r="B292" s="115"/>
      <c r="C292" s="523">
        <v>42480</v>
      </c>
      <c r="D292" s="524">
        <v>291.06320899999969</v>
      </c>
      <c r="E292" s="524">
        <v>121.20171058749999</v>
      </c>
      <c r="F292" s="524">
        <f t="shared" si="54"/>
        <v>121.20171058749999</v>
      </c>
      <c r="G292" s="866"/>
      <c r="H292" s="310"/>
      <c r="I292" s="310"/>
      <c r="J292" s="310"/>
    </row>
    <row r="293" spans="2:10" s="22" customFormat="1" ht="11.25" customHeight="1">
      <c r="B293" s="115"/>
      <c r="C293" s="523">
        <v>42481</v>
      </c>
      <c r="D293" s="524">
        <v>295.32889910000063</v>
      </c>
      <c r="E293" s="524">
        <v>121.20171058749999</v>
      </c>
      <c r="F293" s="524">
        <f t="shared" si="54"/>
        <v>121.20171058749999</v>
      </c>
      <c r="G293" s="866"/>
      <c r="H293" s="310"/>
      <c r="I293" s="310"/>
      <c r="J293" s="310"/>
    </row>
    <row r="294" spans="2:10" s="22" customFormat="1" ht="11.25" customHeight="1">
      <c r="B294" s="115"/>
      <c r="C294" s="523">
        <v>42482</v>
      </c>
      <c r="D294" s="524">
        <v>263.60584059999934</v>
      </c>
      <c r="E294" s="524">
        <v>121.20171058749999</v>
      </c>
      <c r="F294" s="524">
        <f t="shared" si="54"/>
        <v>121.20171058749999</v>
      </c>
      <c r="G294" s="866"/>
      <c r="H294" s="310"/>
      <c r="I294" s="310"/>
      <c r="J294" s="310"/>
    </row>
    <row r="295" spans="2:10" s="22" customFormat="1" ht="11.25" customHeight="1">
      <c r="B295" s="115"/>
      <c r="C295" s="523">
        <v>42483</v>
      </c>
      <c r="D295" s="524">
        <v>220.20916899999909</v>
      </c>
      <c r="E295" s="524">
        <v>121.20171058749999</v>
      </c>
      <c r="F295" s="524">
        <f t="shared" si="54"/>
        <v>121.20171058749999</v>
      </c>
      <c r="G295" s="866"/>
      <c r="H295" s="310"/>
      <c r="I295" s="310"/>
      <c r="J295" s="310"/>
    </row>
    <row r="296" spans="2:10" s="22" customFormat="1" ht="11.25" customHeight="1">
      <c r="B296" s="115"/>
      <c r="C296" s="523">
        <v>42484</v>
      </c>
      <c r="D296" s="524">
        <v>178.37897780000182</v>
      </c>
      <c r="E296" s="524">
        <v>121.20171058749999</v>
      </c>
      <c r="F296" s="524">
        <f t="shared" si="54"/>
        <v>121.20171058749999</v>
      </c>
      <c r="G296" s="866"/>
      <c r="H296" s="310"/>
      <c r="I296" s="310"/>
      <c r="J296" s="310"/>
    </row>
    <row r="297" spans="2:10" s="22" customFormat="1" ht="11.25" customHeight="1">
      <c r="B297" s="115"/>
      <c r="C297" s="523">
        <v>42485</v>
      </c>
      <c r="D297" s="524">
        <v>194.69822109999836</v>
      </c>
      <c r="E297" s="524">
        <v>121.20171058749999</v>
      </c>
      <c r="F297" s="524">
        <f t="shared" si="54"/>
        <v>121.20171058749999</v>
      </c>
      <c r="G297" s="866"/>
      <c r="H297" s="310"/>
      <c r="I297" s="310"/>
      <c r="J297" s="310"/>
    </row>
    <row r="298" spans="2:10" s="22" customFormat="1" ht="11.25" customHeight="1">
      <c r="B298" s="115"/>
      <c r="C298" s="523">
        <v>42486</v>
      </c>
      <c r="D298" s="524">
        <v>195.52933999999996</v>
      </c>
      <c r="E298" s="524">
        <v>121.20171058749999</v>
      </c>
      <c r="F298" s="524">
        <f t="shared" si="54"/>
        <v>121.20171058749999</v>
      </c>
      <c r="G298" s="866"/>
      <c r="H298" s="310"/>
      <c r="I298" s="310"/>
      <c r="J298" s="310"/>
    </row>
    <row r="299" spans="2:10" s="22" customFormat="1" ht="11.25" customHeight="1">
      <c r="B299" s="115"/>
      <c r="C299" s="523">
        <v>42487</v>
      </c>
      <c r="D299" s="524">
        <v>175.91260680000156</v>
      </c>
      <c r="E299" s="524">
        <v>121.20171058749999</v>
      </c>
      <c r="F299" s="524">
        <f t="shared" si="54"/>
        <v>121.20171058749999</v>
      </c>
      <c r="G299" s="866"/>
      <c r="H299" s="310"/>
      <c r="I299" s="310"/>
      <c r="J299" s="310"/>
    </row>
    <row r="300" spans="2:10" s="22" customFormat="1" ht="11.25" customHeight="1">
      <c r="B300" s="115"/>
      <c r="C300" s="523">
        <v>42488</v>
      </c>
      <c r="D300" s="524">
        <v>168.72612699999951</v>
      </c>
      <c r="E300" s="524">
        <v>121.20171058749999</v>
      </c>
      <c r="F300" s="524">
        <f t="shared" si="54"/>
        <v>121.20171058749999</v>
      </c>
      <c r="G300" s="866"/>
      <c r="H300" s="310"/>
      <c r="I300" s="310"/>
      <c r="J300" s="310"/>
    </row>
    <row r="301" spans="2:10" s="22" customFormat="1" ht="11.25" customHeight="1">
      <c r="B301" s="115"/>
      <c r="C301" s="523">
        <v>42489</v>
      </c>
      <c r="D301" s="524">
        <v>154.69567319999905</v>
      </c>
      <c r="E301" s="524">
        <v>121.20171058749999</v>
      </c>
      <c r="F301" s="524">
        <f t="shared" si="54"/>
        <v>121.20171058749999</v>
      </c>
      <c r="G301" s="866"/>
      <c r="H301" s="310"/>
      <c r="I301" s="310"/>
      <c r="J301" s="310"/>
    </row>
    <row r="302" spans="2:10" s="22" customFormat="1" ht="11.25" customHeight="1">
      <c r="B302" s="115"/>
      <c r="C302" s="523">
        <v>42490</v>
      </c>
      <c r="D302" s="524">
        <v>143.52319740000127</v>
      </c>
      <c r="E302" s="524">
        <v>121.20171058749999</v>
      </c>
      <c r="F302" s="524">
        <f t="shared" si="54"/>
        <v>121.20171058749999</v>
      </c>
      <c r="G302" s="866"/>
      <c r="H302" s="310"/>
      <c r="I302" s="310"/>
      <c r="J302" s="310"/>
    </row>
    <row r="303" spans="2:10" s="22" customFormat="1" ht="11.25" customHeight="1">
      <c r="B303" s="115"/>
      <c r="C303" s="523">
        <v>42491</v>
      </c>
      <c r="D303" s="524">
        <v>130.68104999999966</v>
      </c>
      <c r="E303" s="524">
        <v>105.10575616935486</v>
      </c>
      <c r="F303" s="524">
        <f t="shared" si="54"/>
        <v>105.10575616935486</v>
      </c>
      <c r="G303" s="866"/>
      <c r="H303" s="310"/>
      <c r="I303" s="310"/>
      <c r="J303" s="310"/>
    </row>
    <row r="304" spans="2:10" s="22" customFormat="1" ht="11.25" customHeight="1">
      <c r="B304" s="115"/>
      <c r="C304" s="523">
        <v>42492</v>
      </c>
      <c r="D304" s="524">
        <v>139.80594300000013</v>
      </c>
      <c r="E304" s="524">
        <v>105.10575616935486</v>
      </c>
      <c r="F304" s="524">
        <f t="shared" si="54"/>
        <v>105.10575616935486</v>
      </c>
      <c r="G304" s="866"/>
      <c r="H304" s="310"/>
      <c r="I304" s="310"/>
      <c r="J304" s="310"/>
    </row>
    <row r="305" spans="2:10" s="22" customFormat="1" ht="11.25" customHeight="1">
      <c r="B305" s="115"/>
      <c r="C305" s="523">
        <v>42493</v>
      </c>
      <c r="D305" s="524">
        <v>119.0397449999988</v>
      </c>
      <c r="E305" s="524">
        <v>105.10575616935486</v>
      </c>
      <c r="F305" s="524">
        <f t="shared" si="54"/>
        <v>105.10575616935486</v>
      </c>
      <c r="G305" s="866"/>
      <c r="H305" s="310"/>
      <c r="I305" s="310"/>
      <c r="J305" s="310"/>
    </row>
    <row r="306" spans="2:10" s="22" customFormat="1" ht="11.25" customHeight="1">
      <c r="B306" s="115"/>
      <c r="C306" s="523">
        <v>42494</v>
      </c>
      <c r="D306" s="524">
        <v>130.57106700000094</v>
      </c>
      <c r="E306" s="524">
        <v>105.10575616935486</v>
      </c>
      <c r="F306" s="524">
        <f t="shared" si="54"/>
        <v>105.10575616935486</v>
      </c>
      <c r="G306" s="866"/>
      <c r="H306" s="310"/>
      <c r="I306" s="310"/>
      <c r="J306" s="310"/>
    </row>
    <row r="307" spans="2:10" s="22" customFormat="1" ht="11.25" customHeight="1">
      <c r="B307" s="115"/>
      <c r="C307" s="523">
        <v>42495</v>
      </c>
      <c r="D307" s="524">
        <v>116.09836899999979</v>
      </c>
      <c r="E307" s="524">
        <v>105.10575616935486</v>
      </c>
      <c r="F307" s="524">
        <f t="shared" si="54"/>
        <v>105.10575616935486</v>
      </c>
      <c r="G307" s="866"/>
      <c r="H307" s="310"/>
      <c r="I307" s="310"/>
      <c r="J307" s="310"/>
    </row>
    <row r="308" spans="2:10" s="22" customFormat="1" ht="11.25" customHeight="1">
      <c r="B308" s="115"/>
      <c r="C308" s="523">
        <v>42496</v>
      </c>
      <c r="D308" s="524">
        <v>133.60210899999973</v>
      </c>
      <c r="E308" s="524">
        <v>105.10575616935486</v>
      </c>
      <c r="F308" s="524">
        <f t="shared" si="54"/>
        <v>105.10575616935486</v>
      </c>
      <c r="G308" s="866"/>
      <c r="H308" s="310"/>
      <c r="I308" s="310"/>
      <c r="J308" s="310"/>
    </row>
    <row r="309" spans="2:10" s="22" customFormat="1" ht="11.25" customHeight="1">
      <c r="B309" s="115"/>
      <c r="C309" s="523">
        <v>42497</v>
      </c>
      <c r="D309" s="524">
        <v>160.15910500000047</v>
      </c>
      <c r="E309" s="524">
        <v>105.10575616935486</v>
      </c>
      <c r="F309" s="524">
        <f t="shared" si="54"/>
        <v>105.10575616935486</v>
      </c>
      <c r="G309" s="866"/>
      <c r="H309" s="310"/>
      <c r="I309" s="310"/>
      <c r="J309" s="310"/>
    </row>
    <row r="310" spans="2:10" s="22" customFormat="1" ht="11.25" customHeight="1">
      <c r="B310" s="115"/>
      <c r="C310" s="523">
        <v>42498</v>
      </c>
      <c r="D310" s="524">
        <v>207.90312900000023</v>
      </c>
      <c r="E310" s="524">
        <v>105.10575616935486</v>
      </c>
      <c r="F310" s="524">
        <f t="shared" si="54"/>
        <v>105.10575616935486</v>
      </c>
      <c r="G310" s="866"/>
      <c r="H310" s="310"/>
      <c r="I310" s="310"/>
      <c r="J310" s="310"/>
    </row>
    <row r="311" spans="2:10" s="22" customFormat="1" ht="11.25" customHeight="1">
      <c r="B311" s="115"/>
      <c r="C311" s="523">
        <v>42499</v>
      </c>
      <c r="D311" s="524">
        <v>281.98895599999969</v>
      </c>
      <c r="E311" s="524">
        <v>105.10575616935486</v>
      </c>
      <c r="F311" s="524">
        <f t="shared" ref="F311:F374" si="55">IF($D311&gt;E311,E311,$D311)</f>
        <v>105.10575616935486</v>
      </c>
      <c r="G311" s="866"/>
      <c r="H311" s="310"/>
      <c r="I311" s="310"/>
      <c r="J311" s="310"/>
    </row>
    <row r="312" spans="2:10" s="22" customFormat="1" ht="11.25" customHeight="1">
      <c r="B312" s="115"/>
      <c r="C312" s="523">
        <v>42500</v>
      </c>
      <c r="D312" s="524">
        <v>293.67127900000037</v>
      </c>
      <c r="E312" s="524">
        <v>105.10575616935486</v>
      </c>
      <c r="F312" s="524">
        <f t="shared" si="55"/>
        <v>105.10575616935486</v>
      </c>
      <c r="G312" s="866"/>
      <c r="H312" s="310"/>
      <c r="I312" s="310"/>
      <c r="J312" s="310"/>
    </row>
    <row r="313" spans="2:10" s="22" customFormat="1" ht="11.25" customHeight="1">
      <c r="B313" s="115"/>
      <c r="C313" s="523">
        <v>42501</v>
      </c>
      <c r="D313" s="524">
        <v>276.8171569999987</v>
      </c>
      <c r="E313" s="524">
        <v>105.10575616935486</v>
      </c>
      <c r="F313" s="524">
        <f t="shared" si="55"/>
        <v>105.10575616935486</v>
      </c>
      <c r="G313" s="866"/>
      <c r="H313" s="310"/>
      <c r="I313" s="310"/>
      <c r="J313" s="310"/>
    </row>
    <row r="314" spans="2:10" s="22" customFormat="1" ht="11.25" customHeight="1">
      <c r="B314" s="115"/>
      <c r="C314" s="523">
        <v>42502</v>
      </c>
      <c r="D314" s="524">
        <v>369.16653100000013</v>
      </c>
      <c r="E314" s="524">
        <v>105.10575616935486</v>
      </c>
      <c r="F314" s="524">
        <f t="shared" si="55"/>
        <v>105.10575616935486</v>
      </c>
      <c r="G314" s="866"/>
      <c r="H314" s="310"/>
      <c r="I314" s="310"/>
      <c r="J314" s="310"/>
    </row>
    <row r="315" spans="2:10" s="22" customFormat="1" ht="11.25" customHeight="1">
      <c r="B315" s="115"/>
      <c r="C315" s="523">
        <v>42503</v>
      </c>
      <c r="D315" s="524">
        <v>263.42822399999983</v>
      </c>
      <c r="E315" s="524">
        <v>105.10575616935486</v>
      </c>
      <c r="F315" s="524">
        <f t="shared" si="55"/>
        <v>105.10575616935486</v>
      </c>
      <c r="G315" s="866"/>
      <c r="H315" s="310"/>
      <c r="I315" s="310"/>
      <c r="J315" s="310"/>
    </row>
    <row r="316" spans="2:10" s="22" customFormat="1" ht="11.25" customHeight="1">
      <c r="B316" s="115"/>
      <c r="C316" s="523">
        <v>42504</v>
      </c>
      <c r="D316" s="524">
        <v>224.16101900000089</v>
      </c>
      <c r="E316" s="524">
        <v>105.10575616935486</v>
      </c>
      <c r="F316" s="524">
        <f t="shared" si="55"/>
        <v>105.10575616935486</v>
      </c>
      <c r="G316" s="866"/>
      <c r="H316" s="310"/>
      <c r="I316" s="310"/>
      <c r="J316" s="310"/>
    </row>
    <row r="317" spans="2:10" s="22" customFormat="1" ht="11.25" customHeight="1">
      <c r="B317" s="115"/>
      <c r="C317" s="523">
        <v>42505</v>
      </c>
      <c r="D317" s="524">
        <v>228.11403099999902</v>
      </c>
      <c r="E317" s="524">
        <v>105.10575616935486</v>
      </c>
      <c r="F317" s="524">
        <f t="shared" si="55"/>
        <v>105.10575616935486</v>
      </c>
      <c r="G317" s="866"/>
      <c r="H317" s="310"/>
      <c r="I317" s="310"/>
      <c r="J317" s="310"/>
    </row>
    <row r="318" spans="2:10" s="22" customFormat="1" ht="11.25" customHeight="1">
      <c r="B318" s="115"/>
      <c r="C318" s="523">
        <v>42506</v>
      </c>
      <c r="D318" s="524">
        <v>224.95440200000013</v>
      </c>
      <c r="E318" s="524">
        <v>105.10575616935486</v>
      </c>
      <c r="F318" s="524">
        <f t="shared" si="55"/>
        <v>105.10575616935486</v>
      </c>
      <c r="G318" s="866"/>
      <c r="H318" s="310"/>
      <c r="I318" s="310"/>
      <c r="J318" s="310"/>
    </row>
    <row r="319" spans="2:10" s="22" customFormat="1" ht="11.25" customHeight="1">
      <c r="B319" s="115"/>
      <c r="C319" s="523">
        <v>42507</v>
      </c>
      <c r="D319" s="524">
        <v>207.62495999999999</v>
      </c>
      <c r="E319" s="524">
        <v>105.10575616935486</v>
      </c>
      <c r="F319" s="524">
        <f t="shared" si="55"/>
        <v>105.10575616935486</v>
      </c>
      <c r="G319" s="866"/>
      <c r="H319" s="310"/>
      <c r="I319" s="310"/>
      <c r="J319" s="310"/>
    </row>
    <row r="320" spans="2:10" s="22" customFormat="1" ht="11.25" customHeight="1">
      <c r="B320" s="115"/>
      <c r="C320" s="523">
        <v>42508</v>
      </c>
      <c r="D320" s="524">
        <v>180.02093500000055</v>
      </c>
      <c r="E320" s="524">
        <v>105.10575616935486</v>
      </c>
      <c r="F320" s="524">
        <f t="shared" si="55"/>
        <v>105.10575616935486</v>
      </c>
      <c r="G320" s="866"/>
      <c r="H320" s="310"/>
      <c r="I320" s="310"/>
      <c r="J320" s="310"/>
    </row>
    <row r="321" spans="2:10" s="22" customFormat="1" ht="11.25" customHeight="1">
      <c r="B321" s="115"/>
      <c r="C321" s="523">
        <v>42509</v>
      </c>
      <c r="D321" s="524">
        <v>172.45889700000052</v>
      </c>
      <c r="E321" s="524">
        <v>105.10575616935486</v>
      </c>
      <c r="F321" s="524">
        <f t="shared" si="55"/>
        <v>105.10575616935486</v>
      </c>
      <c r="G321" s="866"/>
      <c r="H321" s="310"/>
      <c r="I321" s="310"/>
      <c r="J321" s="310"/>
    </row>
    <row r="322" spans="2:10" s="22" customFormat="1" ht="11.25" customHeight="1">
      <c r="B322" s="115"/>
      <c r="C322" s="523">
        <v>42510</v>
      </c>
      <c r="D322" s="524">
        <v>156.14266499999982</v>
      </c>
      <c r="E322" s="524">
        <v>105.10575616935486</v>
      </c>
      <c r="F322" s="524">
        <f t="shared" si="55"/>
        <v>105.10575616935486</v>
      </c>
      <c r="G322" s="866"/>
      <c r="H322" s="310"/>
      <c r="I322" s="310"/>
      <c r="J322" s="310"/>
    </row>
    <row r="323" spans="2:10" s="22" customFormat="1" ht="11.25" customHeight="1">
      <c r="B323" s="115"/>
      <c r="C323" s="523">
        <v>42511</v>
      </c>
      <c r="D323" s="524">
        <v>147.30009400000077</v>
      </c>
      <c r="E323" s="524">
        <v>105.10575616935486</v>
      </c>
      <c r="F323" s="524">
        <f t="shared" si="55"/>
        <v>105.10575616935486</v>
      </c>
      <c r="G323" s="866"/>
      <c r="H323" s="310"/>
      <c r="I323" s="310"/>
      <c r="J323" s="310"/>
    </row>
    <row r="324" spans="2:10" s="22" customFormat="1" ht="11.25" customHeight="1">
      <c r="B324" s="115"/>
      <c r="C324" s="523">
        <v>42512</v>
      </c>
      <c r="D324" s="524">
        <v>135.63623699999894</v>
      </c>
      <c r="E324" s="524">
        <v>105.10575616935486</v>
      </c>
      <c r="F324" s="524">
        <f t="shared" si="55"/>
        <v>105.10575616935486</v>
      </c>
      <c r="G324" s="866"/>
      <c r="H324" s="310"/>
      <c r="I324" s="310"/>
      <c r="J324" s="310"/>
    </row>
    <row r="325" spans="2:10" s="22" customFormat="1" ht="11.25" customHeight="1">
      <c r="B325" s="115"/>
      <c r="C325" s="523">
        <v>42513</v>
      </c>
      <c r="D325" s="524">
        <v>152.6512400000004</v>
      </c>
      <c r="E325" s="524">
        <v>105.10575616935486</v>
      </c>
      <c r="F325" s="524">
        <f t="shared" si="55"/>
        <v>105.10575616935486</v>
      </c>
      <c r="G325" s="866"/>
      <c r="H325" s="310"/>
      <c r="I325" s="310"/>
      <c r="J325" s="310"/>
    </row>
    <row r="326" spans="2:10" s="22" customFormat="1" ht="11.25" customHeight="1">
      <c r="B326" s="115"/>
      <c r="C326" s="523">
        <v>42514</v>
      </c>
      <c r="D326" s="524">
        <v>146.98045700000046</v>
      </c>
      <c r="E326" s="524">
        <v>105.10575616935486</v>
      </c>
      <c r="F326" s="524">
        <f t="shared" si="55"/>
        <v>105.10575616935486</v>
      </c>
      <c r="G326" s="866"/>
      <c r="H326" s="310"/>
      <c r="I326" s="310"/>
      <c r="J326" s="310"/>
    </row>
    <row r="327" spans="2:10" s="22" customFormat="1" ht="11.25" customHeight="1">
      <c r="B327" s="115"/>
      <c r="C327" s="523">
        <v>42515</v>
      </c>
      <c r="D327" s="524">
        <v>128.23365399999867</v>
      </c>
      <c r="E327" s="524">
        <v>105.10575616935486</v>
      </c>
      <c r="F327" s="524">
        <f t="shared" si="55"/>
        <v>105.10575616935486</v>
      </c>
      <c r="G327" s="866"/>
      <c r="H327" s="310"/>
      <c r="I327" s="310"/>
      <c r="J327" s="310"/>
    </row>
    <row r="328" spans="2:10" s="22" customFormat="1" ht="11.25" customHeight="1">
      <c r="B328" s="115"/>
      <c r="C328" s="523">
        <v>42516</v>
      </c>
      <c r="D328" s="524">
        <v>128.89595400000016</v>
      </c>
      <c r="E328" s="524">
        <v>105.10575616935486</v>
      </c>
      <c r="F328" s="524">
        <f t="shared" si="55"/>
        <v>105.10575616935486</v>
      </c>
      <c r="G328" s="866"/>
      <c r="H328" s="310"/>
      <c r="I328" s="310"/>
      <c r="J328" s="310"/>
    </row>
    <row r="329" spans="2:10" s="22" customFormat="1" ht="11.25" customHeight="1">
      <c r="B329" s="115"/>
      <c r="C329" s="523">
        <v>42517</v>
      </c>
      <c r="D329" s="524">
        <v>122.01019200000025</v>
      </c>
      <c r="E329" s="524">
        <v>105.10575616935486</v>
      </c>
      <c r="F329" s="524">
        <f t="shared" si="55"/>
        <v>105.10575616935486</v>
      </c>
      <c r="G329" s="866"/>
      <c r="H329" s="310"/>
      <c r="I329" s="310"/>
      <c r="J329" s="310"/>
    </row>
    <row r="330" spans="2:10" s="22" customFormat="1" ht="11.25" customHeight="1">
      <c r="B330" s="115"/>
      <c r="C330" s="523">
        <v>42518</v>
      </c>
      <c r="D330" s="524">
        <v>124.08509700000093</v>
      </c>
      <c r="E330" s="524">
        <v>105.10575616935486</v>
      </c>
      <c r="F330" s="524">
        <f t="shared" si="55"/>
        <v>105.10575616935486</v>
      </c>
      <c r="G330" s="866"/>
      <c r="H330" s="310"/>
      <c r="I330" s="310"/>
      <c r="J330" s="310"/>
    </row>
    <row r="331" spans="2:10" s="22" customFormat="1" ht="11.25" customHeight="1">
      <c r="B331" s="115"/>
      <c r="C331" s="523">
        <v>42519</v>
      </c>
      <c r="D331" s="524">
        <v>122.7179129999992</v>
      </c>
      <c r="E331" s="524">
        <v>105.10575616935486</v>
      </c>
      <c r="F331" s="524">
        <f t="shared" si="55"/>
        <v>105.10575616935486</v>
      </c>
      <c r="G331" s="866"/>
      <c r="H331" s="310"/>
      <c r="I331" s="310"/>
      <c r="J331" s="310"/>
    </row>
    <row r="332" spans="2:10" s="22" customFormat="1" ht="11.25" customHeight="1">
      <c r="B332" s="115"/>
      <c r="C332" s="523">
        <v>42520</v>
      </c>
      <c r="D332" s="524">
        <v>137.55023399999965</v>
      </c>
      <c r="E332" s="524">
        <v>105.10575616935486</v>
      </c>
      <c r="F332" s="524">
        <f t="shared" si="55"/>
        <v>105.10575616935486</v>
      </c>
      <c r="G332" s="866"/>
      <c r="H332" s="310"/>
      <c r="I332" s="310"/>
      <c r="J332" s="310"/>
    </row>
    <row r="333" spans="2:10" s="22" customFormat="1" ht="11.25" customHeight="1">
      <c r="B333" s="115"/>
      <c r="C333" s="523">
        <v>42521</v>
      </c>
      <c r="D333" s="524">
        <v>104.32859500000121</v>
      </c>
      <c r="E333" s="524">
        <v>105.10575616935486</v>
      </c>
      <c r="F333" s="524">
        <f t="shared" si="55"/>
        <v>104.32859500000121</v>
      </c>
      <c r="G333" s="866"/>
      <c r="H333" s="310"/>
      <c r="I333" s="310"/>
      <c r="J333" s="310"/>
    </row>
    <row r="334" spans="2:10" s="22" customFormat="1" ht="11.25" customHeight="1">
      <c r="B334" s="115"/>
      <c r="C334" s="523">
        <v>42522</v>
      </c>
      <c r="D334" s="524">
        <v>99.880377299998486</v>
      </c>
      <c r="E334" s="524">
        <v>67.229143600833325</v>
      </c>
      <c r="F334" s="524">
        <f t="shared" si="55"/>
        <v>67.229143600833325</v>
      </c>
      <c r="G334" s="866"/>
      <c r="H334" s="310"/>
      <c r="I334" s="310"/>
      <c r="J334" s="310"/>
    </row>
    <row r="335" spans="2:10" s="22" customFormat="1" ht="11.25" customHeight="1">
      <c r="B335" s="115"/>
      <c r="C335" s="523">
        <v>42523</v>
      </c>
      <c r="D335" s="524">
        <v>112.5136224000009</v>
      </c>
      <c r="E335" s="524">
        <v>67.229143600833325</v>
      </c>
      <c r="F335" s="524">
        <f t="shared" si="55"/>
        <v>67.229143600833325</v>
      </c>
      <c r="G335" s="866"/>
      <c r="H335" s="310"/>
      <c r="I335" s="310"/>
      <c r="J335" s="310"/>
    </row>
    <row r="336" spans="2:10" s="22" customFormat="1" ht="11.25" customHeight="1">
      <c r="B336" s="115"/>
      <c r="C336" s="523">
        <v>42524</v>
      </c>
      <c r="D336" s="524">
        <v>90.040693600000296</v>
      </c>
      <c r="E336" s="524">
        <v>67.229143600833325</v>
      </c>
      <c r="F336" s="524">
        <f t="shared" si="55"/>
        <v>67.229143600833325</v>
      </c>
      <c r="G336" s="866"/>
      <c r="H336" s="310"/>
      <c r="I336" s="310"/>
      <c r="J336" s="310"/>
    </row>
    <row r="337" spans="2:10" s="22" customFormat="1" ht="11.25" customHeight="1">
      <c r="B337" s="115"/>
      <c r="C337" s="523">
        <v>42525</v>
      </c>
      <c r="D337" s="524">
        <v>101.75586519999915</v>
      </c>
      <c r="E337" s="524">
        <v>67.229143600833325</v>
      </c>
      <c r="F337" s="524">
        <f t="shared" si="55"/>
        <v>67.229143600833325</v>
      </c>
      <c r="G337" s="866"/>
      <c r="H337" s="310"/>
      <c r="I337" s="310"/>
      <c r="J337" s="310"/>
    </row>
    <row r="338" spans="2:10" s="22" customFormat="1" ht="11.25" customHeight="1">
      <c r="B338" s="115"/>
      <c r="C338" s="523">
        <v>42526</v>
      </c>
      <c r="D338" s="524">
        <v>87.221784499999686</v>
      </c>
      <c r="E338" s="524">
        <v>67.229143600833325</v>
      </c>
      <c r="F338" s="524">
        <f t="shared" si="55"/>
        <v>67.229143600833325</v>
      </c>
      <c r="G338" s="866"/>
      <c r="H338" s="310"/>
      <c r="I338" s="310"/>
      <c r="J338" s="310"/>
    </row>
    <row r="339" spans="2:10" s="22" customFormat="1" ht="11.25" customHeight="1">
      <c r="B339" s="115"/>
      <c r="C339" s="523">
        <v>42527</v>
      </c>
      <c r="D339" s="524">
        <v>92.553254200000509</v>
      </c>
      <c r="E339" s="524">
        <v>67.229143600833325</v>
      </c>
      <c r="F339" s="524">
        <f t="shared" si="55"/>
        <v>67.229143600833325</v>
      </c>
      <c r="G339" s="866"/>
      <c r="H339" s="310"/>
      <c r="I339" s="310"/>
      <c r="J339" s="310"/>
    </row>
    <row r="340" spans="2:10" s="22" customFormat="1" ht="11.25" customHeight="1">
      <c r="B340" s="115"/>
      <c r="C340" s="523">
        <v>42528</v>
      </c>
      <c r="D340" s="524">
        <v>80.817115399999295</v>
      </c>
      <c r="E340" s="524">
        <v>67.229143600833325</v>
      </c>
      <c r="F340" s="524">
        <f t="shared" si="55"/>
        <v>67.229143600833325</v>
      </c>
      <c r="G340" s="866"/>
      <c r="H340" s="310"/>
      <c r="I340" s="310"/>
      <c r="J340" s="310"/>
    </row>
    <row r="341" spans="2:10" s="22" customFormat="1" ht="11.25" customHeight="1">
      <c r="B341" s="115"/>
      <c r="C341" s="523">
        <v>42529</v>
      </c>
      <c r="D341" s="524">
        <v>78.463784800001505</v>
      </c>
      <c r="E341" s="524">
        <v>67.229143600833325</v>
      </c>
      <c r="F341" s="524">
        <f t="shared" si="55"/>
        <v>67.229143600833325</v>
      </c>
      <c r="G341" s="866"/>
      <c r="H341" s="310"/>
      <c r="I341" s="310"/>
      <c r="J341" s="310"/>
    </row>
    <row r="342" spans="2:10" s="22" customFormat="1" ht="11.25" customHeight="1">
      <c r="B342" s="115"/>
      <c r="C342" s="523">
        <v>42530</v>
      </c>
      <c r="D342" s="524">
        <v>83.341640799998601</v>
      </c>
      <c r="E342" s="524">
        <v>67.229143600833325</v>
      </c>
      <c r="F342" s="524">
        <f t="shared" si="55"/>
        <v>67.229143600833325</v>
      </c>
      <c r="G342" s="866"/>
      <c r="H342" s="310"/>
      <c r="I342" s="310"/>
      <c r="J342" s="310"/>
    </row>
    <row r="343" spans="2:10" s="22" customFormat="1" ht="11.25" customHeight="1">
      <c r="B343" s="115"/>
      <c r="C343" s="523">
        <v>42531</v>
      </c>
      <c r="D343" s="524">
        <v>75.3791056000004</v>
      </c>
      <c r="E343" s="524">
        <v>67.229143600833325</v>
      </c>
      <c r="F343" s="524">
        <f t="shared" si="55"/>
        <v>67.229143600833325</v>
      </c>
      <c r="G343" s="866"/>
      <c r="H343" s="310"/>
      <c r="I343" s="310"/>
      <c r="J343" s="310"/>
    </row>
    <row r="344" spans="2:10" s="22" customFormat="1" ht="11.25" customHeight="1">
      <c r="B344" s="115"/>
      <c r="C344" s="523">
        <v>42532</v>
      </c>
      <c r="D344" s="524">
        <v>77.110366400000473</v>
      </c>
      <c r="E344" s="524">
        <v>67.229143600833325</v>
      </c>
      <c r="F344" s="524">
        <f t="shared" si="55"/>
        <v>67.229143600833325</v>
      </c>
      <c r="G344" s="866"/>
      <c r="H344" s="310"/>
      <c r="I344" s="310"/>
      <c r="J344" s="310"/>
    </row>
    <row r="345" spans="2:10" s="22" customFormat="1" ht="11.25" customHeight="1">
      <c r="B345" s="115"/>
      <c r="C345" s="523">
        <v>42533</v>
      </c>
      <c r="D345" s="524">
        <v>61.993361599999595</v>
      </c>
      <c r="E345" s="524">
        <v>67.229143600833325</v>
      </c>
      <c r="F345" s="524">
        <f t="shared" si="55"/>
        <v>61.993361599999595</v>
      </c>
      <c r="G345" s="866"/>
      <c r="H345" s="310"/>
      <c r="I345" s="310"/>
      <c r="J345" s="310"/>
    </row>
    <row r="346" spans="2:10" s="22" customFormat="1" ht="11.25" customHeight="1">
      <c r="B346" s="115"/>
      <c r="C346" s="523">
        <v>42534</v>
      </c>
      <c r="D346" s="524">
        <v>67.848778100000942</v>
      </c>
      <c r="E346" s="524">
        <v>67.229143600833325</v>
      </c>
      <c r="F346" s="524">
        <f t="shared" si="55"/>
        <v>67.229143600833325</v>
      </c>
      <c r="G346" s="866"/>
      <c r="H346" s="310"/>
      <c r="I346" s="310"/>
      <c r="J346" s="310"/>
    </row>
    <row r="347" spans="2:10" s="22" customFormat="1" ht="11.25" customHeight="1">
      <c r="B347" s="115"/>
      <c r="C347" s="523">
        <v>42535</v>
      </c>
      <c r="D347" s="524">
        <v>63.079721799998708</v>
      </c>
      <c r="E347" s="524">
        <v>67.229143600833325</v>
      </c>
      <c r="F347" s="524">
        <f t="shared" si="55"/>
        <v>63.079721799998708</v>
      </c>
      <c r="G347" s="866"/>
      <c r="H347" s="310"/>
      <c r="I347" s="310"/>
      <c r="J347" s="310"/>
    </row>
    <row r="348" spans="2:10" s="22" customFormat="1" ht="11.25" customHeight="1">
      <c r="B348" s="115"/>
      <c r="C348" s="523">
        <v>42536</v>
      </c>
      <c r="D348" s="524">
        <v>82.292772900001495</v>
      </c>
      <c r="E348" s="524">
        <v>67.229143600833325</v>
      </c>
      <c r="F348" s="524">
        <f t="shared" si="55"/>
        <v>67.229143600833325</v>
      </c>
      <c r="G348" s="866"/>
      <c r="H348" s="310"/>
      <c r="I348" s="310"/>
      <c r="J348" s="310"/>
    </row>
    <row r="349" spans="2:10" s="22" customFormat="1" ht="11.25" customHeight="1">
      <c r="B349" s="115"/>
      <c r="C349" s="523">
        <v>42537</v>
      </c>
      <c r="D349" s="524">
        <v>70.889169299999892</v>
      </c>
      <c r="E349" s="524">
        <v>67.229143600833325</v>
      </c>
      <c r="F349" s="524">
        <f t="shared" si="55"/>
        <v>67.229143600833325</v>
      </c>
      <c r="G349" s="866"/>
      <c r="H349" s="310"/>
      <c r="I349" s="310"/>
      <c r="J349" s="310"/>
    </row>
    <row r="350" spans="2:10" s="22" customFormat="1" ht="11.25" customHeight="1">
      <c r="B350" s="115"/>
      <c r="C350" s="523">
        <v>42538</v>
      </c>
      <c r="D350" s="524">
        <v>80.792281799998605</v>
      </c>
      <c r="E350" s="524">
        <v>67.229143600833325</v>
      </c>
      <c r="F350" s="524">
        <f t="shared" si="55"/>
        <v>67.229143600833325</v>
      </c>
      <c r="G350" s="866"/>
      <c r="H350" s="310"/>
      <c r="I350" s="310"/>
      <c r="J350" s="310"/>
    </row>
    <row r="351" spans="2:10" s="22" customFormat="1" ht="11.25" customHeight="1">
      <c r="B351" s="115"/>
      <c r="C351" s="523">
        <v>42539</v>
      </c>
      <c r="D351" s="524">
        <v>71.128741699999878</v>
      </c>
      <c r="E351" s="524">
        <v>67.229143600833325</v>
      </c>
      <c r="F351" s="524">
        <f t="shared" si="55"/>
        <v>67.229143600833325</v>
      </c>
      <c r="G351" s="866"/>
      <c r="H351" s="310"/>
      <c r="I351" s="310"/>
      <c r="J351" s="310"/>
    </row>
    <row r="352" spans="2:10" s="22" customFormat="1" ht="11.25" customHeight="1">
      <c r="B352" s="115"/>
      <c r="C352" s="523">
        <v>42540</v>
      </c>
      <c r="D352" s="524">
        <v>64.81662009999998</v>
      </c>
      <c r="E352" s="524">
        <v>67.229143600833325</v>
      </c>
      <c r="F352" s="524">
        <f t="shared" si="55"/>
        <v>64.81662009999998</v>
      </c>
      <c r="G352" s="866"/>
      <c r="H352" s="310"/>
      <c r="I352" s="310"/>
      <c r="J352" s="310"/>
    </row>
    <row r="353" spans="2:10" s="22" customFormat="1" ht="11.25" customHeight="1">
      <c r="B353" s="115"/>
      <c r="C353" s="523">
        <v>42541</v>
      </c>
      <c r="D353" s="524">
        <v>49.13203500000143</v>
      </c>
      <c r="E353" s="524">
        <v>67.229143600833325</v>
      </c>
      <c r="F353" s="524">
        <f t="shared" si="55"/>
        <v>49.13203500000143</v>
      </c>
      <c r="G353" s="866"/>
      <c r="H353" s="310"/>
      <c r="I353" s="310"/>
      <c r="J353" s="310"/>
    </row>
    <row r="354" spans="2:10" s="22" customFormat="1" ht="11.25" customHeight="1">
      <c r="B354" s="115"/>
      <c r="C354" s="523">
        <v>42542</v>
      </c>
      <c r="D354" s="524">
        <v>65.879812799999314</v>
      </c>
      <c r="E354" s="524">
        <v>67.229143600833325</v>
      </c>
      <c r="F354" s="524">
        <f t="shared" si="55"/>
        <v>65.879812799999314</v>
      </c>
      <c r="G354" s="866"/>
      <c r="H354" s="310"/>
      <c r="I354" s="310"/>
      <c r="J354" s="310"/>
    </row>
    <row r="355" spans="2:10" s="22" customFormat="1" ht="11.25" customHeight="1">
      <c r="B355" s="115"/>
      <c r="C355" s="523">
        <v>42543</v>
      </c>
      <c r="D355" s="524">
        <v>52.725169999999686</v>
      </c>
      <c r="E355" s="524">
        <v>67.229143600833325</v>
      </c>
      <c r="F355" s="524">
        <f t="shared" si="55"/>
        <v>52.725169999999686</v>
      </c>
      <c r="G355" s="866"/>
      <c r="H355" s="310"/>
      <c r="I355" s="310"/>
      <c r="J355" s="310"/>
    </row>
    <row r="356" spans="2:10" s="22" customFormat="1" ht="11.25" customHeight="1">
      <c r="B356" s="115"/>
      <c r="C356" s="523">
        <v>42544</v>
      </c>
      <c r="D356" s="524">
        <v>66.841831200001124</v>
      </c>
      <c r="E356" s="524">
        <v>67.229143600833325</v>
      </c>
      <c r="F356" s="524">
        <f t="shared" si="55"/>
        <v>66.841831200001124</v>
      </c>
      <c r="G356" s="866"/>
      <c r="H356" s="310"/>
      <c r="I356" s="310"/>
      <c r="J356" s="310"/>
    </row>
    <row r="357" spans="2:10" s="22" customFormat="1" ht="11.25" customHeight="1">
      <c r="B357" s="115"/>
      <c r="C357" s="523">
        <v>42545</v>
      </c>
      <c r="D357" s="524">
        <v>59.937582999999954</v>
      </c>
      <c r="E357" s="524">
        <v>67.229143600833325</v>
      </c>
      <c r="F357" s="524">
        <f t="shared" si="55"/>
        <v>59.937582999999954</v>
      </c>
      <c r="G357" s="866"/>
      <c r="H357" s="310"/>
      <c r="I357" s="310"/>
      <c r="J357" s="310"/>
    </row>
    <row r="358" spans="2:10" s="22" customFormat="1" ht="11.25" customHeight="1">
      <c r="B358" s="115"/>
      <c r="C358" s="523">
        <v>42546</v>
      </c>
      <c r="D358" s="524">
        <v>52.851819700000021</v>
      </c>
      <c r="E358" s="524">
        <v>67.229143600833325</v>
      </c>
      <c r="F358" s="524">
        <f t="shared" si="55"/>
        <v>52.851819700000021</v>
      </c>
      <c r="G358" s="866"/>
      <c r="H358" s="310"/>
      <c r="I358" s="310"/>
      <c r="J358" s="310"/>
    </row>
    <row r="359" spans="2:10" s="22" customFormat="1" ht="11.25" customHeight="1">
      <c r="B359" s="115"/>
      <c r="C359" s="523">
        <v>42547</v>
      </c>
      <c r="D359" s="524">
        <v>51.925315100000205</v>
      </c>
      <c r="E359" s="524">
        <v>67.229143600833325</v>
      </c>
      <c r="F359" s="524">
        <f t="shared" si="55"/>
        <v>51.925315100000205</v>
      </c>
      <c r="G359" s="866"/>
      <c r="H359" s="310"/>
      <c r="I359" s="310"/>
      <c r="J359" s="310"/>
    </row>
    <row r="360" spans="2:10" s="22" customFormat="1" ht="11.25" customHeight="1">
      <c r="B360" s="115"/>
      <c r="C360" s="523">
        <v>42548</v>
      </c>
      <c r="D360" s="524">
        <v>58.840872299998964</v>
      </c>
      <c r="E360" s="524">
        <v>67.229143600833325</v>
      </c>
      <c r="F360" s="524">
        <f t="shared" si="55"/>
        <v>58.840872299998964</v>
      </c>
      <c r="G360" s="866"/>
      <c r="H360" s="310"/>
      <c r="I360" s="310"/>
      <c r="J360" s="310"/>
    </row>
    <row r="361" spans="2:10" s="22" customFormat="1" ht="11.25" customHeight="1">
      <c r="B361" s="115"/>
      <c r="C361" s="523">
        <v>42549</v>
      </c>
      <c r="D361" s="524">
        <v>44.597761800000178</v>
      </c>
      <c r="E361" s="524">
        <v>67.229143600833325</v>
      </c>
      <c r="F361" s="524">
        <f t="shared" si="55"/>
        <v>44.597761800000178</v>
      </c>
      <c r="G361" s="866"/>
      <c r="H361" s="310"/>
      <c r="I361" s="310"/>
      <c r="J361" s="310"/>
    </row>
    <row r="362" spans="2:10" s="22" customFormat="1" ht="11.25" customHeight="1">
      <c r="B362" s="115"/>
      <c r="C362" s="523">
        <v>42550</v>
      </c>
      <c r="D362" s="524">
        <v>48.191650400000334</v>
      </c>
      <c r="E362" s="524">
        <v>67.229143600833325</v>
      </c>
      <c r="F362" s="524">
        <f t="shared" si="55"/>
        <v>48.191650400000334</v>
      </c>
      <c r="G362" s="866"/>
      <c r="H362" s="310"/>
      <c r="I362" s="310"/>
      <c r="J362" s="310"/>
    </row>
    <row r="363" spans="2:10" s="22" customFormat="1" ht="11.25" customHeight="1">
      <c r="B363" s="115"/>
      <c r="C363" s="523">
        <v>42551</v>
      </c>
      <c r="D363" s="524">
        <v>40.855308399999494</v>
      </c>
      <c r="E363" s="524">
        <v>67.229143600833325</v>
      </c>
      <c r="F363" s="524">
        <f t="shared" si="55"/>
        <v>40.855308399999494</v>
      </c>
      <c r="G363" s="866"/>
      <c r="H363" s="310"/>
      <c r="I363" s="310"/>
      <c r="J363" s="310"/>
    </row>
    <row r="364" spans="2:10" s="22" customFormat="1" ht="11.25" customHeight="1">
      <c r="B364" s="115"/>
      <c r="C364" s="523">
        <v>42552</v>
      </c>
      <c r="D364" s="524">
        <v>47.105762000000375</v>
      </c>
      <c r="E364" s="524">
        <v>29.793255381129036</v>
      </c>
      <c r="F364" s="524">
        <f t="shared" si="55"/>
        <v>29.793255381129036</v>
      </c>
      <c r="G364" s="866"/>
      <c r="H364" s="310"/>
      <c r="I364" s="310"/>
      <c r="J364" s="310"/>
    </row>
    <row r="365" spans="2:10" s="22" customFormat="1" ht="11.25" customHeight="1">
      <c r="B365" s="115"/>
      <c r="C365" s="523">
        <v>42553</v>
      </c>
      <c r="D365" s="524">
        <v>41.668182999999424</v>
      </c>
      <c r="E365" s="524">
        <v>29.793255381129036</v>
      </c>
      <c r="F365" s="524">
        <f t="shared" si="55"/>
        <v>29.793255381129036</v>
      </c>
      <c r="G365" s="866"/>
      <c r="H365" s="310"/>
      <c r="I365" s="310"/>
      <c r="J365" s="310"/>
    </row>
    <row r="366" spans="2:10" s="22" customFormat="1" ht="11.25" customHeight="1">
      <c r="B366" s="115"/>
      <c r="C366" s="523">
        <v>42554</v>
      </c>
      <c r="D366" s="524">
        <v>41.890552500000013</v>
      </c>
      <c r="E366" s="524">
        <v>29.793255381129036</v>
      </c>
      <c r="F366" s="524">
        <f t="shared" si="55"/>
        <v>29.793255381129036</v>
      </c>
      <c r="G366" s="866"/>
      <c r="H366" s="310"/>
      <c r="I366" s="310"/>
      <c r="J366" s="310"/>
    </row>
    <row r="367" spans="2:10" s="22" customFormat="1" ht="11.25" customHeight="1">
      <c r="B367" s="115"/>
      <c r="C367" s="523">
        <v>42555</v>
      </c>
      <c r="D367" s="524">
        <v>34.815041999999544</v>
      </c>
      <c r="E367" s="524">
        <v>29.793255381129036</v>
      </c>
      <c r="F367" s="524">
        <f t="shared" si="55"/>
        <v>29.793255381129036</v>
      </c>
      <c r="G367" s="866"/>
      <c r="H367" s="310"/>
      <c r="I367" s="310"/>
      <c r="J367" s="310"/>
    </row>
    <row r="368" spans="2:10" s="22" customFormat="1" ht="11.25" customHeight="1">
      <c r="B368" s="115"/>
      <c r="C368" s="523">
        <v>42556</v>
      </c>
      <c r="D368" s="524">
        <v>43.810612000001363</v>
      </c>
      <c r="E368" s="524">
        <v>29.793255381129036</v>
      </c>
      <c r="F368" s="524">
        <f t="shared" si="55"/>
        <v>29.793255381129036</v>
      </c>
      <c r="G368" s="866"/>
      <c r="H368" s="310"/>
      <c r="I368" s="310"/>
      <c r="J368" s="310"/>
    </row>
    <row r="369" spans="2:10" s="22" customFormat="1" ht="11.25" customHeight="1">
      <c r="B369" s="115"/>
      <c r="C369" s="523">
        <v>42557</v>
      </c>
      <c r="D369" s="524">
        <v>44.984415999998923</v>
      </c>
      <c r="E369" s="524">
        <v>29.793255381129036</v>
      </c>
      <c r="F369" s="524">
        <f t="shared" si="55"/>
        <v>29.793255381129036</v>
      </c>
      <c r="G369" s="866"/>
      <c r="H369" s="310"/>
      <c r="I369" s="310"/>
      <c r="J369" s="310"/>
    </row>
    <row r="370" spans="2:10" s="22" customFormat="1" ht="11.25" customHeight="1">
      <c r="B370" s="115"/>
      <c r="C370" s="523">
        <v>42558</v>
      </c>
      <c r="D370" s="524">
        <v>47.099996000000708</v>
      </c>
      <c r="E370" s="524">
        <v>29.793255381129036</v>
      </c>
      <c r="F370" s="524">
        <f t="shared" si="55"/>
        <v>29.793255381129036</v>
      </c>
      <c r="G370" s="866"/>
      <c r="H370" s="310"/>
      <c r="I370" s="310"/>
      <c r="J370" s="310"/>
    </row>
    <row r="371" spans="2:10" s="22" customFormat="1" ht="11.25" customHeight="1">
      <c r="B371" s="115"/>
      <c r="C371" s="523">
        <v>42559</v>
      </c>
      <c r="D371" s="524">
        <v>53.64972199999972</v>
      </c>
      <c r="E371" s="524">
        <v>29.793255381129036</v>
      </c>
      <c r="F371" s="524">
        <f t="shared" si="55"/>
        <v>29.793255381129036</v>
      </c>
      <c r="G371" s="866"/>
      <c r="H371" s="310"/>
      <c r="I371" s="310"/>
      <c r="J371" s="310"/>
    </row>
    <row r="372" spans="2:10" s="22" customFormat="1" ht="11.25" customHeight="1">
      <c r="B372" s="115"/>
      <c r="C372" s="523">
        <v>42560</v>
      </c>
      <c r="D372" s="524">
        <v>40.866523999999544</v>
      </c>
      <c r="E372" s="524">
        <v>29.793255381129036</v>
      </c>
      <c r="F372" s="524">
        <f t="shared" si="55"/>
        <v>29.793255381129036</v>
      </c>
      <c r="G372" s="866"/>
      <c r="H372" s="310"/>
      <c r="I372" s="310"/>
      <c r="J372" s="310"/>
    </row>
    <row r="373" spans="2:10" s="22" customFormat="1" ht="11.25" customHeight="1">
      <c r="B373" s="115"/>
      <c r="C373" s="523">
        <v>42561</v>
      </c>
      <c r="D373" s="524">
        <v>37.607897000001131</v>
      </c>
      <c r="E373" s="524">
        <v>29.793255381129036</v>
      </c>
      <c r="F373" s="524">
        <f t="shared" si="55"/>
        <v>29.793255381129036</v>
      </c>
      <c r="G373" s="866"/>
      <c r="H373" s="310"/>
      <c r="I373" s="310"/>
      <c r="J373" s="310"/>
    </row>
    <row r="374" spans="2:10" s="22" customFormat="1" ht="11.25" customHeight="1">
      <c r="B374" s="115"/>
      <c r="C374" s="523">
        <v>42562</v>
      </c>
      <c r="D374" s="524">
        <v>37.803241000000092</v>
      </c>
      <c r="E374" s="524">
        <v>29.793255381129036</v>
      </c>
      <c r="F374" s="524">
        <f t="shared" si="55"/>
        <v>29.793255381129036</v>
      </c>
      <c r="G374" s="866"/>
      <c r="H374" s="310"/>
      <c r="I374" s="310"/>
      <c r="J374" s="310"/>
    </row>
    <row r="375" spans="2:10" s="22" customFormat="1" ht="11.25" customHeight="1">
      <c r="B375" s="115"/>
      <c r="C375" s="523">
        <v>42563</v>
      </c>
      <c r="D375" s="524">
        <v>20.676127999999796</v>
      </c>
      <c r="E375" s="524">
        <v>29.793255381129036</v>
      </c>
      <c r="F375" s="524">
        <f t="shared" ref="F375:F438" si="56">IF($D375&gt;E375,E375,$D375)</f>
        <v>20.676127999999796</v>
      </c>
      <c r="G375" s="866"/>
      <c r="H375" s="310"/>
      <c r="I375" s="310"/>
      <c r="J375" s="310"/>
    </row>
    <row r="376" spans="2:10" s="22" customFormat="1" ht="11.25" customHeight="1">
      <c r="B376" s="115"/>
      <c r="C376" s="523">
        <v>42564</v>
      </c>
      <c r="D376" s="524">
        <v>33.331569999999658</v>
      </c>
      <c r="E376" s="524">
        <v>29.793255381129036</v>
      </c>
      <c r="F376" s="524">
        <f t="shared" si="56"/>
        <v>29.793255381129036</v>
      </c>
      <c r="G376" s="866"/>
      <c r="H376" s="310"/>
      <c r="I376" s="310"/>
      <c r="J376" s="310"/>
    </row>
    <row r="377" spans="2:10" s="22" customFormat="1" ht="11.25" customHeight="1">
      <c r="B377" s="115"/>
      <c r="C377" s="523">
        <v>42565</v>
      </c>
      <c r="D377" s="524">
        <v>25.262428000000487</v>
      </c>
      <c r="E377" s="524">
        <v>29.793255381129036</v>
      </c>
      <c r="F377" s="524">
        <f t="shared" si="56"/>
        <v>25.262428000000487</v>
      </c>
      <c r="G377" s="866"/>
      <c r="H377" s="310"/>
      <c r="I377" s="310"/>
      <c r="J377" s="310"/>
    </row>
    <row r="378" spans="2:10" s="22" customFormat="1" ht="11.25" customHeight="1">
      <c r="B378" s="115"/>
      <c r="C378" s="523">
        <v>42566</v>
      </c>
      <c r="D378" s="524">
        <v>23.096857999998775</v>
      </c>
      <c r="E378" s="524">
        <v>29.793255381129036</v>
      </c>
      <c r="F378" s="524">
        <f t="shared" si="56"/>
        <v>23.096857999998775</v>
      </c>
      <c r="G378" s="866"/>
      <c r="H378" s="310"/>
      <c r="I378" s="310"/>
      <c r="J378" s="310"/>
    </row>
    <row r="379" spans="2:10" s="22" customFormat="1" ht="11.25" customHeight="1">
      <c r="B379" s="115"/>
      <c r="C379" s="523">
        <v>42567</v>
      </c>
      <c r="D379" s="524">
        <v>21.819075000000787</v>
      </c>
      <c r="E379" s="524">
        <v>29.793255381129036</v>
      </c>
      <c r="F379" s="524">
        <f t="shared" si="56"/>
        <v>21.819075000000787</v>
      </c>
      <c r="G379" s="866"/>
      <c r="H379" s="310"/>
      <c r="I379" s="310"/>
      <c r="J379" s="310"/>
    </row>
    <row r="380" spans="2:10" s="22" customFormat="1" ht="11.25" customHeight="1">
      <c r="B380" s="115"/>
      <c r="C380" s="523">
        <v>42568</v>
      </c>
      <c r="D380" s="524">
        <v>26.404219999999206</v>
      </c>
      <c r="E380" s="524">
        <v>29.793255381129036</v>
      </c>
      <c r="F380" s="524">
        <f t="shared" si="56"/>
        <v>26.404219999999206</v>
      </c>
      <c r="G380" s="866"/>
      <c r="H380" s="310"/>
      <c r="I380" s="310"/>
      <c r="J380" s="310"/>
    </row>
    <row r="381" spans="2:10" s="22" customFormat="1" ht="11.25" customHeight="1">
      <c r="B381" s="115"/>
      <c r="C381" s="523">
        <v>42569</v>
      </c>
      <c r="D381" s="524">
        <v>17.018622000000523</v>
      </c>
      <c r="E381" s="524">
        <v>29.793255381129036</v>
      </c>
      <c r="F381" s="524">
        <f t="shared" si="56"/>
        <v>17.018622000000523</v>
      </c>
      <c r="G381" s="866"/>
      <c r="H381" s="310"/>
      <c r="I381" s="310"/>
      <c r="J381" s="310"/>
    </row>
    <row r="382" spans="2:10" s="22" customFormat="1" ht="11.25" customHeight="1">
      <c r="B382" s="115"/>
      <c r="C382" s="523">
        <v>42570</v>
      </c>
      <c r="D382" s="524">
        <v>16.824136000000312</v>
      </c>
      <c r="E382" s="524">
        <v>29.793255381129036</v>
      </c>
      <c r="F382" s="524">
        <f t="shared" si="56"/>
        <v>16.824136000000312</v>
      </c>
      <c r="G382" s="866"/>
      <c r="H382" s="310"/>
      <c r="I382" s="310"/>
      <c r="J382" s="310"/>
    </row>
    <row r="383" spans="2:10" s="22" customFormat="1" ht="11.25" customHeight="1">
      <c r="B383" s="115"/>
      <c r="C383" s="523">
        <v>42571</v>
      </c>
      <c r="D383" s="524">
        <v>29.883474999999152</v>
      </c>
      <c r="E383" s="524">
        <v>29.793255381129036</v>
      </c>
      <c r="F383" s="524">
        <f t="shared" si="56"/>
        <v>29.793255381129036</v>
      </c>
      <c r="G383" s="866"/>
      <c r="H383" s="310"/>
      <c r="I383" s="310"/>
      <c r="J383" s="310"/>
    </row>
    <row r="384" spans="2:10" s="22" customFormat="1" ht="11.25" customHeight="1">
      <c r="B384" s="115"/>
      <c r="C384" s="523">
        <v>42572</v>
      </c>
      <c r="D384" s="524">
        <v>13.67170800000158</v>
      </c>
      <c r="E384" s="524">
        <v>29.793255381129036</v>
      </c>
      <c r="F384" s="524">
        <f t="shared" si="56"/>
        <v>13.67170800000158</v>
      </c>
      <c r="G384" s="866"/>
      <c r="H384" s="310"/>
      <c r="I384" s="310"/>
      <c r="J384" s="310"/>
    </row>
    <row r="385" spans="2:10" s="22" customFormat="1" ht="11.25" customHeight="1">
      <c r="B385" s="115"/>
      <c r="C385" s="523">
        <v>42573</v>
      </c>
      <c r="D385" s="524">
        <v>22.005176999998479</v>
      </c>
      <c r="E385" s="524">
        <v>29.793255381129036</v>
      </c>
      <c r="F385" s="524">
        <f t="shared" si="56"/>
        <v>22.005176999998479</v>
      </c>
      <c r="G385" s="866"/>
      <c r="H385" s="310"/>
      <c r="I385" s="310"/>
      <c r="J385" s="310"/>
    </row>
    <row r="386" spans="2:10" s="22" customFormat="1" ht="11.25" customHeight="1">
      <c r="B386" s="115"/>
      <c r="C386" s="523">
        <v>42574</v>
      </c>
      <c r="D386" s="524">
        <v>22.978953000001031</v>
      </c>
      <c r="E386" s="524">
        <v>29.793255381129036</v>
      </c>
      <c r="F386" s="524">
        <f t="shared" si="56"/>
        <v>22.978953000001031</v>
      </c>
      <c r="G386" s="866"/>
      <c r="H386" s="310"/>
      <c r="I386" s="310"/>
      <c r="J386" s="310"/>
    </row>
    <row r="387" spans="2:10" s="22" customFormat="1" ht="11.25" customHeight="1">
      <c r="B387" s="115"/>
      <c r="C387" s="523">
        <v>42575</v>
      </c>
      <c r="D387" s="524">
        <v>21.883307999999793</v>
      </c>
      <c r="E387" s="524">
        <v>29.793255381129036</v>
      </c>
      <c r="F387" s="524">
        <f t="shared" si="56"/>
        <v>21.883307999999793</v>
      </c>
      <c r="G387" s="866"/>
      <c r="H387" s="310"/>
      <c r="I387" s="310"/>
      <c r="J387" s="310"/>
    </row>
    <row r="388" spans="2:10" s="22" customFormat="1" ht="11.25" customHeight="1">
      <c r="B388" s="115"/>
      <c r="C388" s="523">
        <v>42576</v>
      </c>
      <c r="D388" s="524">
        <v>15.383677999999223</v>
      </c>
      <c r="E388" s="524">
        <v>29.793255381129036</v>
      </c>
      <c r="F388" s="524">
        <f t="shared" si="56"/>
        <v>15.383677999999223</v>
      </c>
      <c r="G388" s="866"/>
      <c r="H388" s="310"/>
      <c r="I388" s="310"/>
      <c r="J388" s="310"/>
    </row>
    <row r="389" spans="2:10" s="22" customFormat="1" ht="11.25" customHeight="1">
      <c r="B389" s="115"/>
      <c r="C389" s="523">
        <v>42577</v>
      </c>
      <c r="D389" s="524">
        <v>18.145058000000969</v>
      </c>
      <c r="E389" s="524">
        <v>29.793255381129036</v>
      </c>
      <c r="F389" s="524">
        <f t="shared" si="56"/>
        <v>18.145058000000969</v>
      </c>
      <c r="G389" s="866"/>
      <c r="H389" s="310"/>
      <c r="I389" s="310"/>
      <c r="J389" s="310"/>
    </row>
    <row r="390" spans="2:10" s="22" customFormat="1" ht="11.25" customHeight="1">
      <c r="B390" s="115"/>
      <c r="C390" s="523">
        <v>42578</v>
      </c>
      <c r="D390" s="524">
        <v>22.053706999999225</v>
      </c>
      <c r="E390" s="524">
        <v>29.793255381129036</v>
      </c>
      <c r="F390" s="524">
        <f t="shared" si="56"/>
        <v>22.053706999999225</v>
      </c>
      <c r="G390" s="866"/>
      <c r="H390" s="310"/>
      <c r="I390" s="310"/>
      <c r="J390" s="310"/>
    </row>
    <row r="391" spans="2:10" s="22" customFormat="1" ht="11.25" customHeight="1">
      <c r="B391" s="115"/>
      <c r="C391" s="523">
        <v>42579</v>
      </c>
      <c r="D391" s="524">
        <v>18.89587000000008</v>
      </c>
      <c r="E391" s="524">
        <v>29.793255381129036</v>
      </c>
      <c r="F391" s="524">
        <f t="shared" si="56"/>
        <v>18.89587000000008</v>
      </c>
      <c r="G391" s="866"/>
      <c r="H391" s="310"/>
      <c r="I391" s="310"/>
      <c r="J391" s="310"/>
    </row>
    <row r="392" spans="2:10" s="22" customFormat="1" ht="11.25" customHeight="1">
      <c r="B392" s="115"/>
      <c r="C392" s="523">
        <v>42580</v>
      </c>
      <c r="D392" s="524">
        <v>23.962126000000062</v>
      </c>
      <c r="E392" s="524">
        <v>29.793255381129036</v>
      </c>
      <c r="F392" s="524">
        <f t="shared" si="56"/>
        <v>23.962126000000062</v>
      </c>
      <c r="G392" s="866"/>
      <c r="H392" s="310"/>
      <c r="I392" s="310"/>
      <c r="J392" s="310"/>
    </row>
    <row r="393" spans="2:10" s="22" customFormat="1" ht="11.25" customHeight="1">
      <c r="B393" s="115"/>
      <c r="C393" s="523">
        <v>42581</v>
      </c>
      <c r="D393" s="524">
        <v>33.286708000000928</v>
      </c>
      <c r="E393" s="524">
        <v>29.793255381129036</v>
      </c>
      <c r="F393" s="524">
        <f t="shared" si="56"/>
        <v>29.793255381129036</v>
      </c>
      <c r="G393" s="866"/>
      <c r="H393" s="310"/>
      <c r="I393" s="310"/>
      <c r="J393" s="310"/>
    </row>
    <row r="394" spans="2:10" s="22" customFormat="1" ht="11.25" customHeight="1">
      <c r="B394" s="115"/>
      <c r="C394" s="523">
        <v>42582</v>
      </c>
      <c r="D394" s="524">
        <v>14.06814199999909</v>
      </c>
      <c r="E394" s="524">
        <v>29.793255381129036</v>
      </c>
      <c r="F394" s="524">
        <f t="shared" si="56"/>
        <v>14.06814199999909</v>
      </c>
      <c r="G394" s="866"/>
      <c r="H394" s="310"/>
      <c r="I394" s="310"/>
      <c r="J394" s="310"/>
    </row>
    <row r="395" spans="2:10" s="22" customFormat="1" ht="11.25" customHeight="1">
      <c r="B395" s="115"/>
      <c r="C395" s="523">
        <v>42583</v>
      </c>
      <c r="D395" s="524">
        <v>34.573757500000809</v>
      </c>
      <c r="E395" s="524">
        <v>18.962486280806452</v>
      </c>
      <c r="F395" s="524">
        <f t="shared" si="56"/>
        <v>18.962486280806452</v>
      </c>
      <c r="G395" s="866"/>
      <c r="H395" s="310"/>
      <c r="I395" s="310"/>
      <c r="J395" s="310"/>
    </row>
    <row r="396" spans="2:10" s="22" customFormat="1" ht="11.25" customHeight="1">
      <c r="B396" s="115"/>
      <c r="C396" s="523">
        <v>42584</v>
      </c>
      <c r="D396" s="524">
        <v>30.935209299998938</v>
      </c>
      <c r="E396" s="524">
        <v>18.962486280806452</v>
      </c>
      <c r="F396" s="524">
        <f t="shared" si="56"/>
        <v>18.962486280806452</v>
      </c>
      <c r="G396" s="866"/>
      <c r="H396" s="310"/>
      <c r="I396" s="310"/>
      <c r="J396" s="310"/>
    </row>
    <row r="397" spans="2:10" s="22" customFormat="1" ht="11.25" customHeight="1">
      <c r="B397" s="115"/>
      <c r="C397" s="523">
        <v>42585</v>
      </c>
      <c r="D397" s="524">
        <v>3.6857601000002127</v>
      </c>
      <c r="E397" s="524">
        <v>18.962486280806452</v>
      </c>
      <c r="F397" s="524">
        <f t="shared" si="56"/>
        <v>3.6857601000002127</v>
      </c>
      <c r="G397" s="866"/>
      <c r="H397" s="310"/>
      <c r="I397" s="310"/>
      <c r="J397" s="310"/>
    </row>
    <row r="398" spans="2:10" s="22" customFormat="1" ht="11.25" customHeight="1">
      <c r="B398" s="115"/>
      <c r="C398" s="523">
        <v>42586</v>
      </c>
      <c r="D398" s="524">
        <v>3.7718249999999727</v>
      </c>
      <c r="E398" s="524">
        <v>18.962486280806452</v>
      </c>
      <c r="F398" s="524">
        <f t="shared" si="56"/>
        <v>3.7718249999999727</v>
      </c>
      <c r="G398" s="866"/>
      <c r="H398" s="310"/>
      <c r="I398" s="310"/>
      <c r="J398" s="310"/>
    </row>
    <row r="399" spans="2:10" s="22" customFormat="1" ht="11.25" customHeight="1">
      <c r="B399" s="115"/>
      <c r="C399" s="523">
        <v>42587</v>
      </c>
      <c r="D399" s="524">
        <v>3.1332461000002603</v>
      </c>
      <c r="E399" s="524">
        <v>18.962486280806452</v>
      </c>
      <c r="F399" s="524">
        <f t="shared" si="56"/>
        <v>3.1332461000002603</v>
      </c>
      <c r="G399" s="866"/>
      <c r="H399" s="310"/>
      <c r="I399" s="310"/>
      <c r="J399" s="310"/>
    </row>
    <row r="400" spans="2:10" s="22" customFormat="1" ht="11.25" customHeight="1">
      <c r="B400" s="115"/>
      <c r="C400" s="523">
        <v>42588</v>
      </c>
      <c r="D400" s="524">
        <v>3.2297368000006426</v>
      </c>
      <c r="E400" s="524">
        <v>18.962486280806452</v>
      </c>
      <c r="F400" s="524">
        <f t="shared" si="56"/>
        <v>3.2297368000006426</v>
      </c>
      <c r="G400" s="866"/>
      <c r="H400" s="310"/>
      <c r="I400" s="310"/>
      <c r="J400" s="310"/>
    </row>
    <row r="401" spans="2:10" s="22" customFormat="1" ht="11.25" customHeight="1">
      <c r="B401" s="115"/>
      <c r="C401" s="523">
        <v>42589</v>
      </c>
      <c r="D401" s="524">
        <v>4.2531275999986029</v>
      </c>
      <c r="E401" s="524">
        <v>18.962486280806452</v>
      </c>
      <c r="F401" s="524">
        <f t="shared" si="56"/>
        <v>4.2531275999986029</v>
      </c>
      <c r="G401" s="866"/>
      <c r="H401" s="310"/>
      <c r="I401" s="310"/>
      <c r="J401" s="310"/>
    </row>
    <row r="402" spans="2:10" s="22" customFormat="1" ht="11.25" customHeight="1">
      <c r="B402" s="115"/>
      <c r="C402" s="523">
        <v>42590</v>
      </c>
      <c r="D402" s="524">
        <v>3.7511000000012529</v>
      </c>
      <c r="E402" s="524">
        <v>18.962486280806452</v>
      </c>
      <c r="F402" s="524">
        <f t="shared" si="56"/>
        <v>3.7511000000012529</v>
      </c>
      <c r="G402" s="866"/>
      <c r="H402" s="310"/>
      <c r="I402" s="310"/>
      <c r="J402" s="310"/>
    </row>
    <row r="403" spans="2:10" s="22" customFormat="1" ht="11.25" customHeight="1">
      <c r="B403" s="115"/>
      <c r="C403" s="523">
        <v>42591</v>
      </c>
      <c r="D403" s="524">
        <v>3.3039460000000744</v>
      </c>
      <c r="E403" s="524">
        <v>18.962486280806452</v>
      </c>
      <c r="F403" s="524">
        <f t="shared" si="56"/>
        <v>3.3039460000000744</v>
      </c>
      <c r="G403" s="866"/>
      <c r="H403" s="310"/>
      <c r="I403" s="310"/>
      <c r="J403" s="310"/>
    </row>
    <row r="404" spans="2:10" s="22" customFormat="1" ht="11.25" customHeight="1">
      <c r="B404" s="115"/>
      <c r="C404" s="523">
        <v>42592</v>
      </c>
      <c r="D404" s="524">
        <v>3.9935255999996864</v>
      </c>
      <c r="E404" s="524">
        <v>18.962486280806452</v>
      </c>
      <c r="F404" s="524">
        <f t="shared" si="56"/>
        <v>3.9935255999996864</v>
      </c>
      <c r="G404" s="866"/>
      <c r="H404" s="310"/>
      <c r="I404" s="310"/>
      <c r="J404" s="310"/>
    </row>
    <row r="405" spans="2:10" s="22" customFormat="1" ht="11.25" customHeight="1">
      <c r="B405" s="115"/>
      <c r="C405" s="523">
        <v>42593</v>
      </c>
      <c r="D405" s="524">
        <v>9.1744090999994512</v>
      </c>
      <c r="E405" s="524">
        <v>18.962486280806452</v>
      </c>
      <c r="F405" s="524">
        <f t="shared" si="56"/>
        <v>9.1744090999994512</v>
      </c>
      <c r="G405" s="866"/>
      <c r="H405" s="310"/>
      <c r="I405" s="310"/>
      <c r="J405" s="310"/>
    </row>
    <row r="406" spans="2:10" s="22" customFormat="1" ht="11.25" customHeight="1">
      <c r="B406" s="115"/>
      <c r="C406" s="523">
        <v>42594</v>
      </c>
      <c r="D406" s="524">
        <v>13.105909800000068</v>
      </c>
      <c r="E406" s="524">
        <v>18.962486280806452</v>
      </c>
      <c r="F406" s="524">
        <f t="shared" si="56"/>
        <v>13.105909800000068</v>
      </c>
      <c r="G406" s="866"/>
      <c r="H406" s="310"/>
      <c r="I406" s="310"/>
      <c r="J406" s="310"/>
    </row>
    <row r="407" spans="2:10" s="22" customFormat="1" ht="11.25" customHeight="1">
      <c r="B407" s="115"/>
      <c r="C407" s="523">
        <v>42595</v>
      </c>
      <c r="D407" s="524">
        <v>27.502193399999712</v>
      </c>
      <c r="E407" s="524">
        <v>18.962486280806452</v>
      </c>
      <c r="F407" s="524">
        <f t="shared" si="56"/>
        <v>18.962486280806452</v>
      </c>
      <c r="G407" s="866"/>
      <c r="H407" s="310"/>
      <c r="I407" s="310"/>
      <c r="J407" s="310"/>
    </row>
    <row r="408" spans="2:10" s="22" customFormat="1" ht="11.25" customHeight="1">
      <c r="B408" s="115"/>
      <c r="C408" s="523">
        <v>42596</v>
      </c>
      <c r="D408" s="524">
        <v>12.734181499999885</v>
      </c>
      <c r="E408" s="524">
        <v>18.962486280806452</v>
      </c>
      <c r="F408" s="524">
        <f t="shared" si="56"/>
        <v>12.734181499999885</v>
      </c>
      <c r="G408" s="866"/>
      <c r="H408" s="310"/>
      <c r="I408" s="310"/>
      <c r="J408" s="310"/>
    </row>
    <row r="409" spans="2:10" s="22" customFormat="1" ht="11.25" customHeight="1">
      <c r="B409" s="115"/>
      <c r="C409" s="523">
        <v>42597</v>
      </c>
      <c r="D409" s="524">
        <v>13.937328300000907</v>
      </c>
      <c r="E409" s="524">
        <v>18.962486280806452</v>
      </c>
      <c r="F409" s="524">
        <f t="shared" si="56"/>
        <v>13.937328300000907</v>
      </c>
      <c r="G409" s="866"/>
      <c r="H409" s="310"/>
      <c r="I409" s="310"/>
      <c r="J409" s="310"/>
    </row>
    <row r="410" spans="2:10" s="22" customFormat="1" ht="11.25" customHeight="1">
      <c r="B410" s="115"/>
      <c r="C410" s="523">
        <v>42598</v>
      </c>
      <c r="D410" s="524">
        <v>4.320892999999689</v>
      </c>
      <c r="E410" s="524">
        <v>18.962486280806452</v>
      </c>
      <c r="F410" s="524">
        <f t="shared" si="56"/>
        <v>4.320892999999689</v>
      </c>
      <c r="G410" s="866"/>
      <c r="H410" s="310"/>
      <c r="I410" s="310"/>
      <c r="J410" s="310"/>
    </row>
    <row r="411" spans="2:10" s="22" customFormat="1" ht="11.25" customHeight="1">
      <c r="B411" s="115"/>
      <c r="C411" s="523">
        <v>42599</v>
      </c>
      <c r="D411" s="524">
        <v>22.399602700000703</v>
      </c>
      <c r="E411" s="524">
        <v>18.962486280806452</v>
      </c>
      <c r="F411" s="524">
        <f t="shared" si="56"/>
        <v>18.962486280806452</v>
      </c>
      <c r="G411" s="866"/>
      <c r="H411" s="310"/>
      <c r="I411" s="310"/>
      <c r="J411" s="310"/>
    </row>
    <row r="412" spans="2:10" s="22" customFormat="1" ht="11.25" customHeight="1">
      <c r="B412" s="115"/>
      <c r="C412" s="523">
        <v>42600</v>
      </c>
      <c r="D412" s="524">
        <v>27.715525999999095</v>
      </c>
      <c r="E412" s="524">
        <v>18.962486280806452</v>
      </c>
      <c r="F412" s="524">
        <f t="shared" si="56"/>
        <v>18.962486280806452</v>
      </c>
      <c r="G412" s="866"/>
      <c r="H412" s="310"/>
      <c r="I412" s="310"/>
      <c r="J412" s="310"/>
    </row>
    <row r="413" spans="2:10" s="22" customFormat="1" ht="11.25" customHeight="1">
      <c r="B413" s="115"/>
      <c r="C413" s="523">
        <v>42601</v>
      </c>
      <c r="D413" s="524">
        <v>3.1642419000006474</v>
      </c>
      <c r="E413" s="524">
        <v>18.962486280806452</v>
      </c>
      <c r="F413" s="524">
        <f t="shared" si="56"/>
        <v>3.1642419000006474</v>
      </c>
      <c r="G413" s="866"/>
      <c r="H413" s="310"/>
      <c r="I413" s="310"/>
      <c r="J413" s="310"/>
    </row>
    <row r="414" spans="2:10" s="22" customFormat="1" ht="11.25" customHeight="1">
      <c r="B414" s="115"/>
      <c r="C414" s="523">
        <v>42602</v>
      </c>
      <c r="D414" s="524">
        <v>13.80393869999887</v>
      </c>
      <c r="E414" s="524">
        <v>18.962486280806452</v>
      </c>
      <c r="F414" s="524">
        <f t="shared" si="56"/>
        <v>13.80393869999887</v>
      </c>
      <c r="G414" s="866"/>
      <c r="H414" s="310"/>
      <c r="I414" s="310"/>
      <c r="J414" s="310"/>
    </row>
    <row r="415" spans="2:10" s="22" customFormat="1" ht="11.25" customHeight="1">
      <c r="B415" s="115"/>
      <c r="C415" s="523">
        <v>42603</v>
      </c>
      <c r="D415" s="524">
        <v>24.71693530000055</v>
      </c>
      <c r="E415" s="524">
        <v>18.962486280806452</v>
      </c>
      <c r="F415" s="524">
        <f t="shared" si="56"/>
        <v>18.962486280806452</v>
      </c>
      <c r="G415" s="866"/>
      <c r="H415" s="310"/>
      <c r="I415" s="310"/>
      <c r="J415" s="310"/>
    </row>
    <row r="416" spans="2:10" s="22" customFormat="1" ht="11.25" customHeight="1">
      <c r="B416" s="115"/>
      <c r="C416" s="523">
        <v>42604</v>
      </c>
      <c r="D416" s="524">
        <v>3.5798801999992866</v>
      </c>
      <c r="E416" s="524">
        <v>18.962486280806452</v>
      </c>
      <c r="F416" s="524">
        <f t="shared" si="56"/>
        <v>3.5798801999992866</v>
      </c>
      <c r="G416" s="866"/>
      <c r="H416" s="310"/>
      <c r="I416" s="310"/>
      <c r="J416" s="310"/>
    </row>
    <row r="417" spans="2:10" s="22" customFormat="1" ht="11.25" customHeight="1">
      <c r="B417" s="115"/>
      <c r="C417" s="523">
        <v>42605</v>
      </c>
      <c r="D417" s="524">
        <v>6.2373117000015421</v>
      </c>
      <c r="E417" s="524">
        <v>18.962486280806452</v>
      </c>
      <c r="F417" s="524">
        <f t="shared" si="56"/>
        <v>6.2373117000015421</v>
      </c>
      <c r="G417" s="866"/>
      <c r="H417" s="310"/>
      <c r="I417" s="310"/>
      <c r="J417" s="310"/>
    </row>
    <row r="418" spans="2:10" s="22" customFormat="1" ht="11.25" customHeight="1">
      <c r="B418" s="115"/>
      <c r="C418" s="523">
        <v>42606</v>
      </c>
      <c r="D418" s="524">
        <v>3.6008124999988169</v>
      </c>
      <c r="E418" s="524">
        <v>18.962486280806452</v>
      </c>
      <c r="F418" s="524">
        <f t="shared" si="56"/>
        <v>3.6008124999988169</v>
      </c>
      <c r="G418" s="866"/>
      <c r="H418" s="310"/>
      <c r="I418" s="310"/>
      <c r="J418" s="310"/>
    </row>
    <row r="419" spans="2:10" s="22" customFormat="1" ht="11.25" customHeight="1">
      <c r="B419" s="115"/>
      <c r="C419" s="523">
        <v>42607</v>
      </c>
      <c r="D419" s="524">
        <v>9.0605389000001857</v>
      </c>
      <c r="E419" s="524">
        <v>18.962486280806452</v>
      </c>
      <c r="F419" s="524">
        <f t="shared" si="56"/>
        <v>9.0605389000001857</v>
      </c>
      <c r="G419" s="866"/>
      <c r="H419" s="310"/>
      <c r="I419" s="310"/>
      <c r="J419" s="310"/>
    </row>
    <row r="420" spans="2:10" s="22" customFormat="1" ht="11.25" customHeight="1">
      <c r="B420" s="115"/>
      <c r="C420" s="523">
        <v>42608</v>
      </c>
      <c r="D420" s="524">
        <v>23.617785800000309</v>
      </c>
      <c r="E420" s="524">
        <v>18.962486280806452</v>
      </c>
      <c r="F420" s="524">
        <f t="shared" si="56"/>
        <v>18.962486280806452</v>
      </c>
      <c r="G420" s="866"/>
      <c r="H420" s="310"/>
      <c r="I420" s="310"/>
      <c r="J420" s="310"/>
    </row>
    <row r="421" spans="2:10" s="22" customFormat="1" ht="11.25" customHeight="1">
      <c r="B421" s="115"/>
      <c r="C421" s="523">
        <v>42609</v>
      </c>
      <c r="D421" s="524">
        <v>19.182291100000999</v>
      </c>
      <c r="E421" s="524">
        <v>18.962486280806452</v>
      </c>
      <c r="F421" s="524">
        <f t="shared" si="56"/>
        <v>18.962486280806452</v>
      </c>
      <c r="G421" s="866"/>
      <c r="H421" s="310"/>
      <c r="I421" s="310"/>
      <c r="J421" s="310"/>
    </row>
    <row r="422" spans="2:10" s="22" customFormat="1" ht="11.25" customHeight="1">
      <c r="B422" s="115"/>
      <c r="C422" s="523">
        <v>42610</v>
      </c>
      <c r="D422" s="524">
        <v>8.3242665999991239</v>
      </c>
      <c r="E422" s="524">
        <v>18.962486280806452</v>
      </c>
      <c r="F422" s="524">
        <f t="shared" si="56"/>
        <v>8.3242665999991239</v>
      </c>
      <c r="G422" s="866"/>
      <c r="H422" s="310"/>
      <c r="I422" s="310"/>
      <c r="J422" s="310"/>
    </row>
    <row r="423" spans="2:10" s="22" customFormat="1" ht="11.25" customHeight="1">
      <c r="B423" s="115"/>
      <c r="C423" s="523">
        <v>42611</v>
      </c>
      <c r="D423" s="524">
        <v>4.1167545999994815</v>
      </c>
      <c r="E423" s="524">
        <v>18.962486280806452</v>
      </c>
      <c r="F423" s="524">
        <f t="shared" si="56"/>
        <v>4.1167545999994815</v>
      </c>
      <c r="G423" s="866"/>
      <c r="H423" s="310"/>
      <c r="I423" s="310"/>
      <c r="J423" s="310"/>
    </row>
    <row r="424" spans="2:10" s="22" customFormat="1" ht="11.25" customHeight="1">
      <c r="B424" s="115"/>
      <c r="C424" s="523">
        <v>42612</v>
      </c>
      <c r="D424" s="524">
        <v>15.736151200000226</v>
      </c>
      <c r="E424" s="524">
        <v>18.962486280806452</v>
      </c>
      <c r="F424" s="524">
        <f t="shared" si="56"/>
        <v>15.736151200000226</v>
      </c>
      <c r="G424" s="866"/>
      <c r="H424" s="310"/>
      <c r="I424" s="310"/>
      <c r="J424" s="310"/>
    </row>
    <row r="425" spans="2:10" s="22" customFormat="1" ht="11.25" customHeight="1">
      <c r="B425" s="115"/>
      <c r="C425" s="523">
        <v>42613</v>
      </c>
      <c r="D425" s="524">
        <v>6.1179926000006883</v>
      </c>
      <c r="E425" s="524">
        <v>18.962486280806452</v>
      </c>
      <c r="F425" s="524">
        <f t="shared" si="56"/>
        <v>6.1179926000006883</v>
      </c>
      <c r="G425" s="866"/>
      <c r="H425" s="310"/>
      <c r="I425" s="310"/>
      <c r="J425" s="310"/>
    </row>
    <row r="426" spans="2:10" s="22" customFormat="1" ht="11.25" customHeight="1">
      <c r="B426" s="115"/>
      <c r="C426" s="523">
        <v>42614</v>
      </c>
      <c r="D426" s="524">
        <v>2.7187974999992588</v>
      </c>
      <c r="E426" s="524">
        <v>24.385312575500016</v>
      </c>
      <c r="F426" s="524">
        <f t="shared" si="56"/>
        <v>2.7187974999992588</v>
      </c>
      <c r="G426" s="866"/>
      <c r="H426" s="310"/>
      <c r="I426" s="310"/>
      <c r="J426" s="310"/>
    </row>
    <row r="427" spans="2:10" s="22" customFormat="1" ht="11.25" customHeight="1">
      <c r="B427" s="115"/>
      <c r="C427" s="523">
        <v>42615</v>
      </c>
      <c r="D427" s="524">
        <v>10.480694400000178</v>
      </c>
      <c r="E427" s="524">
        <v>24.385312575500016</v>
      </c>
      <c r="F427" s="524">
        <f t="shared" si="56"/>
        <v>10.480694400000178</v>
      </c>
      <c r="G427" s="866"/>
      <c r="H427" s="310"/>
      <c r="I427" s="310"/>
      <c r="J427" s="310"/>
    </row>
    <row r="428" spans="2:10" s="22" customFormat="1" ht="11.25" customHeight="1">
      <c r="B428" s="115"/>
      <c r="C428" s="523">
        <v>42616</v>
      </c>
      <c r="D428" s="524">
        <v>31.797486900000326</v>
      </c>
      <c r="E428" s="524">
        <v>24.385312575500016</v>
      </c>
      <c r="F428" s="524">
        <f t="shared" si="56"/>
        <v>24.385312575500016</v>
      </c>
      <c r="G428" s="866"/>
      <c r="H428" s="310"/>
      <c r="I428" s="310"/>
      <c r="J428" s="310"/>
    </row>
    <row r="429" spans="2:10" s="22" customFormat="1" ht="11.25" customHeight="1">
      <c r="B429" s="115"/>
      <c r="C429" s="523">
        <v>42617</v>
      </c>
      <c r="D429" s="524">
        <v>12.585051999999937</v>
      </c>
      <c r="E429" s="524">
        <v>24.385312575500016</v>
      </c>
      <c r="F429" s="524">
        <f t="shared" si="56"/>
        <v>12.585051999999937</v>
      </c>
      <c r="G429" s="866"/>
      <c r="H429" s="310"/>
      <c r="I429" s="310"/>
      <c r="J429" s="310"/>
    </row>
    <row r="430" spans="2:10" s="22" customFormat="1" ht="11.25" customHeight="1">
      <c r="B430" s="115"/>
      <c r="C430" s="523">
        <v>42618</v>
      </c>
      <c r="D430" s="524">
        <v>17.182304500000456</v>
      </c>
      <c r="E430" s="524">
        <v>24.385312575500016</v>
      </c>
      <c r="F430" s="524">
        <f t="shared" si="56"/>
        <v>17.182304500000456</v>
      </c>
      <c r="G430" s="866"/>
      <c r="H430" s="310"/>
      <c r="I430" s="310"/>
      <c r="J430" s="310"/>
    </row>
    <row r="431" spans="2:10" s="22" customFormat="1" ht="11.25" customHeight="1">
      <c r="B431" s="115"/>
      <c r="C431" s="523">
        <v>42619</v>
      </c>
      <c r="D431" s="524">
        <v>12.685900699998802</v>
      </c>
      <c r="E431" s="524">
        <v>24.385312575500016</v>
      </c>
      <c r="F431" s="524">
        <f t="shared" si="56"/>
        <v>12.685900699998802</v>
      </c>
      <c r="G431" s="866"/>
      <c r="H431" s="310"/>
      <c r="I431" s="310"/>
      <c r="J431" s="310"/>
    </row>
    <row r="432" spans="2:10" s="22" customFormat="1" ht="11.25" customHeight="1">
      <c r="B432" s="115"/>
      <c r="C432" s="523">
        <v>42620</v>
      </c>
      <c r="D432" s="524">
        <v>10.236020899999703</v>
      </c>
      <c r="E432" s="524">
        <v>24.385312575500016</v>
      </c>
      <c r="F432" s="524">
        <f t="shared" si="56"/>
        <v>10.236020899999703</v>
      </c>
      <c r="G432" s="866"/>
      <c r="H432" s="310"/>
      <c r="I432" s="310"/>
      <c r="J432" s="310"/>
    </row>
    <row r="433" spans="2:10" s="22" customFormat="1" ht="11.25" customHeight="1">
      <c r="B433" s="115"/>
      <c r="C433" s="523">
        <v>42621</v>
      </c>
      <c r="D433" s="524">
        <v>16.04967860000103</v>
      </c>
      <c r="E433" s="524">
        <v>24.385312575500016</v>
      </c>
      <c r="F433" s="524">
        <f t="shared" si="56"/>
        <v>16.04967860000103</v>
      </c>
      <c r="G433" s="866"/>
      <c r="H433" s="310"/>
      <c r="I433" s="310"/>
      <c r="J433" s="310"/>
    </row>
    <row r="434" spans="2:10" s="22" customFormat="1" ht="11.25" customHeight="1">
      <c r="B434" s="115"/>
      <c r="C434" s="523">
        <v>42622</v>
      </c>
      <c r="D434" s="524">
        <v>12.245081000000553</v>
      </c>
      <c r="E434" s="524">
        <v>24.385312575500016</v>
      </c>
      <c r="F434" s="524">
        <f t="shared" si="56"/>
        <v>12.245081000000553</v>
      </c>
      <c r="G434" s="866"/>
      <c r="H434" s="310"/>
      <c r="I434" s="310"/>
      <c r="J434" s="310"/>
    </row>
    <row r="435" spans="2:10" s="22" customFormat="1" ht="11.25" customHeight="1">
      <c r="B435" s="115"/>
      <c r="C435" s="523">
        <v>42623</v>
      </c>
      <c r="D435" s="524">
        <v>13.134689700000163</v>
      </c>
      <c r="E435" s="524">
        <v>24.385312575500016</v>
      </c>
      <c r="F435" s="524">
        <f t="shared" si="56"/>
        <v>13.134689700000163</v>
      </c>
      <c r="G435" s="866"/>
      <c r="H435" s="310"/>
      <c r="I435" s="310"/>
      <c r="J435" s="310"/>
    </row>
    <row r="436" spans="2:10" s="22" customFormat="1" ht="11.25" customHeight="1">
      <c r="B436" s="115"/>
      <c r="C436" s="523">
        <v>42624</v>
      </c>
      <c r="D436" s="524">
        <v>10.692835099998378</v>
      </c>
      <c r="E436" s="524">
        <v>24.385312575500016</v>
      </c>
      <c r="F436" s="524">
        <f t="shared" si="56"/>
        <v>10.692835099998378</v>
      </c>
      <c r="G436" s="866"/>
      <c r="H436" s="310"/>
      <c r="I436" s="310"/>
      <c r="J436" s="310"/>
    </row>
    <row r="437" spans="2:10" s="22" customFormat="1" ht="11.25" customHeight="1">
      <c r="B437" s="115"/>
      <c r="C437" s="523">
        <v>42625</v>
      </c>
      <c r="D437" s="524">
        <v>1.6288443000001183</v>
      </c>
      <c r="E437" s="524">
        <v>24.385312575500016</v>
      </c>
      <c r="F437" s="524">
        <f t="shared" si="56"/>
        <v>1.6288443000001183</v>
      </c>
      <c r="G437" s="866"/>
      <c r="H437" s="310"/>
      <c r="I437" s="310"/>
      <c r="J437" s="310"/>
    </row>
    <row r="438" spans="2:10" s="22" customFormat="1" ht="11.25" customHeight="1">
      <c r="B438" s="115"/>
      <c r="C438" s="523">
        <v>42626</v>
      </c>
      <c r="D438" s="524">
        <v>25.806367400001207</v>
      </c>
      <c r="E438" s="524">
        <v>24.385312575500016</v>
      </c>
      <c r="F438" s="524">
        <f t="shared" si="56"/>
        <v>24.385312575500016</v>
      </c>
      <c r="G438" s="866"/>
      <c r="H438" s="310"/>
      <c r="I438" s="310"/>
      <c r="J438" s="310"/>
    </row>
    <row r="439" spans="2:10" s="22" customFormat="1" ht="11.25" customHeight="1">
      <c r="B439" s="115"/>
      <c r="C439" s="523">
        <v>42627</v>
      </c>
      <c r="D439" s="524">
        <v>20.331133800000071</v>
      </c>
      <c r="E439" s="524">
        <v>24.385312575500016</v>
      </c>
      <c r="F439" s="524">
        <f t="shared" ref="F439:F502" si="57">IF($D439&gt;E439,E439,$D439)</f>
        <v>20.331133800000071</v>
      </c>
      <c r="G439" s="866"/>
      <c r="H439" s="310"/>
      <c r="I439" s="310"/>
      <c r="J439" s="310"/>
    </row>
    <row r="440" spans="2:10" s="22" customFormat="1" ht="11.25" customHeight="1">
      <c r="B440" s="115"/>
      <c r="C440" s="523">
        <v>42628</v>
      </c>
      <c r="D440" s="524">
        <v>24.179094500000183</v>
      </c>
      <c r="E440" s="524">
        <v>24.385312575500016</v>
      </c>
      <c r="F440" s="524">
        <f t="shared" si="57"/>
        <v>24.179094500000183</v>
      </c>
      <c r="G440" s="866"/>
      <c r="H440" s="310"/>
      <c r="I440" s="310"/>
      <c r="J440" s="310"/>
    </row>
    <row r="441" spans="2:10" s="22" customFormat="1" ht="11.25" customHeight="1">
      <c r="B441" s="115"/>
      <c r="C441" s="523">
        <v>42629</v>
      </c>
      <c r="D441" s="524">
        <v>14.040705899999152</v>
      </c>
      <c r="E441" s="524">
        <v>24.385312575500016</v>
      </c>
      <c r="F441" s="524">
        <f t="shared" si="57"/>
        <v>14.040705899999152</v>
      </c>
      <c r="G441" s="866"/>
      <c r="H441" s="310"/>
      <c r="I441" s="310"/>
      <c r="J441" s="310"/>
    </row>
    <row r="442" spans="2:10" s="22" customFormat="1" ht="11.25" customHeight="1">
      <c r="B442" s="115"/>
      <c r="C442" s="523">
        <v>42630</v>
      </c>
      <c r="D442" s="524">
        <v>26.855073700000002</v>
      </c>
      <c r="E442" s="524">
        <v>24.385312575500016</v>
      </c>
      <c r="F442" s="524">
        <f t="shared" si="57"/>
        <v>24.385312575500016</v>
      </c>
      <c r="G442" s="866"/>
      <c r="H442" s="310"/>
      <c r="I442" s="310"/>
      <c r="J442" s="310"/>
    </row>
    <row r="443" spans="2:10" s="22" customFormat="1" ht="11.25" customHeight="1">
      <c r="B443" s="115"/>
      <c r="C443" s="523">
        <v>42631</v>
      </c>
      <c r="D443" s="524">
        <v>17.903582299999744</v>
      </c>
      <c r="E443" s="524">
        <v>24.385312575500016</v>
      </c>
      <c r="F443" s="524">
        <f t="shared" si="57"/>
        <v>17.903582299999744</v>
      </c>
      <c r="G443" s="866"/>
      <c r="H443" s="310"/>
      <c r="I443" s="310"/>
      <c r="J443" s="310"/>
    </row>
    <row r="444" spans="2:10" s="22" customFormat="1" ht="11.25" customHeight="1">
      <c r="B444" s="115"/>
      <c r="C444" s="523">
        <v>42632</v>
      </c>
      <c r="D444" s="524">
        <v>10.312757300000507</v>
      </c>
      <c r="E444" s="524">
        <v>24.385312575500016</v>
      </c>
      <c r="F444" s="524">
        <f t="shared" si="57"/>
        <v>10.312757300000507</v>
      </c>
      <c r="G444" s="866"/>
      <c r="H444" s="310"/>
      <c r="I444" s="310"/>
      <c r="J444" s="310"/>
    </row>
    <row r="445" spans="2:10" s="22" customFormat="1" ht="11.25" customHeight="1">
      <c r="B445" s="115"/>
      <c r="C445" s="523">
        <v>42633</v>
      </c>
      <c r="D445" s="524">
        <v>18.05505189999948</v>
      </c>
      <c r="E445" s="524">
        <v>24.385312575500016</v>
      </c>
      <c r="F445" s="524">
        <f t="shared" si="57"/>
        <v>18.05505189999948</v>
      </c>
      <c r="G445" s="866"/>
      <c r="H445" s="310"/>
      <c r="I445" s="310"/>
      <c r="J445" s="310"/>
    </row>
    <row r="446" spans="2:10" s="22" customFormat="1" ht="11.25" customHeight="1">
      <c r="B446" s="115"/>
      <c r="C446" s="523">
        <v>42634</v>
      </c>
      <c r="D446" s="524">
        <v>19.631993399999647</v>
      </c>
      <c r="E446" s="524">
        <v>24.385312575500016</v>
      </c>
      <c r="F446" s="524">
        <f t="shared" si="57"/>
        <v>19.631993399999647</v>
      </c>
      <c r="G446" s="866"/>
      <c r="H446" s="310"/>
      <c r="I446" s="310"/>
      <c r="J446" s="310"/>
    </row>
    <row r="447" spans="2:10" s="22" customFormat="1" ht="11.25" customHeight="1">
      <c r="B447" s="115"/>
      <c r="C447" s="523">
        <v>42635</v>
      </c>
      <c r="D447" s="524">
        <v>21.378290100001539</v>
      </c>
      <c r="E447" s="524">
        <v>24.385312575500016</v>
      </c>
      <c r="F447" s="524">
        <f t="shared" si="57"/>
        <v>21.378290100001539</v>
      </c>
      <c r="G447" s="866"/>
      <c r="H447" s="310"/>
      <c r="I447" s="310"/>
      <c r="J447" s="310"/>
    </row>
    <row r="448" spans="2:10" s="22" customFormat="1" ht="11.25" customHeight="1">
      <c r="B448" s="115"/>
      <c r="C448" s="523">
        <v>42636</v>
      </c>
      <c r="D448" s="524">
        <v>18.396476099999209</v>
      </c>
      <c r="E448" s="524">
        <v>24.385312575500016</v>
      </c>
      <c r="F448" s="524">
        <f t="shared" si="57"/>
        <v>18.396476099999209</v>
      </c>
      <c r="G448" s="866"/>
      <c r="H448" s="310"/>
      <c r="I448" s="310"/>
      <c r="J448" s="310"/>
    </row>
    <row r="449" spans="2:10" s="22" customFormat="1" ht="11.25" customHeight="1">
      <c r="B449" s="115"/>
      <c r="C449" s="523">
        <v>42637</v>
      </c>
      <c r="D449" s="524">
        <v>17.786152400000432</v>
      </c>
      <c r="E449" s="524">
        <v>24.385312575500016</v>
      </c>
      <c r="F449" s="524">
        <f t="shared" si="57"/>
        <v>17.786152400000432</v>
      </c>
      <c r="G449" s="866"/>
      <c r="H449" s="310"/>
      <c r="I449" s="310"/>
      <c r="J449" s="310"/>
    </row>
    <row r="450" spans="2:10" s="22" customFormat="1" ht="11.25" customHeight="1">
      <c r="B450" s="115"/>
      <c r="C450" s="523">
        <v>42638</v>
      </c>
      <c r="D450" s="524">
        <v>12.006596799998732</v>
      </c>
      <c r="E450" s="524">
        <v>24.385312575500016</v>
      </c>
      <c r="F450" s="524">
        <f t="shared" si="57"/>
        <v>12.006596799998732</v>
      </c>
      <c r="G450" s="866"/>
      <c r="H450" s="310"/>
      <c r="I450" s="310"/>
      <c r="J450" s="310"/>
    </row>
    <row r="451" spans="2:10" s="22" customFormat="1" ht="11.25" customHeight="1">
      <c r="B451" s="115"/>
      <c r="C451" s="523">
        <v>42639</v>
      </c>
      <c r="D451" s="524">
        <v>16.028893500001548</v>
      </c>
      <c r="E451" s="524">
        <v>24.385312575500016</v>
      </c>
      <c r="F451" s="524">
        <f t="shared" si="57"/>
        <v>16.028893500001548</v>
      </c>
      <c r="G451" s="866"/>
      <c r="H451" s="310"/>
      <c r="I451" s="310"/>
      <c r="J451" s="310"/>
    </row>
    <row r="452" spans="2:10" s="22" customFormat="1" ht="11.25" customHeight="1">
      <c r="B452" s="115"/>
      <c r="C452" s="523">
        <v>42640</v>
      </c>
      <c r="D452" s="524">
        <v>22.018397599998686</v>
      </c>
      <c r="E452" s="524">
        <v>24.385312575500016</v>
      </c>
      <c r="F452" s="524">
        <f t="shared" si="57"/>
        <v>22.018397599998686</v>
      </c>
      <c r="G452" s="866"/>
      <c r="H452" s="310"/>
      <c r="I452" s="310"/>
      <c r="J452" s="310"/>
    </row>
    <row r="453" spans="2:10" s="22" customFormat="1" ht="11.25" customHeight="1">
      <c r="B453" s="115"/>
      <c r="C453" s="523">
        <v>42641</v>
      </c>
      <c r="D453" s="524">
        <v>14.657177500000612</v>
      </c>
      <c r="E453" s="524">
        <v>24.385312575500016</v>
      </c>
      <c r="F453" s="524">
        <f t="shared" si="57"/>
        <v>14.657177500000612</v>
      </c>
      <c r="G453" s="866"/>
      <c r="H453" s="310"/>
      <c r="I453" s="310"/>
      <c r="J453" s="310"/>
    </row>
    <row r="454" spans="2:10" s="22" customFormat="1" ht="11.25" customHeight="1">
      <c r="B454" s="115"/>
      <c r="C454" s="523">
        <v>42642</v>
      </c>
      <c r="D454" s="524">
        <v>15.355227799999419</v>
      </c>
      <c r="E454" s="524">
        <v>24.385312575500016</v>
      </c>
      <c r="F454" s="524">
        <f t="shared" si="57"/>
        <v>15.355227799999419</v>
      </c>
      <c r="G454" s="866"/>
      <c r="H454" s="310"/>
      <c r="I454" s="310"/>
      <c r="J454" s="310"/>
    </row>
    <row r="455" spans="2:10" s="22" customFormat="1" ht="11.25" customHeight="1">
      <c r="B455" s="115"/>
      <c r="C455" s="523">
        <v>42643</v>
      </c>
      <c r="D455" s="524">
        <v>19.339086200001162</v>
      </c>
      <c r="E455" s="524">
        <v>24.385312575500016</v>
      </c>
      <c r="F455" s="524">
        <f t="shared" si="57"/>
        <v>19.339086200001162</v>
      </c>
      <c r="G455" s="866"/>
      <c r="H455" s="310"/>
      <c r="I455" s="310"/>
      <c r="J455" s="310"/>
    </row>
    <row r="456" spans="2:10" s="22" customFormat="1" ht="11.25" customHeight="1">
      <c r="B456" s="115"/>
      <c r="C456" s="523">
        <v>42644</v>
      </c>
      <c r="D456" s="524">
        <v>16.500893299999344</v>
      </c>
      <c r="E456" s="524">
        <v>47.595277106612897</v>
      </c>
      <c r="F456" s="524">
        <f t="shared" si="57"/>
        <v>16.500893299999344</v>
      </c>
      <c r="G456" s="866"/>
      <c r="H456" s="310"/>
      <c r="I456" s="310"/>
      <c r="J456" s="310"/>
    </row>
    <row r="457" spans="2:10" s="22" customFormat="1" ht="11.25" customHeight="1">
      <c r="B457" s="115"/>
      <c r="C457" s="523">
        <v>42645</v>
      </c>
      <c r="D457" s="524">
        <v>9.8273816999993908</v>
      </c>
      <c r="E457" s="524">
        <v>47.595277106612897</v>
      </c>
      <c r="F457" s="524">
        <f t="shared" si="57"/>
        <v>9.8273816999993908</v>
      </c>
      <c r="G457" s="866"/>
      <c r="H457" s="310"/>
      <c r="I457" s="310"/>
      <c r="J457" s="310"/>
    </row>
    <row r="458" spans="2:10" s="22" customFormat="1" ht="11.25" customHeight="1">
      <c r="B458" s="115"/>
      <c r="C458" s="523">
        <v>42646</v>
      </c>
      <c r="D458" s="524">
        <v>12.936475400000612</v>
      </c>
      <c r="E458" s="524">
        <v>47.595277106612897</v>
      </c>
      <c r="F458" s="524">
        <f t="shared" si="57"/>
        <v>12.936475400000612</v>
      </c>
      <c r="G458" s="866"/>
      <c r="H458" s="310"/>
      <c r="I458" s="310"/>
      <c r="J458" s="310"/>
    </row>
    <row r="459" spans="2:10" s="22" customFormat="1" ht="11.25" customHeight="1">
      <c r="B459" s="115"/>
      <c r="C459" s="523">
        <v>42647</v>
      </c>
      <c r="D459" s="524">
        <v>26.539056699999431</v>
      </c>
      <c r="E459" s="524">
        <v>47.595277106612897</v>
      </c>
      <c r="F459" s="524">
        <f t="shared" si="57"/>
        <v>26.539056699999431</v>
      </c>
      <c r="G459" s="866"/>
      <c r="H459" s="310"/>
      <c r="I459" s="310"/>
      <c r="J459" s="310"/>
    </row>
    <row r="460" spans="2:10" s="22" customFormat="1" ht="11.25" customHeight="1">
      <c r="B460" s="115"/>
      <c r="C460" s="523">
        <v>42648</v>
      </c>
      <c r="D460" s="524">
        <v>11.786875500000665</v>
      </c>
      <c r="E460" s="524">
        <v>47.595277106612897</v>
      </c>
      <c r="F460" s="524">
        <f t="shared" si="57"/>
        <v>11.786875500000665</v>
      </c>
      <c r="G460" s="866"/>
      <c r="H460" s="310"/>
      <c r="I460" s="310"/>
      <c r="J460" s="310"/>
    </row>
    <row r="461" spans="2:10" s="22" customFormat="1" ht="11.25" customHeight="1">
      <c r="B461" s="115"/>
      <c r="C461" s="523">
        <v>42649</v>
      </c>
      <c r="D461" s="524">
        <v>21.49425899999946</v>
      </c>
      <c r="E461" s="524">
        <v>47.595277106612897</v>
      </c>
      <c r="F461" s="524">
        <f t="shared" si="57"/>
        <v>21.49425899999946</v>
      </c>
      <c r="G461" s="866"/>
      <c r="H461" s="310"/>
      <c r="I461" s="310"/>
      <c r="J461" s="310"/>
    </row>
    <row r="462" spans="2:10" s="22" customFormat="1" ht="11.25" customHeight="1">
      <c r="B462" s="115"/>
      <c r="C462" s="523">
        <v>42650</v>
      </c>
      <c r="D462" s="524">
        <v>20.865327200000014</v>
      </c>
      <c r="E462" s="524">
        <v>47.595277106612897</v>
      </c>
      <c r="F462" s="524">
        <f t="shared" si="57"/>
        <v>20.865327200000014</v>
      </c>
      <c r="G462" s="866"/>
      <c r="H462" s="310"/>
      <c r="I462" s="310"/>
      <c r="J462" s="310"/>
    </row>
    <row r="463" spans="2:10" s="22" customFormat="1" ht="11.25" customHeight="1">
      <c r="B463" s="115"/>
      <c r="C463" s="523">
        <v>42651</v>
      </c>
      <c r="D463" s="524">
        <v>12.966246700000141</v>
      </c>
      <c r="E463" s="524">
        <v>47.595277106612897</v>
      </c>
      <c r="F463" s="524">
        <f t="shared" si="57"/>
        <v>12.966246700000141</v>
      </c>
      <c r="G463" s="866"/>
      <c r="H463" s="310"/>
      <c r="I463" s="310"/>
      <c r="J463" s="310"/>
    </row>
    <row r="464" spans="2:10" s="22" customFormat="1" ht="11.25" customHeight="1">
      <c r="B464" s="115"/>
      <c r="C464" s="523">
        <v>42652</v>
      </c>
      <c r="D464" s="524">
        <v>7.7706364000003054</v>
      </c>
      <c r="E464" s="524">
        <v>47.595277106612897</v>
      </c>
      <c r="F464" s="524">
        <f t="shared" si="57"/>
        <v>7.7706364000003054</v>
      </c>
      <c r="G464" s="866"/>
      <c r="H464" s="310"/>
      <c r="I464" s="310"/>
      <c r="J464" s="310"/>
    </row>
    <row r="465" spans="2:10" s="22" customFormat="1" ht="11.25" customHeight="1">
      <c r="B465" s="115"/>
      <c r="C465" s="523">
        <v>42653</v>
      </c>
      <c r="D465" s="524">
        <v>16.264452999999651</v>
      </c>
      <c r="E465" s="524">
        <v>47.595277106612897</v>
      </c>
      <c r="F465" s="524">
        <f t="shared" si="57"/>
        <v>16.264452999999651</v>
      </c>
      <c r="G465" s="866"/>
      <c r="H465" s="310"/>
      <c r="I465" s="310"/>
      <c r="J465" s="310"/>
    </row>
    <row r="466" spans="2:10" s="22" customFormat="1" ht="11.25" customHeight="1">
      <c r="B466" s="115"/>
      <c r="C466" s="523">
        <v>42654</v>
      </c>
      <c r="D466" s="524">
        <v>20.01225910000009</v>
      </c>
      <c r="E466" s="524">
        <v>47.595277106612897</v>
      </c>
      <c r="F466" s="524">
        <f t="shared" si="57"/>
        <v>20.01225910000009</v>
      </c>
      <c r="G466" s="866"/>
      <c r="H466" s="310"/>
      <c r="I466" s="310"/>
      <c r="J466" s="310"/>
    </row>
    <row r="467" spans="2:10" s="22" customFormat="1" ht="11.25" customHeight="1">
      <c r="B467" s="115"/>
      <c r="C467" s="523">
        <v>42655</v>
      </c>
      <c r="D467" s="524">
        <v>19.127788600000429</v>
      </c>
      <c r="E467" s="524">
        <v>47.595277106612897</v>
      </c>
      <c r="F467" s="524">
        <f t="shared" si="57"/>
        <v>19.127788600000429</v>
      </c>
      <c r="G467" s="866"/>
      <c r="H467" s="310"/>
      <c r="I467" s="310"/>
      <c r="J467" s="310"/>
    </row>
    <row r="468" spans="2:10" s="22" customFormat="1" ht="11.25" customHeight="1">
      <c r="B468" s="115"/>
      <c r="C468" s="523">
        <v>42656</v>
      </c>
      <c r="D468" s="524">
        <v>32.602721499999433</v>
      </c>
      <c r="E468" s="524">
        <v>47.595277106612897</v>
      </c>
      <c r="F468" s="524">
        <f t="shared" si="57"/>
        <v>32.602721499999433</v>
      </c>
      <c r="G468" s="866"/>
      <c r="H468" s="310"/>
      <c r="I468" s="310"/>
      <c r="J468" s="310"/>
    </row>
    <row r="469" spans="2:10" s="22" customFormat="1" ht="11.25" customHeight="1">
      <c r="B469" s="115"/>
      <c r="C469" s="523">
        <v>42657</v>
      </c>
      <c r="D469" s="524">
        <v>27.579584900000217</v>
      </c>
      <c r="E469" s="524">
        <v>47.595277106612897</v>
      </c>
      <c r="F469" s="524">
        <f t="shared" si="57"/>
        <v>27.579584900000217</v>
      </c>
      <c r="G469" s="866"/>
      <c r="H469" s="310"/>
      <c r="I469" s="310"/>
      <c r="J469" s="310"/>
    </row>
    <row r="470" spans="2:10" s="22" customFormat="1" ht="11.25" customHeight="1">
      <c r="B470" s="115"/>
      <c r="C470" s="523">
        <v>42658</v>
      </c>
      <c r="D470" s="524">
        <v>19.58462170000017</v>
      </c>
      <c r="E470" s="524">
        <v>47.595277106612897</v>
      </c>
      <c r="F470" s="524">
        <f t="shared" si="57"/>
        <v>19.58462170000017</v>
      </c>
      <c r="G470" s="866"/>
      <c r="H470" s="310"/>
      <c r="I470" s="310"/>
      <c r="J470" s="310"/>
    </row>
    <row r="471" spans="2:10" s="22" customFormat="1" ht="11.25" customHeight="1">
      <c r="B471" s="115"/>
      <c r="C471" s="523">
        <v>42659</v>
      </c>
      <c r="D471" s="524">
        <v>15.918661399999692</v>
      </c>
      <c r="E471" s="524">
        <v>47.595277106612897</v>
      </c>
      <c r="F471" s="524">
        <f t="shared" si="57"/>
        <v>15.918661399999692</v>
      </c>
      <c r="G471" s="866"/>
      <c r="H471" s="310"/>
      <c r="I471" s="310"/>
      <c r="J471" s="310"/>
    </row>
    <row r="472" spans="2:10" s="22" customFormat="1" ht="11.25" customHeight="1">
      <c r="B472" s="115"/>
      <c r="C472" s="523">
        <v>42660</v>
      </c>
      <c r="D472" s="524">
        <v>29.147903199999931</v>
      </c>
      <c r="E472" s="524">
        <v>47.595277106612897</v>
      </c>
      <c r="F472" s="524">
        <f t="shared" si="57"/>
        <v>29.147903199999931</v>
      </c>
      <c r="G472" s="866"/>
      <c r="H472" s="310"/>
      <c r="I472" s="310"/>
      <c r="J472" s="310"/>
    </row>
    <row r="473" spans="2:10" s="22" customFormat="1" ht="11.25" customHeight="1">
      <c r="B473" s="115"/>
      <c r="C473" s="523">
        <v>42661</v>
      </c>
      <c r="D473" s="524">
        <v>35.328679600000768</v>
      </c>
      <c r="E473" s="524">
        <v>47.595277106612897</v>
      </c>
      <c r="F473" s="524">
        <f t="shared" si="57"/>
        <v>35.328679600000768</v>
      </c>
      <c r="G473" s="866"/>
      <c r="H473" s="310"/>
      <c r="I473" s="310"/>
      <c r="J473" s="310"/>
    </row>
    <row r="474" spans="2:10" s="22" customFormat="1" ht="11.25" customHeight="1">
      <c r="B474" s="115"/>
      <c r="C474" s="523">
        <v>42662</v>
      </c>
      <c r="D474" s="524">
        <v>28.425235499999914</v>
      </c>
      <c r="E474" s="524">
        <v>47.595277106612897</v>
      </c>
      <c r="F474" s="524">
        <f t="shared" si="57"/>
        <v>28.425235499999914</v>
      </c>
      <c r="G474" s="866"/>
      <c r="H474" s="310"/>
      <c r="I474" s="310"/>
      <c r="J474" s="310"/>
    </row>
    <row r="475" spans="2:10" s="22" customFormat="1" ht="11.25" customHeight="1">
      <c r="B475" s="115"/>
      <c r="C475" s="523">
        <v>42663</v>
      </c>
      <c r="D475" s="524">
        <v>23.055633100000044</v>
      </c>
      <c r="E475" s="524">
        <v>47.595277106612897</v>
      </c>
      <c r="F475" s="524">
        <f t="shared" si="57"/>
        <v>23.055633100000044</v>
      </c>
      <c r="G475" s="866"/>
      <c r="H475" s="310"/>
      <c r="I475" s="310"/>
      <c r="J475" s="310"/>
    </row>
    <row r="476" spans="2:10" s="22" customFormat="1" ht="11.25" customHeight="1">
      <c r="B476" s="115"/>
      <c r="C476" s="523">
        <v>42664</v>
      </c>
      <c r="D476" s="524">
        <v>22.895728999999886</v>
      </c>
      <c r="E476" s="524">
        <v>47.595277106612897</v>
      </c>
      <c r="F476" s="524">
        <f t="shared" si="57"/>
        <v>22.895728999999886</v>
      </c>
      <c r="G476" s="866"/>
      <c r="H476" s="310"/>
      <c r="I476" s="310"/>
      <c r="J476" s="310"/>
    </row>
    <row r="477" spans="2:10" s="22" customFormat="1" ht="11.25" customHeight="1">
      <c r="B477" s="115"/>
      <c r="C477" s="523">
        <v>42665</v>
      </c>
      <c r="D477" s="524">
        <v>30.04235069999946</v>
      </c>
      <c r="E477" s="524">
        <v>47.595277106612897</v>
      </c>
      <c r="F477" s="524">
        <f t="shared" si="57"/>
        <v>30.04235069999946</v>
      </c>
      <c r="G477" s="866"/>
      <c r="H477" s="310"/>
      <c r="I477" s="310"/>
      <c r="J477" s="310"/>
    </row>
    <row r="478" spans="2:10" s="22" customFormat="1" ht="11.25" customHeight="1">
      <c r="B478" s="115"/>
      <c r="C478" s="523">
        <v>42666</v>
      </c>
      <c r="D478" s="524">
        <v>22.026359900000102</v>
      </c>
      <c r="E478" s="524">
        <v>47.595277106612897</v>
      </c>
      <c r="F478" s="524">
        <f t="shared" si="57"/>
        <v>22.026359900000102</v>
      </c>
      <c r="G478" s="866"/>
      <c r="H478" s="310"/>
      <c r="I478" s="310"/>
      <c r="J478" s="310"/>
    </row>
    <row r="479" spans="2:10" s="22" customFormat="1" ht="11.25" customHeight="1">
      <c r="B479" s="115"/>
      <c r="C479" s="523">
        <v>42667</v>
      </c>
      <c r="D479" s="524">
        <v>33.550839399999916</v>
      </c>
      <c r="E479" s="524">
        <v>47.595277106612897</v>
      </c>
      <c r="F479" s="524">
        <f t="shared" si="57"/>
        <v>33.550839399999916</v>
      </c>
      <c r="G479" s="866"/>
      <c r="H479" s="310"/>
      <c r="I479" s="310"/>
      <c r="J479" s="310"/>
    </row>
    <row r="480" spans="2:10" s="22" customFormat="1" ht="11.25" customHeight="1">
      <c r="B480" s="115"/>
      <c r="C480" s="523">
        <v>42668</v>
      </c>
      <c r="D480" s="524">
        <v>59.627479000000186</v>
      </c>
      <c r="E480" s="524">
        <v>47.595277106612897</v>
      </c>
      <c r="F480" s="524">
        <f t="shared" si="57"/>
        <v>47.595277106612897</v>
      </c>
      <c r="G480" s="866"/>
      <c r="H480" s="310"/>
      <c r="I480" s="310"/>
      <c r="J480" s="310"/>
    </row>
    <row r="481" spans="2:10" s="22" customFormat="1" ht="11.25" customHeight="1">
      <c r="B481" s="115"/>
      <c r="C481" s="523">
        <v>42669</v>
      </c>
      <c r="D481" s="524">
        <v>47.59649639999985</v>
      </c>
      <c r="E481" s="524">
        <v>47.595277106612897</v>
      </c>
      <c r="F481" s="524">
        <f t="shared" si="57"/>
        <v>47.595277106612897</v>
      </c>
      <c r="G481" s="866"/>
      <c r="H481" s="310"/>
      <c r="I481" s="310"/>
      <c r="J481" s="310"/>
    </row>
    <row r="482" spans="2:10" s="22" customFormat="1" ht="11.25" customHeight="1">
      <c r="B482" s="115"/>
      <c r="C482" s="523">
        <v>42670</v>
      </c>
      <c r="D482" s="524">
        <v>38.470325200000019</v>
      </c>
      <c r="E482" s="524">
        <v>47.595277106612897</v>
      </c>
      <c r="F482" s="524">
        <f t="shared" si="57"/>
        <v>38.470325200000019</v>
      </c>
      <c r="G482" s="866"/>
      <c r="H482" s="310"/>
      <c r="I482" s="310"/>
      <c r="J482" s="310"/>
    </row>
    <row r="483" spans="2:10" s="22" customFormat="1" ht="11.25" customHeight="1">
      <c r="B483" s="115"/>
      <c r="C483" s="523">
        <v>42671</v>
      </c>
      <c r="D483" s="524">
        <v>33.220038500000413</v>
      </c>
      <c r="E483" s="524">
        <v>47.595277106612897</v>
      </c>
      <c r="F483" s="524">
        <f t="shared" si="57"/>
        <v>33.220038500000413</v>
      </c>
      <c r="G483" s="866"/>
      <c r="H483" s="310"/>
      <c r="I483" s="310"/>
      <c r="J483" s="310"/>
    </row>
    <row r="484" spans="2:10" s="22" customFormat="1" ht="11.25" customHeight="1">
      <c r="B484" s="115"/>
      <c r="C484" s="523">
        <v>42672</v>
      </c>
      <c r="D484" s="524">
        <v>17.060764299999612</v>
      </c>
      <c r="E484" s="524">
        <v>47.595277106612897</v>
      </c>
      <c r="F484" s="524">
        <f t="shared" si="57"/>
        <v>17.060764299999612</v>
      </c>
      <c r="G484" s="866"/>
      <c r="H484" s="310"/>
      <c r="I484" s="310"/>
      <c r="J484" s="310"/>
    </row>
    <row r="485" spans="2:10" s="22" customFormat="1" ht="11.25" customHeight="1">
      <c r="B485" s="115"/>
      <c r="C485" s="523">
        <v>42673</v>
      </c>
      <c r="D485" s="524">
        <v>15.535573800000016</v>
      </c>
      <c r="E485" s="524">
        <v>47.595277106612897</v>
      </c>
      <c r="F485" s="524">
        <f t="shared" si="57"/>
        <v>15.535573800000016</v>
      </c>
      <c r="G485" s="866"/>
      <c r="H485" s="310"/>
      <c r="I485" s="310"/>
      <c r="J485" s="310"/>
    </row>
    <row r="486" spans="2:10" s="22" customFormat="1" ht="11.25" customHeight="1">
      <c r="B486" s="115"/>
      <c r="C486" s="523">
        <v>42674</v>
      </c>
      <c r="D486" s="524">
        <v>2.2711794000001655</v>
      </c>
      <c r="E486" s="524">
        <v>47.595277106612897</v>
      </c>
      <c r="F486" s="524">
        <f t="shared" si="57"/>
        <v>2.2711794000001655</v>
      </c>
      <c r="G486" s="866"/>
      <c r="H486" s="310"/>
      <c r="I486" s="310"/>
      <c r="J486" s="310"/>
    </row>
    <row r="487" spans="2:10" s="22" customFormat="1" ht="11.25" customHeight="1">
      <c r="B487" s="115"/>
      <c r="C487" s="523">
        <v>42675</v>
      </c>
      <c r="D487" s="524">
        <v>14.908949000000392</v>
      </c>
      <c r="E487" s="524">
        <v>91.107235684166668</v>
      </c>
      <c r="F487" s="524">
        <f t="shared" si="57"/>
        <v>14.908949000000392</v>
      </c>
      <c r="G487" s="866"/>
      <c r="H487" s="310"/>
      <c r="I487" s="310"/>
      <c r="J487" s="310"/>
    </row>
    <row r="488" spans="2:10" s="22" customFormat="1" ht="11.25" customHeight="1">
      <c r="B488" s="115"/>
      <c r="C488" s="523">
        <v>42676</v>
      </c>
      <c r="D488" s="524">
        <v>26.82828939999925</v>
      </c>
      <c r="E488" s="524">
        <v>91.107235684166668</v>
      </c>
      <c r="F488" s="524">
        <f t="shared" si="57"/>
        <v>26.82828939999925</v>
      </c>
      <c r="G488" s="866"/>
      <c r="H488" s="310"/>
      <c r="I488" s="310"/>
      <c r="J488" s="310"/>
    </row>
    <row r="489" spans="2:10" s="22" customFormat="1" ht="11.25" customHeight="1">
      <c r="B489" s="115"/>
      <c r="C489" s="523">
        <v>42677</v>
      </c>
      <c r="D489" s="524">
        <v>38.021882000000183</v>
      </c>
      <c r="E489" s="524">
        <v>91.107235684166668</v>
      </c>
      <c r="F489" s="524">
        <f t="shared" si="57"/>
        <v>38.021882000000183</v>
      </c>
      <c r="G489" s="866"/>
      <c r="H489" s="310"/>
      <c r="I489" s="310"/>
      <c r="J489" s="310"/>
    </row>
    <row r="490" spans="2:10" s="22" customFormat="1" ht="11.25" customHeight="1">
      <c r="B490" s="115"/>
      <c r="C490" s="523">
        <v>42678</v>
      </c>
      <c r="D490" s="524">
        <v>26.962314600000131</v>
      </c>
      <c r="E490" s="524">
        <v>91.107235684166668</v>
      </c>
      <c r="F490" s="524">
        <f t="shared" si="57"/>
        <v>26.962314600000131</v>
      </c>
      <c r="G490" s="866"/>
      <c r="H490" s="310"/>
      <c r="I490" s="310"/>
      <c r="J490" s="310"/>
    </row>
    <row r="491" spans="2:10" s="22" customFormat="1" ht="11.25" customHeight="1">
      <c r="B491" s="115"/>
      <c r="C491" s="523">
        <v>42679</v>
      </c>
      <c r="D491" s="524">
        <v>39.384980599999572</v>
      </c>
      <c r="E491" s="524">
        <v>91.107235684166668</v>
      </c>
      <c r="F491" s="524">
        <f t="shared" si="57"/>
        <v>39.384980599999572</v>
      </c>
      <c r="G491" s="866"/>
      <c r="H491" s="310"/>
      <c r="I491" s="310"/>
      <c r="J491" s="310"/>
    </row>
    <row r="492" spans="2:10" s="22" customFormat="1" ht="11.25" customHeight="1">
      <c r="B492" s="115"/>
      <c r="C492" s="523">
        <v>42680</v>
      </c>
      <c r="D492" s="524">
        <v>38.570273400000431</v>
      </c>
      <c r="E492" s="524">
        <v>91.107235684166668</v>
      </c>
      <c r="F492" s="524">
        <f t="shared" si="57"/>
        <v>38.570273400000431</v>
      </c>
      <c r="G492" s="866"/>
      <c r="H492" s="310"/>
      <c r="I492" s="310"/>
      <c r="J492" s="310"/>
    </row>
    <row r="493" spans="2:10" s="22" customFormat="1" ht="11.25" customHeight="1">
      <c r="B493" s="115"/>
      <c r="C493" s="523">
        <v>42681</v>
      </c>
      <c r="D493" s="524">
        <v>62.287645800000021</v>
      </c>
      <c r="E493" s="524">
        <v>91.107235684166668</v>
      </c>
      <c r="F493" s="524">
        <f t="shared" si="57"/>
        <v>62.287645800000021</v>
      </c>
      <c r="G493" s="866"/>
      <c r="H493" s="310"/>
      <c r="I493" s="310"/>
      <c r="J493" s="310"/>
    </row>
    <row r="494" spans="2:10" s="22" customFormat="1" ht="11.25" customHeight="1">
      <c r="B494" s="115"/>
      <c r="C494" s="523">
        <v>42682</v>
      </c>
      <c r="D494" s="524">
        <v>35.268675800000167</v>
      </c>
      <c r="E494" s="524">
        <v>91.107235684166668</v>
      </c>
      <c r="F494" s="524">
        <f t="shared" si="57"/>
        <v>35.268675800000167</v>
      </c>
      <c r="G494" s="866"/>
      <c r="H494" s="310"/>
      <c r="I494" s="310"/>
      <c r="J494" s="310"/>
    </row>
    <row r="495" spans="2:10" s="22" customFormat="1" ht="11.25" customHeight="1">
      <c r="B495" s="115"/>
      <c r="C495" s="523">
        <v>42683</v>
      </c>
      <c r="D495" s="524">
        <v>44.559848399999531</v>
      </c>
      <c r="E495" s="524">
        <v>91.107235684166668</v>
      </c>
      <c r="F495" s="524">
        <f t="shared" si="57"/>
        <v>44.559848399999531</v>
      </c>
      <c r="G495" s="866"/>
      <c r="H495" s="310"/>
      <c r="I495" s="310"/>
      <c r="J495" s="310"/>
    </row>
    <row r="496" spans="2:10" s="22" customFormat="1" ht="11.25" customHeight="1">
      <c r="B496" s="115"/>
      <c r="C496" s="523">
        <v>42684</v>
      </c>
      <c r="D496" s="524">
        <v>39.090727999999913</v>
      </c>
      <c r="E496" s="524">
        <v>91.107235684166668</v>
      </c>
      <c r="F496" s="524">
        <f t="shared" si="57"/>
        <v>39.090727999999913</v>
      </c>
      <c r="G496" s="866"/>
      <c r="H496" s="310"/>
      <c r="I496" s="310"/>
      <c r="J496" s="310"/>
    </row>
    <row r="497" spans="2:10" s="22" customFormat="1" ht="11.25" customHeight="1">
      <c r="B497" s="115"/>
      <c r="C497" s="523">
        <v>42685</v>
      </c>
      <c r="D497" s="524">
        <v>36.515699600000787</v>
      </c>
      <c r="E497" s="524">
        <v>91.107235684166668</v>
      </c>
      <c r="F497" s="524">
        <f t="shared" si="57"/>
        <v>36.515699600000787</v>
      </c>
      <c r="G497" s="866"/>
      <c r="H497" s="310"/>
      <c r="I497" s="310"/>
      <c r="J497" s="310"/>
    </row>
    <row r="498" spans="2:10" s="22" customFormat="1" ht="11.25" customHeight="1">
      <c r="B498" s="115"/>
      <c r="C498" s="523">
        <v>42686</v>
      </c>
      <c r="D498" s="524">
        <v>32.697831199999875</v>
      </c>
      <c r="E498" s="524">
        <v>91.107235684166668</v>
      </c>
      <c r="F498" s="524">
        <f t="shared" si="57"/>
        <v>32.697831199999875</v>
      </c>
      <c r="G498" s="866"/>
      <c r="H498" s="310"/>
      <c r="I498" s="310"/>
      <c r="J498" s="310"/>
    </row>
    <row r="499" spans="2:10" s="22" customFormat="1" ht="11.25" customHeight="1">
      <c r="B499" s="115"/>
      <c r="C499" s="523">
        <v>42687</v>
      </c>
      <c r="D499" s="524">
        <v>27.84173599999945</v>
      </c>
      <c r="E499" s="524">
        <v>91.107235684166668</v>
      </c>
      <c r="F499" s="524">
        <f t="shared" si="57"/>
        <v>27.84173599999945</v>
      </c>
      <c r="G499" s="866"/>
      <c r="H499" s="310"/>
      <c r="I499" s="310"/>
      <c r="J499" s="310"/>
    </row>
    <row r="500" spans="2:10" s="22" customFormat="1" ht="11.25" customHeight="1">
      <c r="B500" s="115"/>
      <c r="C500" s="523">
        <v>42688</v>
      </c>
      <c r="D500" s="524">
        <v>39.512920200000323</v>
      </c>
      <c r="E500" s="524">
        <v>91.107235684166668</v>
      </c>
      <c r="F500" s="524">
        <f t="shared" si="57"/>
        <v>39.512920200000323</v>
      </c>
      <c r="G500" s="866"/>
      <c r="H500" s="310"/>
      <c r="I500" s="310"/>
      <c r="J500" s="310"/>
    </row>
    <row r="501" spans="2:10" s="22" customFormat="1" ht="11.25" customHeight="1">
      <c r="B501" s="115"/>
      <c r="C501" s="523">
        <v>42689</v>
      </c>
      <c r="D501" s="524">
        <v>30.056953599999957</v>
      </c>
      <c r="E501" s="524">
        <v>91.107235684166668</v>
      </c>
      <c r="F501" s="524">
        <f t="shared" si="57"/>
        <v>30.056953599999957</v>
      </c>
      <c r="G501" s="866"/>
      <c r="H501" s="310"/>
      <c r="I501" s="310"/>
      <c r="J501" s="310"/>
    </row>
    <row r="502" spans="2:10" s="22" customFormat="1" ht="11.25" customHeight="1">
      <c r="B502" s="115"/>
      <c r="C502" s="523">
        <v>42690</v>
      </c>
      <c r="D502" s="524">
        <v>33.464168600000171</v>
      </c>
      <c r="E502" s="524">
        <v>91.107235684166668</v>
      </c>
      <c r="F502" s="524">
        <f t="shared" si="57"/>
        <v>33.464168600000171</v>
      </c>
      <c r="G502" s="866"/>
      <c r="H502" s="310"/>
      <c r="I502" s="310"/>
      <c r="J502" s="310"/>
    </row>
    <row r="503" spans="2:10" s="22" customFormat="1" ht="11.25" customHeight="1">
      <c r="B503" s="115"/>
      <c r="C503" s="523">
        <v>42691</v>
      </c>
      <c r="D503" s="524">
        <v>35.347622199999634</v>
      </c>
      <c r="E503" s="524">
        <v>91.107235684166668</v>
      </c>
      <c r="F503" s="524">
        <f t="shared" ref="F503:F545" si="58">IF($D503&gt;E503,E503,$D503)</f>
        <v>35.347622199999634</v>
      </c>
      <c r="G503" s="866"/>
      <c r="H503" s="310"/>
      <c r="I503" s="310"/>
      <c r="J503" s="310"/>
    </row>
    <row r="504" spans="2:10" s="22" customFormat="1" ht="11.25" customHeight="1">
      <c r="B504" s="115"/>
      <c r="C504" s="523">
        <v>42692</v>
      </c>
      <c r="D504" s="524">
        <v>36.711653000000204</v>
      </c>
      <c r="E504" s="524">
        <v>91.107235684166668</v>
      </c>
      <c r="F504" s="524">
        <f t="shared" si="58"/>
        <v>36.711653000000204</v>
      </c>
      <c r="G504" s="866"/>
      <c r="H504" s="310"/>
      <c r="I504" s="310"/>
      <c r="J504" s="310"/>
    </row>
    <row r="505" spans="2:10" s="22" customFormat="1" ht="11.25" customHeight="1">
      <c r="B505" s="115"/>
      <c r="C505" s="523">
        <v>42693</v>
      </c>
      <c r="D505" s="524">
        <v>30.09189020000035</v>
      </c>
      <c r="E505" s="524">
        <v>91.107235684166668</v>
      </c>
      <c r="F505" s="524">
        <f t="shared" si="58"/>
        <v>30.09189020000035</v>
      </c>
      <c r="G505" s="866"/>
      <c r="H505" s="310"/>
      <c r="I505" s="310"/>
      <c r="J505" s="310"/>
    </row>
    <row r="506" spans="2:10" s="22" customFormat="1" ht="11.25" customHeight="1">
      <c r="B506" s="115"/>
      <c r="C506" s="523">
        <v>42694</v>
      </c>
      <c r="D506" s="524">
        <v>35.478863199999452</v>
      </c>
      <c r="E506" s="524">
        <v>91.107235684166668</v>
      </c>
      <c r="F506" s="524">
        <f t="shared" si="58"/>
        <v>35.478863199999452</v>
      </c>
      <c r="G506" s="866"/>
      <c r="H506" s="310"/>
      <c r="I506" s="310"/>
      <c r="J506" s="310"/>
    </row>
    <row r="507" spans="2:10" s="22" customFormat="1" ht="11.25" customHeight="1">
      <c r="B507" s="115"/>
      <c r="C507" s="523">
        <v>42695</v>
      </c>
      <c r="D507" s="524">
        <v>71.255963400000326</v>
      </c>
      <c r="E507" s="524">
        <v>91.107235684166668</v>
      </c>
      <c r="F507" s="524">
        <f t="shared" si="58"/>
        <v>71.255963400000326</v>
      </c>
      <c r="G507" s="866"/>
      <c r="H507" s="310"/>
      <c r="I507" s="310"/>
      <c r="J507" s="310"/>
    </row>
    <row r="508" spans="2:10" s="22" customFormat="1" ht="11.25" customHeight="1">
      <c r="B508" s="115"/>
      <c r="C508" s="523">
        <v>42696</v>
      </c>
      <c r="D508" s="524">
        <v>94.474920799999822</v>
      </c>
      <c r="E508" s="524">
        <v>91.107235684166668</v>
      </c>
      <c r="F508" s="524">
        <f t="shared" si="58"/>
        <v>91.107235684166668</v>
      </c>
      <c r="G508" s="866"/>
      <c r="H508" s="310"/>
      <c r="I508" s="310"/>
      <c r="J508" s="310"/>
    </row>
    <row r="509" spans="2:10" s="22" customFormat="1" ht="11.25" customHeight="1">
      <c r="B509" s="115"/>
      <c r="C509" s="523">
        <v>42697</v>
      </c>
      <c r="D509" s="524">
        <v>87.404597899999857</v>
      </c>
      <c r="E509" s="524">
        <v>91.107235684166668</v>
      </c>
      <c r="F509" s="524">
        <f t="shared" si="58"/>
        <v>87.404597899999857</v>
      </c>
      <c r="G509" s="866"/>
      <c r="H509" s="310"/>
      <c r="I509" s="310"/>
      <c r="J509" s="310"/>
    </row>
    <row r="510" spans="2:10" s="22" customFormat="1" ht="11.25" customHeight="1">
      <c r="B510" s="115"/>
      <c r="C510" s="523">
        <v>42698</v>
      </c>
      <c r="D510" s="524">
        <v>119.19392740000067</v>
      </c>
      <c r="E510" s="524">
        <v>91.107235684166668</v>
      </c>
      <c r="F510" s="524">
        <f t="shared" si="58"/>
        <v>91.107235684166668</v>
      </c>
      <c r="G510" s="866"/>
      <c r="H510" s="310"/>
      <c r="I510" s="310"/>
      <c r="J510" s="310"/>
    </row>
    <row r="511" spans="2:10" s="22" customFormat="1" ht="11.25" customHeight="1">
      <c r="B511" s="115"/>
      <c r="C511" s="523">
        <v>42699</v>
      </c>
      <c r="D511" s="524">
        <v>120.04057389999969</v>
      </c>
      <c r="E511" s="524">
        <v>91.107235684166668</v>
      </c>
      <c r="F511" s="524">
        <f t="shared" si="58"/>
        <v>91.107235684166668</v>
      </c>
      <c r="G511" s="866"/>
      <c r="H511" s="310"/>
      <c r="I511" s="310"/>
      <c r="J511" s="310"/>
    </row>
    <row r="512" spans="2:10" s="22" customFormat="1" ht="11.25" customHeight="1">
      <c r="B512" s="115"/>
      <c r="C512" s="523">
        <v>42700</v>
      </c>
      <c r="D512" s="524">
        <v>81.163606400000035</v>
      </c>
      <c r="E512" s="524">
        <v>91.107235684166668</v>
      </c>
      <c r="F512" s="524">
        <f t="shared" si="58"/>
        <v>81.163606400000035</v>
      </c>
      <c r="G512" s="866"/>
      <c r="H512" s="310"/>
      <c r="I512" s="310"/>
      <c r="J512" s="310"/>
    </row>
    <row r="513" spans="2:10" s="22" customFormat="1" ht="11.25" customHeight="1">
      <c r="B513" s="115"/>
      <c r="C513" s="523">
        <v>42701</v>
      </c>
      <c r="D513" s="524">
        <v>88.884236199999862</v>
      </c>
      <c r="E513" s="524">
        <v>91.107235684166668</v>
      </c>
      <c r="F513" s="524">
        <f t="shared" si="58"/>
        <v>88.884236199999862</v>
      </c>
      <c r="G513" s="866"/>
      <c r="H513" s="310"/>
      <c r="I513" s="310"/>
      <c r="J513" s="310"/>
    </row>
    <row r="514" spans="2:10" s="22" customFormat="1" ht="11.25" customHeight="1">
      <c r="B514" s="115"/>
      <c r="C514" s="523">
        <v>42702</v>
      </c>
      <c r="D514" s="524">
        <v>101.82859979999964</v>
      </c>
      <c r="E514" s="524">
        <v>91.107235684166668</v>
      </c>
      <c r="F514" s="524">
        <f t="shared" si="58"/>
        <v>91.107235684166668</v>
      </c>
      <c r="G514" s="866"/>
      <c r="H514" s="310"/>
      <c r="I514" s="310"/>
      <c r="J514" s="310"/>
    </row>
    <row r="515" spans="2:10" s="22" customFormat="1" ht="11.25" customHeight="1">
      <c r="B515" s="115"/>
      <c r="C515" s="523">
        <v>42703</v>
      </c>
      <c r="D515" s="524">
        <v>81.426722000000566</v>
      </c>
      <c r="E515" s="524">
        <v>91.107235684166668</v>
      </c>
      <c r="F515" s="524">
        <f t="shared" si="58"/>
        <v>81.426722000000566</v>
      </c>
      <c r="G515" s="866"/>
      <c r="H515" s="310"/>
      <c r="I515" s="310"/>
      <c r="J515" s="310"/>
    </row>
    <row r="516" spans="2:10" s="22" customFormat="1" ht="11.25" customHeight="1">
      <c r="B516" s="115"/>
      <c r="C516" s="523">
        <v>42704</v>
      </c>
      <c r="D516" s="524">
        <v>54.018651399999804</v>
      </c>
      <c r="E516" s="524">
        <v>91.107235684166668</v>
      </c>
      <c r="F516" s="524">
        <f t="shared" si="58"/>
        <v>54.018651399999804</v>
      </c>
      <c r="G516" s="866"/>
      <c r="H516" s="310"/>
      <c r="I516" s="310"/>
      <c r="J516" s="310"/>
    </row>
    <row r="517" spans="2:10" s="22" customFormat="1" ht="11.25" customHeight="1">
      <c r="B517" s="115"/>
      <c r="C517" s="523">
        <v>42705</v>
      </c>
      <c r="D517" s="524">
        <v>60.787921000000061</v>
      </c>
      <c r="E517" s="524">
        <v>120.32367583193547</v>
      </c>
      <c r="F517" s="524">
        <f t="shared" si="58"/>
        <v>60.787921000000061</v>
      </c>
      <c r="G517" s="866"/>
      <c r="H517" s="310"/>
      <c r="I517" s="310"/>
      <c r="J517" s="310"/>
    </row>
    <row r="518" spans="2:10" s="22" customFormat="1" ht="11.25" customHeight="1">
      <c r="B518" s="115"/>
      <c r="C518" s="523">
        <v>42706</v>
      </c>
      <c r="D518" s="524">
        <v>63.073470999999948</v>
      </c>
      <c r="E518" s="524">
        <v>120.32367583193547</v>
      </c>
      <c r="F518" s="524">
        <f t="shared" si="58"/>
        <v>63.073470999999948</v>
      </c>
      <c r="G518" s="866"/>
      <c r="H518" s="310"/>
      <c r="I518" s="310"/>
      <c r="J518" s="310"/>
    </row>
    <row r="519" spans="2:10" s="22" customFormat="1" ht="11.25" customHeight="1">
      <c r="B519" s="115"/>
      <c r="C519" s="523">
        <v>42707</v>
      </c>
      <c r="D519" s="524">
        <v>44.982631000000055</v>
      </c>
      <c r="E519" s="524">
        <v>120.32367583193547</v>
      </c>
      <c r="F519" s="524">
        <f t="shared" si="58"/>
        <v>44.982631000000055</v>
      </c>
      <c r="G519" s="866"/>
      <c r="H519" s="310"/>
      <c r="I519" s="310"/>
      <c r="J519" s="310"/>
    </row>
    <row r="520" spans="2:10" s="22" customFormat="1" ht="11.25" customHeight="1">
      <c r="B520" s="115"/>
      <c r="C520" s="523">
        <v>42708</v>
      </c>
      <c r="D520" s="524">
        <v>66.453443600000142</v>
      </c>
      <c r="E520" s="524">
        <v>120.32367583193547</v>
      </c>
      <c r="F520" s="524">
        <f t="shared" si="58"/>
        <v>66.453443600000142</v>
      </c>
      <c r="G520" s="866"/>
      <c r="H520" s="310"/>
      <c r="I520" s="310"/>
      <c r="J520" s="310"/>
    </row>
    <row r="521" spans="2:10" s="22" customFormat="1" ht="11.25" customHeight="1">
      <c r="B521" s="115"/>
      <c r="C521" s="523">
        <v>42709</v>
      </c>
      <c r="D521" s="524">
        <v>71.287391999999414</v>
      </c>
      <c r="E521" s="524">
        <v>120.32367583193547</v>
      </c>
      <c r="F521" s="524">
        <f t="shared" si="58"/>
        <v>71.287391999999414</v>
      </c>
      <c r="G521" s="866"/>
      <c r="H521" s="310"/>
      <c r="I521" s="310"/>
      <c r="J521" s="310"/>
    </row>
    <row r="522" spans="2:10" s="22" customFormat="1" ht="11.25" customHeight="1">
      <c r="B522" s="115"/>
      <c r="C522" s="523">
        <v>42710</v>
      </c>
      <c r="D522" s="524">
        <v>51.686436000000313</v>
      </c>
      <c r="E522" s="524">
        <v>120.32367583193547</v>
      </c>
      <c r="F522" s="524">
        <f t="shared" si="58"/>
        <v>51.686436000000313</v>
      </c>
      <c r="G522" s="866"/>
      <c r="H522" s="310"/>
      <c r="I522" s="310"/>
      <c r="J522" s="310"/>
    </row>
    <row r="523" spans="2:10" s="22" customFormat="1" ht="11.25" customHeight="1">
      <c r="B523" s="115"/>
      <c r="C523" s="523">
        <v>42711</v>
      </c>
      <c r="D523" s="524">
        <v>51.985614000000247</v>
      </c>
      <c r="E523" s="524">
        <v>120.32367583193547</v>
      </c>
      <c r="F523" s="524">
        <f t="shared" si="58"/>
        <v>51.985614000000247</v>
      </c>
      <c r="G523" s="866"/>
      <c r="H523" s="310"/>
      <c r="I523" s="310"/>
      <c r="J523" s="310"/>
    </row>
    <row r="524" spans="2:10" s="22" customFormat="1" ht="11.25" customHeight="1">
      <c r="B524" s="115"/>
      <c r="C524" s="523">
        <v>42712</v>
      </c>
      <c r="D524" s="524">
        <v>49.999630999999376</v>
      </c>
      <c r="E524" s="524">
        <v>120.32367583193547</v>
      </c>
      <c r="F524" s="524">
        <f t="shared" si="58"/>
        <v>49.999630999999376</v>
      </c>
      <c r="G524" s="866"/>
      <c r="H524" s="310"/>
      <c r="I524" s="310"/>
      <c r="J524" s="310"/>
    </row>
    <row r="525" spans="2:10" s="22" customFormat="1" ht="11.25" customHeight="1">
      <c r="B525" s="115"/>
      <c r="C525" s="523">
        <v>42713</v>
      </c>
      <c r="D525" s="524">
        <v>48.474933200000727</v>
      </c>
      <c r="E525" s="524">
        <v>120.32367583193547</v>
      </c>
      <c r="F525" s="524">
        <f t="shared" si="58"/>
        <v>48.474933200000727</v>
      </c>
      <c r="G525" s="866"/>
      <c r="H525" s="310"/>
      <c r="I525" s="310"/>
      <c r="J525" s="310"/>
    </row>
    <row r="526" spans="2:10" s="22" customFormat="1" ht="11.25" customHeight="1">
      <c r="B526" s="115"/>
      <c r="C526" s="523">
        <v>42714</v>
      </c>
      <c r="D526" s="524">
        <v>32.142376399999613</v>
      </c>
      <c r="E526" s="524">
        <v>120.32367583193547</v>
      </c>
      <c r="F526" s="524">
        <f t="shared" si="58"/>
        <v>32.142376399999613</v>
      </c>
      <c r="G526" s="866"/>
      <c r="H526" s="310"/>
      <c r="I526" s="310"/>
      <c r="J526" s="310"/>
    </row>
    <row r="527" spans="2:10" s="22" customFormat="1" ht="11.25" customHeight="1">
      <c r="B527" s="115"/>
      <c r="C527" s="523">
        <v>42715</v>
      </c>
      <c r="D527" s="524">
        <v>39.7435359999997</v>
      </c>
      <c r="E527" s="524">
        <v>120.32367583193547</v>
      </c>
      <c r="F527" s="524">
        <f t="shared" si="58"/>
        <v>39.7435359999997</v>
      </c>
      <c r="G527" s="866"/>
      <c r="H527" s="310"/>
      <c r="I527" s="310"/>
      <c r="J527" s="310"/>
    </row>
    <row r="528" spans="2:10" s="22" customFormat="1" ht="11.25" customHeight="1">
      <c r="B528" s="115"/>
      <c r="C528" s="523">
        <v>42716</v>
      </c>
      <c r="D528" s="524">
        <v>43.194437999999892</v>
      </c>
      <c r="E528" s="524">
        <v>120.32367583193547</v>
      </c>
      <c r="F528" s="524">
        <f t="shared" si="58"/>
        <v>43.194437999999892</v>
      </c>
      <c r="G528" s="866"/>
      <c r="H528" s="310"/>
      <c r="I528" s="310"/>
      <c r="J528" s="310"/>
    </row>
    <row r="529" spans="2:10" s="22" customFormat="1" ht="11.25" customHeight="1">
      <c r="B529" s="115"/>
      <c r="C529" s="523">
        <v>42717</v>
      </c>
      <c r="D529" s="524">
        <v>46.623613000000454</v>
      </c>
      <c r="E529" s="524">
        <v>120.32367583193547</v>
      </c>
      <c r="F529" s="524">
        <f t="shared" si="58"/>
        <v>46.623613000000454</v>
      </c>
      <c r="G529" s="866"/>
      <c r="H529" s="310"/>
      <c r="I529" s="310"/>
      <c r="J529" s="310"/>
    </row>
    <row r="530" spans="2:10" s="22" customFormat="1" ht="11.25" customHeight="1">
      <c r="B530" s="115"/>
      <c r="C530" s="523">
        <v>42718</v>
      </c>
      <c r="D530" s="524">
        <v>48.256685999999945</v>
      </c>
      <c r="E530" s="524">
        <v>120.32367583193547</v>
      </c>
      <c r="F530" s="524">
        <f t="shared" si="58"/>
        <v>48.256685999999945</v>
      </c>
      <c r="G530" s="866"/>
      <c r="H530" s="310"/>
      <c r="I530" s="310"/>
      <c r="J530" s="310"/>
    </row>
    <row r="531" spans="2:10" s="22" customFormat="1" ht="11.25" customHeight="1">
      <c r="B531" s="115"/>
      <c r="C531" s="523">
        <v>42719</v>
      </c>
      <c r="D531" s="524">
        <v>51.93526899999997</v>
      </c>
      <c r="E531" s="524">
        <v>120.32367583193547</v>
      </c>
      <c r="F531" s="524">
        <f t="shared" si="58"/>
        <v>51.93526899999997</v>
      </c>
      <c r="G531" s="866"/>
      <c r="H531" s="310"/>
      <c r="I531" s="310"/>
      <c r="J531" s="310"/>
    </row>
    <row r="532" spans="2:10" s="22" customFormat="1" ht="11.25" customHeight="1">
      <c r="B532" s="115"/>
      <c r="C532" s="523">
        <v>42720</v>
      </c>
      <c r="D532" s="524">
        <v>59.480881000000487</v>
      </c>
      <c r="E532" s="524">
        <v>120.32367583193547</v>
      </c>
      <c r="F532" s="524">
        <f t="shared" si="58"/>
        <v>59.480881000000487</v>
      </c>
      <c r="G532" s="866"/>
      <c r="H532" s="310"/>
      <c r="I532" s="310"/>
      <c r="J532" s="310"/>
    </row>
    <row r="533" spans="2:10" s="22" customFormat="1" ht="11.25" customHeight="1">
      <c r="B533" s="115"/>
      <c r="C533" s="523">
        <v>42721</v>
      </c>
      <c r="D533" s="524">
        <v>46.060560999999275</v>
      </c>
      <c r="E533" s="524">
        <v>120.32367583193547</v>
      </c>
      <c r="F533" s="524">
        <f t="shared" si="58"/>
        <v>46.060560999999275</v>
      </c>
      <c r="G533" s="866"/>
      <c r="H533" s="310"/>
      <c r="I533" s="310"/>
      <c r="J533" s="310"/>
    </row>
    <row r="534" spans="2:10" s="22" customFormat="1" ht="11.25" customHeight="1">
      <c r="B534" s="115"/>
      <c r="C534" s="523">
        <v>42722</v>
      </c>
      <c r="D534" s="524">
        <v>30.780466600000061</v>
      </c>
      <c r="E534" s="524">
        <v>120.32367583193547</v>
      </c>
      <c r="F534" s="524">
        <f t="shared" si="58"/>
        <v>30.780466600000061</v>
      </c>
      <c r="G534" s="866"/>
      <c r="H534" s="310"/>
      <c r="I534" s="310"/>
      <c r="J534" s="310"/>
    </row>
    <row r="535" spans="2:10" s="22" customFormat="1" ht="11.25" customHeight="1">
      <c r="B535" s="115"/>
      <c r="C535" s="523">
        <v>42723</v>
      </c>
      <c r="D535" s="524">
        <v>55.384156200000191</v>
      </c>
      <c r="E535" s="524">
        <v>120.32367583193547</v>
      </c>
      <c r="F535" s="524">
        <f t="shared" si="58"/>
        <v>55.384156200000191</v>
      </c>
      <c r="G535" s="866"/>
      <c r="H535" s="310"/>
      <c r="I535" s="310"/>
      <c r="J535" s="310"/>
    </row>
    <row r="536" spans="2:10" s="22" customFormat="1" ht="11.25" customHeight="1">
      <c r="B536" s="115"/>
      <c r="C536" s="523">
        <v>42724</v>
      </c>
      <c r="D536" s="524">
        <v>43.105860000000334</v>
      </c>
      <c r="E536" s="524">
        <v>120.32367583193547</v>
      </c>
      <c r="F536" s="524">
        <f t="shared" si="58"/>
        <v>43.105860000000334</v>
      </c>
      <c r="G536" s="866"/>
      <c r="H536" s="310"/>
      <c r="I536" s="310"/>
      <c r="J536" s="310"/>
    </row>
    <row r="537" spans="2:10" s="22" customFormat="1" ht="11.25" customHeight="1">
      <c r="B537" s="115"/>
      <c r="C537" s="523">
        <v>42725</v>
      </c>
      <c r="D537" s="524">
        <v>49.003270999999906</v>
      </c>
      <c r="E537" s="524">
        <v>120.32367583193547</v>
      </c>
      <c r="F537" s="524">
        <f t="shared" si="58"/>
        <v>49.003270999999906</v>
      </c>
      <c r="G537" s="866"/>
      <c r="H537" s="310"/>
      <c r="I537" s="310"/>
      <c r="J537" s="310"/>
    </row>
    <row r="538" spans="2:10" s="22" customFormat="1" ht="11.25" customHeight="1">
      <c r="B538" s="115"/>
      <c r="C538" s="523">
        <v>42726</v>
      </c>
      <c r="D538" s="524">
        <v>43.696128999999722</v>
      </c>
      <c r="E538" s="524">
        <v>120.32367583193547</v>
      </c>
      <c r="F538" s="524">
        <f t="shared" si="58"/>
        <v>43.696128999999722</v>
      </c>
      <c r="G538" s="866"/>
      <c r="H538" s="310"/>
      <c r="I538" s="310"/>
      <c r="J538" s="310"/>
    </row>
    <row r="539" spans="2:10" s="22" customFormat="1" ht="11.25" customHeight="1">
      <c r="B539" s="115"/>
      <c r="C539" s="523">
        <v>42727</v>
      </c>
      <c r="D539" s="524">
        <v>38.866797000000254</v>
      </c>
      <c r="E539" s="524">
        <v>120.32367583193547</v>
      </c>
      <c r="F539" s="524">
        <f t="shared" si="58"/>
        <v>38.866797000000254</v>
      </c>
      <c r="G539" s="866"/>
      <c r="H539" s="310"/>
      <c r="I539" s="310"/>
      <c r="J539" s="310"/>
    </row>
    <row r="540" spans="2:10" s="22" customFormat="1" ht="11.25" customHeight="1">
      <c r="B540" s="115"/>
      <c r="C540" s="523">
        <v>42728</v>
      </c>
      <c r="D540" s="524">
        <v>28.915811000000314</v>
      </c>
      <c r="E540" s="524">
        <v>120.32367583193547</v>
      </c>
      <c r="F540" s="524">
        <f t="shared" si="58"/>
        <v>28.915811000000314</v>
      </c>
      <c r="G540" s="866"/>
      <c r="H540" s="310"/>
      <c r="I540" s="310"/>
      <c r="J540" s="310"/>
    </row>
    <row r="541" spans="2:10" s="22" customFormat="1" ht="11.25" customHeight="1">
      <c r="B541" s="115"/>
      <c r="C541" s="523">
        <v>42729</v>
      </c>
      <c r="D541" s="524">
        <v>24.976265099999139</v>
      </c>
      <c r="E541" s="524">
        <v>120.32367583193547</v>
      </c>
      <c r="F541" s="524">
        <f t="shared" si="58"/>
        <v>24.976265099999139</v>
      </c>
      <c r="G541" s="866"/>
      <c r="H541" s="310"/>
      <c r="I541" s="310"/>
      <c r="J541" s="310"/>
    </row>
    <row r="542" spans="2:10" s="22" customFormat="1" ht="11.25" customHeight="1">
      <c r="B542" s="115"/>
      <c r="C542" s="523">
        <v>42730</v>
      </c>
      <c r="D542" s="524">
        <v>33.811384400000605</v>
      </c>
      <c r="E542" s="524">
        <v>120.32367583193547</v>
      </c>
      <c r="F542" s="524">
        <f t="shared" si="58"/>
        <v>33.811384400000605</v>
      </c>
      <c r="G542" s="866"/>
      <c r="J542" s="310"/>
    </row>
    <row r="543" spans="2:10" s="22" customFormat="1" ht="11.25" customHeight="1">
      <c r="B543" s="115"/>
      <c r="C543" s="523">
        <v>42731</v>
      </c>
      <c r="D543" s="524">
        <v>40.387135999999913</v>
      </c>
      <c r="E543" s="524">
        <v>120.32367583193547</v>
      </c>
      <c r="F543" s="524">
        <f t="shared" si="58"/>
        <v>40.387135999999913</v>
      </c>
      <c r="G543" s="866"/>
      <c r="J543" s="310"/>
    </row>
    <row r="544" spans="2:10" s="22" customFormat="1" ht="11.25" customHeight="1">
      <c r="B544" s="115"/>
      <c r="C544" s="523">
        <v>42732</v>
      </c>
      <c r="D544" s="524">
        <v>40.895014099999621</v>
      </c>
      <c r="E544" s="524">
        <v>120.32367583193547</v>
      </c>
      <c r="F544" s="524">
        <f t="shared" si="58"/>
        <v>40.895014099999621</v>
      </c>
      <c r="G544" s="866"/>
      <c r="J544" s="310"/>
    </row>
    <row r="545" spans="2:10" s="22" customFormat="1" ht="11.25" customHeight="1">
      <c r="B545" s="115"/>
      <c r="C545" s="523">
        <v>42733</v>
      </c>
      <c r="D545" s="524">
        <v>20.693976400000128</v>
      </c>
      <c r="E545" s="524">
        <v>120.32367583193547</v>
      </c>
      <c r="F545" s="524">
        <f t="shared" si="58"/>
        <v>20.693976400000128</v>
      </c>
      <c r="G545" s="866"/>
      <c r="H545" s="310"/>
      <c r="I545" s="310"/>
      <c r="J545" s="310"/>
    </row>
    <row r="546" spans="2:10" s="22" customFormat="1" ht="11.25" customHeight="1">
      <c r="B546" s="115"/>
      <c r="C546" s="523">
        <v>42734</v>
      </c>
      <c r="D546" s="524">
        <v>30.971397000000252</v>
      </c>
      <c r="E546" s="524">
        <v>120.32367583193547</v>
      </c>
      <c r="F546" s="524">
        <f>IF($D546&gt;E546,E546,$D546)</f>
        <v>30.971397000000252</v>
      </c>
      <c r="G546" s="866"/>
      <c r="H546" s="310"/>
      <c r="I546" s="310"/>
      <c r="J546" s="310"/>
    </row>
    <row r="547" spans="2:10" s="22" customFormat="1" ht="11.25" customHeight="1">
      <c r="B547" s="115"/>
      <c r="C547" s="532">
        <v>42735</v>
      </c>
      <c r="D547" s="533">
        <v>31.649996000000133</v>
      </c>
      <c r="E547" s="533">
        <v>120.32367583193547</v>
      </c>
      <c r="F547" s="533">
        <f>IF($D547&gt;E547,E547,$D547)</f>
        <v>31.649996000000133</v>
      </c>
      <c r="G547" s="866"/>
      <c r="H547" s="310"/>
      <c r="I547" s="310"/>
      <c r="J547" s="310"/>
    </row>
    <row r="548" spans="2:10" s="22" customFormat="1" ht="11.25" customHeight="1">
      <c r="B548" s="115"/>
      <c r="C548" s="535" t="s">
        <v>0</v>
      </c>
      <c r="D548" s="482">
        <f>SUM(D182:D547)</f>
        <v>34422.087163499986</v>
      </c>
      <c r="E548" s="482">
        <f>SUM(E182:E547)</f>
        <v>30739.693035679466</v>
      </c>
      <c r="F548" s="862">
        <f>D548/E548</f>
        <v>1.1197928074150376</v>
      </c>
      <c r="G548" s="861"/>
    </row>
    <row r="549" spans="2:10" s="22" customFormat="1" ht="11.25" customHeight="1">
      <c r="B549" s="115"/>
      <c r="C549" s="863"/>
      <c r="D549" s="864"/>
      <c r="E549" s="864"/>
      <c r="F549" s="865"/>
      <c r="G549" s="865"/>
    </row>
    <row r="550" spans="2:10" s="22" customFormat="1" ht="11.25" customHeight="1">
      <c r="B550" s="115"/>
      <c r="C550" s="7" t="s">
        <v>344</v>
      </c>
    </row>
    <row r="551" spans="2:10" s="22" customFormat="1" ht="11.25" customHeight="1">
      <c r="B551" s="115"/>
      <c r="C551" s="503"/>
      <c r="D551" s="468">
        <v>2015</v>
      </c>
    </row>
    <row r="552" spans="2:10" s="22" customFormat="1" ht="11.25" customHeight="1">
      <c r="B552" s="115"/>
      <c r="C552" s="534" t="s">
        <v>3</v>
      </c>
      <c r="D552" s="488">
        <f>ROUND((L122/$L$133)*100,1)</f>
        <v>21.8</v>
      </c>
      <c r="F552" s="503"/>
      <c r="G552" s="468">
        <v>2015</v>
      </c>
    </row>
    <row r="553" spans="2:10" s="22" customFormat="1" ht="11.25" customHeight="1">
      <c r="B553" s="115"/>
      <c r="C553" s="534" t="s">
        <v>4</v>
      </c>
      <c r="D553" s="488">
        <f>ROUND((L123/$L$133)*100,1)</f>
        <v>20.3</v>
      </c>
      <c r="F553" s="534" t="s">
        <v>306</v>
      </c>
      <c r="G553" s="488">
        <f>SUM($D$552:$D$555)+ROUND((L132/$L$133)*100,1)</f>
        <v>63.1</v>
      </c>
    </row>
    <row r="554" spans="2:10" s="22" customFormat="1" ht="11.25" customHeight="1">
      <c r="B554" s="115"/>
      <c r="C554" s="534" t="s">
        <v>67</v>
      </c>
      <c r="D554" s="488">
        <f>ROUND((L125/$L$133)*100,1)</f>
        <v>10.1</v>
      </c>
      <c r="F554" s="536" t="s">
        <v>305</v>
      </c>
      <c r="G554" s="537">
        <f>SUM($D$557:$D$561)+ROUND((L131/$L$133)*100,1)</f>
        <v>36.899999999999991</v>
      </c>
    </row>
    <row r="555" spans="2:10" s="22" customFormat="1" ht="11.25" customHeight="1">
      <c r="B555" s="115"/>
      <c r="C555" s="534" t="s">
        <v>280</v>
      </c>
      <c r="D555" s="488">
        <f>100-SUM(D552:D554,D556:D561)</f>
        <v>10</v>
      </c>
    </row>
    <row r="556" spans="2:10" s="22" customFormat="1" ht="11.25" customHeight="1">
      <c r="B556" s="115"/>
      <c r="C556" s="534" t="s">
        <v>463</v>
      </c>
      <c r="D556" s="488">
        <f>ROUND((L131/$L$133)*100,1)+ROUND((L132/$L$133)*100,1)</f>
        <v>1.2</v>
      </c>
    </row>
    <row r="557" spans="2:10" s="22" customFormat="1" ht="11.25" customHeight="1">
      <c r="B557" s="115"/>
      <c r="C557" s="534" t="s">
        <v>267</v>
      </c>
      <c r="D557" s="488">
        <f>ROUND((L126/$L$133)*100,1)</f>
        <v>19</v>
      </c>
    </row>
    <row r="558" spans="2:10" s="22" customFormat="1" ht="11.25" customHeight="1">
      <c r="B558" s="115"/>
      <c r="C558" s="534" t="s">
        <v>337</v>
      </c>
      <c r="D558" s="488">
        <f>ROUND((L121/$L$133)*100,1)</f>
        <v>11.2</v>
      </c>
    </row>
    <row r="559" spans="2:10" s="22" customFormat="1" ht="11.25" customHeight="1">
      <c r="B559" s="115"/>
      <c r="C559" s="534" t="s">
        <v>268</v>
      </c>
      <c r="D559" s="488">
        <f>ROUND((L127/$L$133)*100,1)</f>
        <v>3.1</v>
      </c>
      <c r="F559" s="264"/>
    </row>
    <row r="560" spans="2:10" s="22" customFormat="1" ht="11.25" customHeight="1">
      <c r="B560" s="115"/>
      <c r="C560" s="534" t="s">
        <v>269</v>
      </c>
      <c r="D560" s="488">
        <f>ROUND((L128/$L$133)*100,1)</f>
        <v>2</v>
      </c>
      <c r="F560" s="264"/>
    </row>
    <row r="561" spans="2:7" s="22" customFormat="1" ht="11.25" customHeight="1">
      <c r="B561" s="115"/>
      <c r="C561" s="534" t="s">
        <v>338</v>
      </c>
      <c r="D561" s="488">
        <f>ROUND((L129/$L$133)*100,1)</f>
        <v>1.3</v>
      </c>
      <c r="F561" s="264"/>
    </row>
    <row r="562" spans="2:7" s="22" customFormat="1" ht="11.25" customHeight="1">
      <c r="B562" s="115"/>
      <c r="C562" s="535" t="s">
        <v>0</v>
      </c>
      <c r="D562" s="483">
        <f>SUM(D552:D561)</f>
        <v>100</v>
      </c>
    </row>
    <row r="563" spans="2:7" s="22" customFormat="1" ht="11.25" customHeight="1">
      <c r="B563" s="115"/>
      <c r="C563" s="7"/>
    </row>
    <row r="564" spans="2:7" s="22" customFormat="1" ht="11.25" customHeight="1">
      <c r="B564" s="115"/>
      <c r="C564" s="7" t="s">
        <v>556</v>
      </c>
    </row>
    <row r="565" spans="2:7" s="22" customFormat="1" ht="11.25" customHeight="1">
      <c r="B565" s="115"/>
      <c r="C565" s="503"/>
      <c r="D565" s="468">
        <v>2016</v>
      </c>
    </row>
    <row r="566" spans="2:7" s="22" customFormat="1" ht="11.25" customHeight="1">
      <c r="B566" s="115"/>
      <c r="C566" s="534" t="s">
        <v>3</v>
      </c>
      <c r="D566" s="488">
        <f>ROUND((M122/$M$133)*100,1)</f>
        <v>22.9</v>
      </c>
      <c r="E566" s="859"/>
      <c r="F566" s="503"/>
      <c r="G566" s="468">
        <v>2016</v>
      </c>
    </row>
    <row r="567" spans="2:7" s="22" customFormat="1" ht="11.25" customHeight="1">
      <c r="B567" s="115"/>
      <c r="C567" s="534" t="s">
        <v>4</v>
      </c>
      <c r="D567" s="488">
        <f>ROUND((M123/$M$133)*100,1)</f>
        <v>14.4</v>
      </c>
      <c r="E567" s="859"/>
      <c r="F567" s="534" t="s">
        <v>306</v>
      </c>
      <c r="G567" s="488">
        <f>SUM($D$566:$D$569)+ROUND((M132/$M$133)*100,1)</f>
        <v>59.200000000000017</v>
      </c>
    </row>
    <row r="568" spans="2:7" s="22" customFormat="1" ht="11.25" customHeight="1">
      <c r="B568" s="115"/>
      <c r="C568" s="534" t="s">
        <v>67</v>
      </c>
      <c r="D568" s="488">
        <f>ROUND((M125/$M$133)*100,1)</f>
        <v>10.5</v>
      </c>
      <c r="E568" s="859"/>
      <c r="F568" s="536" t="s">
        <v>305</v>
      </c>
      <c r="G568" s="537">
        <f>SUM($D$571:$D$575)+ROUND((M131/$M$133)*100,1)</f>
        <v>40.799999999999997</v>
      </c>
    </row>
    <row r="569" spans="2:7" s="22" customFormat="1" ht="11.25" customHeight="1">
      <c r="B569" s="115"/>
      <c r="C569" s="534" t="s">
        <v>280</v>
      </c>
      <c r="D569" s="488">
        <f>100-SUM(D566:D568,D570:D575)</f>
        <v>10.40000000000002</v>
      </c>
      <c r="E569" s="859"/>
    </row>
    <row r="570" spans="2:7" s="22" customFormat="1" ht="11.25" customHeight="1">
      <c r="B570" s="115"/>
      <c r="C570" s="534" t="s">
        <v>463</v>
      </c>
      <c r="D570" s="488">
        <f>ROUND((M131/$M$133)*100,1)+ROUND((M132/$M$133)*100,1)</f>
        <v>1.3</v>
      </c>
      <c r="E570" s="859"/>
    </row>
    <row r="571" spans="2:7" s="22" customFormat="1" ht="11.25" customHeight="1">
      <c r="B571" s="115"/>
      <c r="C571" s="534" t="s">
        <v>267</v>
      </c>
      <c r="D571" s="488">
        <f>ROUND((M126/$M$133)*100,1)</f>
        <v>19.3</v>
      </c>
      <c r="E571" s="859"/>
    </row>
    <row r="572" spans="2:7" s="22" customFormat="1" ht="11.25" customHeight="1">
      <c r="B572" s="115"/>
      <c r="C572" s="534" t="s">
        <v>337</v>
      </c>
      <c r="D572" s="488">
        <f>ROUND((M121/$M$133)*100,1)</f>
        <v>14.6</v>
      </c>
      <c r="E572" s="859"/>
    </row>
    <row r="573" spans="2:7" s="22" customFormat="1" ht="11.25" customHeight="1">
      <c r="B573" s="115"/>
      <c r="C573" s="534" t="s">
        <v>268</v>
      </c>
      <c r="D573" s="488">
        <f>ROUND((M127/$M$133)*100,1)</f>
        <v>3.1</v>
      </c>
      <c r="E573" s="859"/>
    </row>
    <row r="574" spans="2:7" s="22" customFormat="1" ht="11.25" customHeight="1">
      <c r="B574" s="115"/>
      <c r="C574" s="534" t="s">
        <v>269</v>
      </c>
      <c r="D574" s="488">
        <f>ROUND((M128/$M$133)*100,1)</f>
        <v>2.1</v>
      </c>
      <c r="E574" s="859"/>
    </row>
    <row r="575" spans="2:7" s="22" customFormat="1" ht="11.25" customHeight="1">
      <c r="B575" s="115"/>
      <c r="C575" s="534" t="s">
        <v>338</v>
      </c>
      <c r="D575" s="488">
        <f>ROUND((M129/$M$133)*100,1)</f>
        <v>1.4</v>
      </c>
      <c r="E575" s="859"/>
    </row>
    <row r="576" spans="2:7" s="22" customFormat="1" ht="11.25" customHeight="1">
      <c r="B576" s="115"/>
      <c r="C576" s="535" t="s">
        <v>0</v>
      </c>
      <c r="D576" s="483">
        <f>SUM(D566:D575)</f>
        <v>100</v>
      </c>
    </row>
    <row r="577" spans="2:26" s="22" customFormat="1" ht="11.25" customHeight="1">
      <c r="B577" s="115"/>
      <c r="C577" s="7"/>
    </row>
    <row r="578" spans="2:26" s="22" customFormat="1" ht="11.25" customHeight="1">
      <c r="B578" s="115"/>
      <c r="C578" s="7" t="s">
        <v>348</v>
      </c>
      <c r="D578" s="278"/>
      <c r="E578" s="279"/>
      <c r="F578" s="279"/>
    </row>
    <row r="579" spans="2:26" s="22" customFormat="1" ht="11.25" customHeight="1">
      <c r="B579" s="115"/>
      <c r="C579" s="503"/>
      <c r="D579" s="468">
        <v>2007</v>
      </c>
      <c r="E579" s="468">
        <v>2008</v>
      </c>
      <c r="F579" s="468">
        <v>2009</v>
      </c>
      <c r="G579" s="468">
        <v>2010</v>
      </c>
      <c r="H579" s="468">
        <v>2011</v>
      </c>
      <c r="I579" s="468">
        <v>2012</v>
      </c>
      <c r="J579" s="468">
        <v>2013</v>
      </c>
      <c r="K579" s="468">
        <v>2014</v>
      </c>
      <c r="L579" s="468">
        <v>2015</v>
      </c>
      <c r="M579" s="468">
        <v>2016</v>
      </c>
    </row>
    <row r="580" spans="2:26" s="22" customFormat="1" ht="11.25" customHeight="1">
      <c r="B580" s="115"/>
      <c r="C580" s="534" t="s">
        <v>3</v>
      </c>
      <c r="D580" s="488">
        <v>96.287040944211881</v>
      </c>
      <c r="E580" s="488">
        <v>97.409637411906843</v>
      </c>
      <c r="F580" s="488">
        <v>96.575675462673487</v>
      </c>
      <c r="G580" s="488">
        <v>97.643841894457537</v>
      </c>
      <c r="H580" s="488">
        <v>96.243712858242532</v>
      </c>
      <c r="I580" s="488">
        <v>97.362283753264236</v>
      </c>
      <c r="J580" s="488">
        <v>97.441707927673832</v>
      </c>
      <c r="K580" s="488">
        <v>97.87833523942308</v>
      </c>
      <c r="L580" s="488">
        <v>97.597350329407519</v>
      </c>
      <c r="M580" s="488">
        <v>98.098153557314589</v>
      </c>
      <c r="N580" s="935"/>
      <c r="O580" s="935"/>
    </row>
    <row r="581" spans="2:26" s="22" customFormat="1" ht="11.25" customHeight="1">
      <c r="B581" s="115"/>
      <c r="C581" s="534" t="s">
        <v>4</v>
      </c>
      <c r="D581" s="488">
        <v>81.045288621252936</v>
      </c>
      <c r="E581" s="488">
        <v>57.653682992504862</v>
      </c>
      <c r="F581" s="488">
        <v>38.470324779791383</v>
      </c>
      <c r="G581" s="488">
        <v>23.715691366858017</v>
      </c>
      <c r="H581" s="488">
        <v>44.825619149049764</v>
      </c>
      <c r="I581" s="488">
        <v>59.75270995675357</v>
      </c>
      <c r="J581" s="488">
        <v>43.611213467374483</v>
      </c>
      <c r="K581" s="488">
        <v>50.030030820916913</v>
      </c>
      <c r="L581" s="488">
        <v>61.759483557085524</v>
      </c>
      <c r="M581" s="488">
        <v>48.49863660756403</v>
      </c>
      <c r="N581" s="935"/>
      <c r="O581" s="935"/>
    </row>
    <row r="582" spans="2:26" s="22" customFormat="1" ht="11.25" customHeight="1">
      <c r="B582" s="115"/>
      <c r="C582" s="534" t="s">
        <v>66</v>
      </c>
      <c r="D582" s="488">
        <v>7.092317378964438</v>
      </c>
      <c r="E582" s="488">
        <v>6.9692604343177251</v>
      </c>
      <c r="F582" s="488">
        <v>9.0734138303001046</v>
      </c>
      <c r="G582" s="488">
        <v>9.7477978769233022</v>
      </c>
      <c r="H582" s="488">
        <v>0</v>
      </c>
      <c r="I582" s="488">
        <v>0</v>
      </c>
      <c r="J582" s="488">
        <v>0</v>
      </c>
      <c r="K582" s="488">
        <v>0</v>
      </c>
      <c r="L582" s="488">
        <v>0</v>
      </c>
      <c r="M582" s="488">
        <v>0</v>
      </c>
      <c r="N582" s="935"/>
      <c r="O582" s="935"/>
    </row>
    <row r="583" spans="2:26" s="22" customFormat="1" ht="11.25" customHeight="1">
      <c r="B583" s="115"/>
      <c r="C583" s="536" t="s">
        <v>67</v>
      </c>
      <c r="D583" s="537">
        <v>39.812572936661255</v>
      </c>
      <c r="E583" s="537">
        <v>51.285128698641749</v>
      </c>
      <c r="F583" s="537">
        <v>41.666272684674418</v>
      </c>
      <c r="G583" s="537">
        <v>31.577751023569977</v>
      </c>
      <c r="H583" s="537">
        <v>24.838317867478949</v>
      </c>
      <c r="I583" s="537">
        <v>18.562680317152928</v>
      </c>
      <c r="J583" s="537">
        <v>11.7401394607044</v>
      </c>
      <c r="K583" s="537">
        <v>10.649584769632318</v>
      </c>
      <c r="L583" s="537">
        <v>12.830334134510316</v>
      </c>
      <c r="M583" s="537">
        <v>12.981739453486721</v>
      </c>
      <c r="N583" s="935"/>
      <c r="O583" s="935"/>
    </row>
    <row r="584" spans="2:26" s="22" customFormat="1" ht="11.25" customHeight="1">
      <c r="B584" s="115"/>
      <c r="C584" s="280"/>
      <c r="D584" s="278"/>
      <c r="E584" s="279"/>
      <c r="F584" s="279"/>
    </row>
    <row r="585" spans="2:26" s="22" customFormat="1" ht="11.25" customHeight="1">
      <c r="B585" s="115"/>
      <c r="C585" s="7" t="s">
        <v>350</v>
      </c>
      <c r="D585" s="278"/>
      <c r="E585" s="279"/>
      <c r="F585" s="279"/>
    </row>
    <row r="586" spans="2:26" s="22" customFormat="1" ht="11.25" customHeight="1">
      <c r="B586" s="115"/>
      <c r="C586" s="503"/>
      <c r="D586" s="468">
        <v>2007</v>
      </c>
      <c r="E586" s="468">
        <v>2008</v>
      </c>
      <c r="F586" s="468">
        <v>2009</v>
      </c>
      <c r="G586" s="468">
        <v>2010</v>
      </c>
      <c r="H586" s="468">
        <v>2011</v>
      </c>
      <c r="I586" s="468">
        <v>2012</v>
      </c>
      <c r="J586" s="468">
        <v>2013</v>
      </c>
      <c r="K586" s="468">
        <v>2014</v>
      </c>
      <c r="L586" s="468">
        <v>2015</v>
      </c>
      <c r="M586" s="468">
        <v>2016</v>
      </c>
    </row>
    <row r="587" spans="2:26" s="22" customFormat="1" ht="11.25" customHeight="1">
      <c r="B587" s="115"/>
      <c r="C587" s="534" t="s">
        <v>4</v>
      </c>
      <c r="D587" s="487">
        <v>2943.855</v>
      </c>
      <c r="E587" s="487">
        <v>3098.826</v>
      </c>
      <c r="F587" s="487">
        <v>3170.4630000000002</v>
      </c>
      <c r="G587" s="487">
        <v>3101.357566000002</v>
      </c>
      <c r="H587" s="487">
        <v>2764.8668509999998</v>
      </c>
      <c r="I587" s="487">
        <v>2682.5315679999999</v>
      </c>
      <c r="J587" s="487">
        <v>2350.6807719999997</v>
      </c>
      <c r="K587" s="487">
        <v>2187.6258039999998</v>
      </c>
      <c r="L587" s="487">
        <v>1865.2682969999992</v>
      </c>
      <c r="M587" s="487">
        <v>2303.7683019999999</v>
      </c>
      <c r="N587" s="282"/>
      <c r="O587" s="282"/>
      <c r="P587" s="282"/>
      <c r="Q587" s="282"/>
      <c r="R587" s="282"/>
      <c r="S587" s="282"/>
      <c r="T587" s="282"/>
      <c r="U587" s="282"/>
      <c r="V587" s="282"/>
      <c r="W587" s="282"/>
      <c r="X587" s="282"/>
      <c r="Y587" s="282"/>
      <c r="Z587" s="282"/>
    </row>
    <row r="588" spans="2:26" s="22" customFormat="1" ht="11.25" customHeight="1">
      <c r="B588" s="115"/>
      <c r="C588" s="534" t="s">
        <v>424</v>
      </c>
      <c r="D588" s="487">
        <v>1005.606</v>
      </c>
      <c r="E588" s="487">
        <v>1047.0809999999999</v>
      </c>
      <c r="F588" s="487">
        <v>971.82500000000005</v>
      </c>
      <c r="G588" s="487">
        <v>1027.6200460000009</v>
      </c>
      <c r="H588" s="487">
        <v>923.77561600000058</v>
      </c>
      <c r="I588" s="487">
        <v>934.76995299999976</v>
      </c>
      <c r="J588" s="487">
        <v>743.95184400000028</v>
      </c>
      <c r="K588" s="487">
        <v>671.2483270000007</v>
      </c>
      <c r="L588" s="487">
        <v>729.76587399999994</v>
      </c>
      <c r="M588" s="487">
        <v>963.404585</v>
      </c>
      <c r="N588" s="282"/>
      <c r="O588" s="282"/>
      <c r="P588" s="282"/>
      <c r="Q588" s="282"/>
      <c r="R588" s="282"/>
      <c r="S588" s="282"/>
      <c r="T588" s="282"/>
      <c r="U588" s="282"/>
      <c r="V588" s="282"/>
      <c r="W588" s="282"/>
      <c r="X588" s="282"/>
      <c r="Y588" s="282"/>
      <c r="Z588" s="282"/>
    </row>
    <row r="589" spans="2:26" s="22" customFormat="1" ht="11.25" customHeight="1">
      <c r="B589" s="115"/>
      <c r="C589" s="534" t="s">
        <v>277</v>
      </c>
      <c r="D589" s="487">
        <v>311.44099999999997</v>
      </c>
      <c r="E589" s="487">
        <v>272.50200000000001</v>
      </c>
      <c r="F589" s="487">
        <v>339.36900000000003</v>
      </c>
      <c r="G589" s="487">
        <v>299.41436599999997</v>
      </c>
      <c r="H589" s="487">
        <v>350.9251359999999</v>
      </c>
      <c r="I589" s="487">
        <v>340.9445409999999</v>
      </c>
      <c r="J589" s="487">
        <v>509.30695300000019</v>
      </c>
      <c r="K589" s="487">
        <v>581.72770700000012</v>
      </c>
      <c r="L589" s="487">
        <v>582.13798199999997</v>
      </c>
      <c r="M589" s="487">
        <v>338.28763299999997</v>
      </c>
      <c r="N589" s="282"/>
      <c r="O589" s="282"/>
      <c r="P589" s="282"/>
      <c r="Q589" s="282"/>
      <c r="R589" s="282"/>
      <c r="S589" s="282"/>
      <c r="T589" s="282"/>
      <c r="U589" s="282"/>
      <c r="V589" s="282"/>
      <c r="W589" s="282"/>
      <c r="X589" s="282"/>
      <c r="Y589" s="282"/>
      <c r="Z589" s="282"/>
    </row>
    <row r="590" spans="2:26" s="22" customFormat="1" ht="11.25" customHeight="1">
      <c r="B590" s="115"/>
      <c r="C590" s="534" t="s">
        <v>270</v>
      </c>
      <c r="D590" s="487">
        <v>1583.9949999999999</v>
      </c>
      <c r="E590" s="487">
        <v>1523.49</v>
      </c>
      <c r="F590" s="487">
        <v>1292.183</v>
      </c>
      <c r="G590" s="487">
        <v>1135.6337220000009</v>
      </c>
      <c r="H590" s="487">
        <v>1326.738386</v>
      </c>
      <c r="I590" s="487">
        <v>890.56031999999982</v>
      </c>
      <c r="J590" s="487">
        <v>413.57582400000001</v>
      </c>
      <c r="K590" s="487">
        <v>426.92470400000008</v>
      </c>
      <c r="L590" s="487">
        <v>809.23936800000047</v>
      </c>
      <c r="M590" s="487">
        <v>542.55260799999996</v>
      </c>
      <c r="N590" s="282"/>
      <c r="O590" s="282"/>
      <c r="P590" s="282"/>
      <c r="Q590" s="282"/>
      <c r="R590" s="282"/>
      <c r="S590" s="282"/>
      <c r="T590" s="282"/>
      <c r="U590" s="282"/>
      <c r="V590" s="282"/>
      <c r="W590" s="282"/>
      <c r="X590" s="282"/>
      <c r="Y590" s="282"/>
      <c r="Z590" s="282"/>
    </row>
    <row r="591" spans="2:26" s="22" customFormat="1" ht="11.25" customHeight="1">
      <c r="B591" s="115"/>
      <c r="C591" s="534" t="s">
        <v>283</v>
      </c>
      <c r="D591" s="487">
        <v>12.612</v>
      </c>
      <c r="E591" s="487">
        <v>5.931</v>
      </c>
      <c r="F591" s="487">
        <v>5.5659999999999998</v>
      </c>
      <c r="G591" s="487">
        <v>6.6943319999999993</v>
      </c>
      <c r="H591" s="487">
        <v>8.7246810000000004</v>
      </c>
      <c r="I591" s="487">
        <v>8.8097250000000003</v>
      </c>
      <c r="J591" s="487">
        <v>6.9008020000000005</v>
      </c>
      <c r="K591" s="487">
        <v>7.6952010000000017</v>
      </c>
      <c r="L591" s="487">
        <v>10.581854999999999</v>
      </c>
      <c r="M591" s="487">
        <v>10.091754999999999</v>
      </c>
      <c r="N591" s="282"/>
      <c r="O591" s="282"/>
      <c r="P591" s="282"/>
      <c r="Q591" s="282"/>
      <c r="R591" s="282"/>
      <c r="S591" s="282"/>
      <c r="T591" s="282"/>
      <c r="U591" s="282"/>
      <c r="V591" s="282"/>
      <c r="W591" s="282"/>
      <c r="X591" s="282"/>
      <c r="Y591" s="282"/>
      <c r="Z591" s="282"/>
    </row>
    <row r="592" spans="2:26" s="22" customFormat="1" ht="11.25" customHeight="1">
      <c r="B592" s="115"/>
      <c r="C592" s="534" t="s">
        <v>267</v>
      </c>
      <c r="D592" s="487">
        <v>5.6559999999999997</v>
      </c>
      <c r="E592" s="487">
        <v>5.4969999999999999</v>
      </c>
      <c r="F592" s="487">
        <v>5.5430000000000001</v>
      </c>
      <c r="G592" s="487">
        <v>5.5709999999999997</v>
      </c>
      <c r="H592" s="487">
        <v>5.8289999999999997</v>
      </c>
      <c r="I592" s="487">
        <v>6.5049999999999999</v>
      </c>
      <c r="J592" s="487">
        <v>6.16</v>
      </c>
      <c r="K592" s="487">
        <v>5.8390000000000004</v>
      </c>
      <c r="L592" s="487">
        <v>5.3170200000000003</v>
      </c>
      <c r="M592" s="487">
        <v>5.4146400000000003</v>
      </c>
      <c r="N592" s="282"/>
      <c r="O592" s="282"/>
      <c r="P592" s="282"/>
      <c r="Q592" s="282"/>
      <c r="R592" s="282"/>
      <c r="S592" s="282"/>
      <c r="T592" s="282"/>
      <c r="U592" s="282"/>
      <c r="V592" s="282"/>
      <c r="W592" s="282"/>
      <c r="X592" s="282"/>
      <c r="Y592" s="282"/>
      <c r="Z592" s="282"/>
    </row>
    <row r="593" spans="2:26" s="22" customFormat="1" ht="11.25" customHeight="1">
      <c r="B593" s="115"/>
      <c r="C593" s="534" t="s">
        <v>268</v>
      </c>
      <c r="D593" s="487">
        <v>1.952</v>
      </c>
      <c r="E593" s="487">
        <v>28.38</v>
      </c>
      <c r="F593" s="487">
        <v>80.933000000000007</v>
      </c>
      <c r="G593" s="487">
        <v>87.757000000000005</v>
      </c>
      <c r="H593" s="487">
        <v>101.221</v>
      </c>
      <c r="I593" s="487">
        <v>115.59399999999999</v>
      </c>
      <c r="J593" s="487">
        <v>122.098</v>
      </c>
      <c r="K593" s="487">
        <v>122.773</v>
      </c>
      <c r="L593" s="487">
        <v>122.64547999999999</v>
      </c>
      <c r="M593" s="487">
        <v>120.456</v>
      </c>
      <c r="N593" s="282"/>
      <c r="O593" s="282"/>
      <c r="P593" s="282"/>
      <c r="Q593" s="282"/>
      <c r="R593" s="282"/>
      <c r="S593" s="282"/>
      <c r="T593" s="282"/>
      <c r="U593" s="282"/>
      <c r="V593" s="282"/>
      <c r="W593" s="282"/>
      <c r="X593" s="282"/>
      <c r="Y593" s="282"/>
      <c r="Z593" s="282"/>
    </row>
    <row r="594" spans="2:26" s="22" customFormat="1" ht="11.25" customHeight="1">
      <c r="B594" s="115"/>
      <c r="C594" s="477" t="s">
        <v>338</v>
      </c>
      <c r="D594" s="487">
        <v>0</v>
      </c>
      <c r="E594" s="487">
        <v>0</v>
      </c>
      <c r="F594" s="487">
        <v>0</v>
      </c>
      <c r="G594" s="487">
        <v>0</v>
      </c>
      <c r="H594" s="487">
        <v>0</v>
      </c>
      <c r="I594" s="487">
        <v>0.56899999999999995</v>
      </c>
      <c r="J594" s="487">
        <v>0.74299999999999999</v>
      </c>
      <c r="K594" s="487">
        <v>1.944</v>
      </c>
      <c r="L594" s="487">
        <v>1.97255</v>
      </c>
      <c r="M594" s="487">
        <v>1.31023</v>
      </c>
      <c r="N594" s="282"/>
      <c r="O594" s="282"/>
      <c r="P594" s="282"/>
      <c r="Q594" s="282"/>
      <c r="R594" s="282"/>
      <c r="S594" s="282"/>
      <c r="T594" s="282"/>
      <c r="U594" s="282"/>
      <c r="V594" s="282"/>
      <c r="W594" s="282"/>
      <c r="X594" s="282"/>
      <c r="Y594" s="282"/>
      <c r="Z594" s="282"/>
    </row>
    <row r="595" spans="2:26" s="22" customFormat="1" ht="11.25" customHeight="1">
      <c r="B595" s="115"/>
      <c r="C595" s="477" t="s">
        <v>280</v>
      </c>
      <c r="D595" s="487">
        <v>113.93300000000001</v>
      </c>
      <c r="E595" s="487">
        <v>140.33199999999999</v>
      </c>
      <c r="F595" s="487">
        <v>127.042</v>
      </c>
      <c r="G595" s="487">
        <v>176.244</v>
      </c>
      <c r="H595" s="487">
        <v>260.74799999999999</v>
      </c>
      <c r="I595" s="487">
        <v>272.07600000000002</v>
      </c>
      <c r="J595" s="487">
        <v>251.61500000000001</v>
      </c>
      <c r="K595" s="487">
        <v>281.39</v>
      </c>
      <c r="L595" s="487">
        <v>31.51932</v>
      </c>
      <c r="M595" s="487">
        <v>34.699120000000001</v>
      </c>
      <c r="N595" s="282"/>
      <c r="O595" s="282"/>
      <c r="P595" s="282"/>
      <c r="Q595" s="282"/>
      <c r="R595" s="282"/>
      <c r="S595" s="282"/>
      <c r="T595" s="282"/>
      <c r="U595" s="282"/>
      <c r="V595" s="282"/>
      <c r="W595" s="282"/>
      <c r="X595" s="282"/>
      <c r="Y595" s="282"/>
      <c r="Z595" s="282"/>
    </row>
    <row r="596" spans="2:26" s="22" customFormat="1" ht="11.25" customHeight="1">
      <c r="B596" s="115"/>
      <c r="C596" s="534" t="s">
        <v>448</v>
      </c>
      <c r="D596" s="487">
        <v>0</v>
      </c>
      <c r="E596" s="487">
        <v>0</v>
      </c>
      <c r="F596" s="487">
        <v>0</v>
      </c>
      <c r="G596" s="487">
        <v>0</v>
      </c>
      <c r="H596" s="487">
        <v>0</v>
      </c>
      <c r="I596" s="487">
        <v>0</v>
      </c>
      <c r="J596" s="487">
        <v>0</v>
      </c>
      <c r="K596" s="487">
        <v>0</v>
      </c>
      <c r="L596" s="487">
        <v>302.19600000000003</v>
      </c>
      <c r="M596" s="487">
        <v>261.61099999999999</v>
      </c>
      <c r="N596" s="282"/>
      <c r="O596" s="282"/>
      <c r="P596" s="282"/>
      <c r="Q596" s="282"/>
      <c r="R596" s="282"/>
      <c r="S596" s="282"/>
      <c r="T596" s="282"/>
      <c r="U596" s="282"/>
      <c r="V596" s="282"/>
      <c r="W596" s="282"/>
      <c r="X596" s="282"/>
      <c r="Y596" s="282"/>
      <c r="Z596" s="282"/>
    </row>
    <row r="597" spans="2:26" s="22" customFormat="1" ht="11.25" customHeight="1">
      <c r="B597" s="115"/>
      <c r="C597" s="538" t="s">
        <v>290</v>
      </c>
      <c r="D597" s="539">
        <f>SUM(D587:D596)</f>
        <v>5979.05</v>
      </c>
      <c r="E597" s="539">
        <f t="shared" ref="E597:M597" si="59">SUM(E587:E596)</f>
        <v>6122.0390000000007</v>
      </c>
      <c r="F597" s="539">
        <f t="shared" si="59"/>
        <v>5992.924</v>
      </c>
      <c r="G597" s="539">
        <f t="shared" si="59"/>
        <v>5840.292032000003</v>
      </c>
      <c r="H597" s="539">
        <f t="shared" si="59"/>
        <v>5742.828669999999</v>
      </c>
      <c r="I597" s="539">
        <f t="shared" si="59"/>
        <v>5252.3601069999995</v>
      </c>
      <c r="J597" s="539">
        <f t="shared" si="59"/>
        <v>4405.0321950000007</v>
      </c>
      <c r="K597" s="539">
        <f t="shared" si="59"/>
        <v>4287.1677430000009</v>
      </c>
      <c r="L597" s="539">
        <f t="shared" si="59"/>
        <v>4460.6437460000006</v>
      </c>
      <c r="M597" s="539">
        <f t="shared" si="59"/>
        <v>4581.5958730000002</v>
      </c>
      <c r="N597" s="282"/>
      <c r="O597" s="282"/>
      <c r="P597" s="282"/>
      <c r="Q597" s="282"/>
      <c r="R597" s="282"/>
      <c r="S597" s="282"/>
      <c r="T597" s="282"/>
      <c r="U597" s="282"/>
      <c r="V597" s="282"/>
      <c r="W597" s="282"/>
      <c r="X597" s="282"/>
      <c r="Y597" s="282"/>
      <c r="Z597" s="282"/>
    </row>
    <row r="598" spans="2:26" s="22" customFormat="1" ht="11.25" customHeight="1">
      <c r="B598" s="115"/>
      <c r="C598" s="534" t="s">
        <v>487</v>
      </c>
      <c r="D598" s="540">
        <v>0</v>
      </c>
      <c r="E598" s="540">
        <v>0</v>
      </c>
      <c r="F598" s="540">
        <v>0</v>
      </c>
      <c r="G598" s="540">
        <v>0</v>
      </c>
      <c r="H598" s="540">
        <v>0.47640899999999997</v>
      </c>
      <c r="I598" s="540">
        <v>570.24920299999997</v>
      </c>
      <c r="J598" s="540">
        <v>1268.5086000000001</v>
      </c>
      <c r="K598" s="540">
        <v>1298.2574659999991</v>
      </c>
      <c r="L598" s="540">
        <v>1335.791802</v>
      </c>
      <c r="M598" s="540">
        <v>1250.5825009999999</v>
      </c>
      <c r="N598" s="282"/>
      <c r="O598" s="282"/>
      <c r="P598" s="282"/>
      <c r="Q598" s="282"/>
      <c r="R598" s="282"/>
      <c r="S598" s="282"/>
      <c r="T598" s="282"/>
      <c r="U598" s="282"/>
      <c r="V598" s="282"/>
      <c r="W598" s="282"/>
      <c r="X598" s="282"/>
      <c r="Y598" s="282"/>
      <c r="Z598" s="282"/>
    </row>
    <row r="599" spans="2:26" s="22" customFormat="1" ht="11.25" customHeight="1">
      <c r="B599" s="115"/>
      <c r="C599" s="481" t="s">
        <v>35</v>
      </c>
      <c r="D599" s="541">
        <f>SUM(D597:D598)</f>
        <v>5979.05</v>
      </c>
      <c r="E599" s="541">
        <f t="shared" ref="E599:M599" si="60">SUM(E597:E598)</f>
        <v>6122.0390000000007</v>
      </c>
      <c r="F599" s="541">
        <f t="shared" si="60"/>
        <v>5992.924</v>
      </c>
      <c r="G599" s="541">
        <f t="shared" si="60"/>
        <v>5840.292032000003</v>
      </c>
      <c r="H599" s="541">
        <f t="shared" si="60"/>
        <v>5743.3050789999988</v>
      </c>
      <c r="I599" s="541">
        <f t="shared" si="60"/>
        <v>5822.6093099999998</v>
      </c>
      <c r="J599" s="541">
        <f t="shared" si="60"/>
        <v>5673.5407950000008</v>
      </c>
      <c r="K599" s="541">
        <f t="shared" si="60"/>
        <v>5585.425209</v>
      </c>
      <c r="L599" s="541">
        <f t="shared" si="60"/>
        <v>5796.4355480000004</v>
      </c>
      <c r="M599" s="541">
        <f t="shared" si="60"/>
        <v>5832.1783740000001</v>
      </c>
      <c r="N599" s="282"/>
      <c r="O599" s="282"/>
      <c r="P599" s="282"/>
      <c r="Q599" s="282"/>
      <c r="R599" s="282"/>
      <c r="S599" s="282"/>
      <c r="T599" s="282"/>
      <c r="U599" s="282"/>
      <c r="V599" s="282"/>
      <c r="W599" s="282"/>
      <c r="X599" s="282"/>
      <c r="Y599" s="282"/>
      <c r="Z599" s="282"/>
    </row>
    <row r="600" spans="2:26" s="22" customFormat="1" ht="11.25" customHeight="1">
      <c r="B600" s="115"/>
      <c r="C600" s="280"/>
      <c r="D600" s="160"/>
      <c r="E600" s="160"/>
      <c r="F600" s="160"/>
      <c r="G600" s="160"/>
      <c r="H600" s="160"/>
      <c r="I600" s="160"/>
      <c r="J600" s="869"/>
      <c r="K600" s="869"/>
      <c r="L600" s="869"/>
      <c r="M600" s="869"/>
    </row>
    <row r="601" spans="2:26" s="22" customFormat="1" ht="11.25" customHeight="1">
      <c r="B601" s="115"/>
      <c r="C601" s="7" t="s">
        <v>352</v>
      </c>
      <c r="D601" s="278"/>
      <c r="E601" s="279"/>
      <c r="F601" s="279"/>
    </row>
    <row r="602" spans="2:26" s="22" customFormat="1" ht="11.25" customHeight="1">
      <c r="B602" s="115"/>
      <c r="C602" s="503"/>
      <c r="D602" s="468">
        <v>2007</v>
      </c>
      <c r="E602" s="468">
        <v>2008</v>
      </c>
      <c r="F602" s="468">
        <v>2009</v>
      </c>
      <c r="G602" s="468">
        <v>2010</v>
      </c>
      <c r="H602" s="468">
        <v>2011</v>
      </c>
      <c r="I602" s="468">
        <v>2012</v>
      </c>
      <c r="J602" s="468">
        <v>2013</v>
      </c>
      <c r="K602" s="468">
        <v>2014</v>
      </c>
      <c r="L602" s="468">
        <v>2015</v>
      </c>
      <c r="M602" s="468">
        <v>2016</v>
      </c>
      <c r="O602" s="24"/>
    </row>
    <row r="603" spans="2:26" s="22" customFormat="1" ht="11.25" customHeight="1">
      <c r="B603" s="115"/>
      <c r="C603" s="534" t="s">
        <v>265</v>
      </c>
      <c r="D603" s="487">
        <v>1.1759999999999999</v>
      </c>
      <c r="E603" s="487">
        <v>1.673</v>
      </c>
      <c r="F603" s="487">
        <v>0.39800000000000002</v>
      </c>
      <c r="G603" s="487">
        <v>-4.4999999999999999E-4</v>
      </c>
      <c r="H603" s="487">
        <v>1.674353</v>
      </c>
      <c r="I603" s="487">
        <v>1.786623000000001</v>
      </c>
      <c r="J603" s="487">
        <v>3.0447860000000011</v>
      </c>
      <c r="K603" s="487">
        <v>3.4790210000000004</v>
      </c>
      <c r="L603" s="487">
        <v>3.5851999999999999</v>
      </c>
      <c r="M603" s="487">
        <v>3.472</v>
      </c>
      <c r="N603" s="282"/>
      <c r="O603" s="282"/>
      <c r="Q603" s="282"/>
      <c r="R603" s="282"/>
    </row>
    <row r="604" spans="2:26" s="22" customFormat="1" ht="11.25" customHeight="1">
      <c r="B604" s="115"/>
      <c r="C604" s="534" t="s">
        <v>424</v>
      </c>
      <c r="D604" s="487">
        <v>2042.002</v>
      </c>
      <c r="E604" s="487">
        <v>2103.7660000000001</v>
      </c>
      <c r="F604" s="487">
        <v>2140.6990000000001</v>
      </c>
      <c r="G604" s="487">
        <v>2183.387772</v>
      </c>
      <c r="H604" s="487">
        <v>2163.3760950000001</v>
      </c>
      <c r="I604" s="487">
        <v>2110.1309290000017</v>
      </c>
      <c r="J604" s="487">
        <v>2078.5581860000002</v>
      </c>
      <c r="K604" s="487">
        <v>2145.1119040000012</v>
      </c>
      <c r="L604" s="487">
        <v>2207.6923599999991</v>
      </c>
      <c r="M604" s="487">
        <v>2227.6655260000011</v>
      </c>
      <c r="N604" s="282"/>
      <c r="O604" s="282"/>
      <c r="Q604" s="282"/>
      <c r="R604" s="282"/>
    </row>
    <row r="605" spans="2:26" s="22" customFormat="1" ht="11.25" customHeight="1">
      <c r="B605" s="115"/>
      <c r="C605" s="534" t="s">
        <v>277</v>
      </c>
      <c r="D605" s="487">
        <v>699.47</v>
      </c>
      <c r="E605" s="487">
        <v>473.52600000000001</v>
      </c>
      <c r="F605" s="487">
        <v>342.172054</v>
      </c>
      <c r="G605" s="487">
        <v>343.28165699999988</v>
      </c>
      <c r="H605" s="487">
        <v>529.04614700000025</v>
      </c>
      <c r="I605" s="487">
        <v>590.58269399999972</v>
      </c>
      <c r="J605" s="487">
        <v>366.5287109999997</v>
      </c>
      <c r="K605" s="487">
        <v>363.76684600000033</v>
      </c>
      <c r="L605" s="487">
        <v>330.90378600000031</v>
      </c>
      <c r="M605" s="487">
        <v>279.139544</v>
      </c>
      <c r="N605" s="282"/>
      <c r="O605" s="282"/>
      <c r="Q605" s="282"/>
      <c r="R605" s="282"/>
    </row>
    <row r="606" spans="2:26" s="22" customFormat="1" ht="11.25" customHeight="1">
      <c r="B606" s="115"/>
      <c r="C606" s="534" t="s">
        <v>278</v>
      </c>
      <c r="D606" s="487">
        <v>3306.8049999999998</v>
      </c>
      <c r="E606" s="487">
        <v>3414.241</v>
      </c>
      <c r="F606" s="487">
        <v>3243.6280000000002</v>
      </c>
      <c r="G606" s="487">
        <v>2972.587105000001</v>
      </c>
      <c r="H606" s="487">
        <v>2637.8192429999999</v>
      </c>
      <c r="I606" s="487">
        <v>2685.9388030000009</v>
      </c>
      <c r="J606" s="487">
        <v>2465.0495529999998</v>
      </c>
      <c r="K606" s="487">
        <v>2074.036071999999</v>
      </c>
      <c r="L606" s="487">
        <v>2225.3135290000009</v>
      </c>
      <c r="M606" s="487">
        <v>2536.6636469999999</v>
      </c>
      <c r="N606" s="282"/>
      <c r="O606" s="282"/>
      <c r="Q606" s="282"/>
      <c r="R606" s="282"/>
    </row>
    <row r="607" spans="2:26" s="22" customFormat="1" ht="11.25" customHeight="1">
      <c r="B607" s="115"/>
      <c r="C607" s="534" t="s">
        <v>270</v>
      </c>
      <c r="D607" s="487">
        <v>2443.2750000000001</v>
      </c>
      <c r="E607" s="487">
        <v>2573.317</v>
      </c>
      <c r="F607" s="487">
        <v>2552.328</v>
      </c>
      <c r="G607" s="487">
        <v>2708.4101850000002</v>
      </c>
      <c r="H607" s="487">
        <v>2918.8752370000011</v>
      </c>
      <c r="I607" s="487">
        <v>2877.7715740000008</v>
      </c>
      <c r="J607" s="487">
        <v>3052.6800279999998</v>
      </c>
      <c r="K607" s="487">
        <v>3311.4489439999993</v>
      </c>
      <c r="L607" s="487">
        <v>3213.0420700000032</v>
      </c>
      <c r="M607" s="487">
        <v>3031.6995110000007</v>
      </c>
      <c r="N607" s="282"/>
      <c r="O607" s="282"/>
      <c r="Q607" s="861"/>
      <c r="R607" s="861"/>
    </row>
    <row r="608" spans="2:26" s="22" customFormat="1" ht="11.25" customHeight="1">
      <c r="B608" s="115"/>
      <c r="C608" s="534" t="s">
        <v>283</v>
      </c>
      <c r="D608" s="487">
        <v>132.84</v>
      </c>
      <c r="E608" s="487">
        <v>89.747</v>
      </c>
      <c r="F608" s="487">
        <v>33.787999999999997</v>
      </c>
      <c r="G608" s="487">
        <v>0</v>
      </c>
      <c r="H608" s="487">
        <v>0</v>
      </c>
      <c r="I608" s="487">
        <v>0</v>
      </c>
      <c r="J608" s="487">
        <v>0</v>
      </c>
      <c r="K608" s="487">
        <v>0</v>
      </c>
      <c r="L608" s="487">
        <v>0</v>
      </c>
      <c r="M608" s="487">
        <v>0</v>
      </c>
      <c r="N608" s="282"/>
      <c r="O608" s="282"/>
      <c r="Q608" s="282"/>
      <c r="R608" s="282"/>
    </row>
    <row r="609" spans="2:18" s="22" customFormat="1" ht="11.25" customHeight="1">
      <c r="B609" s="115"/>
      <c r="C609" s="534" t="s">
        <v>266</v>
      </c>
      <c r="D609" s="487" t="s">
        <v>44</v>
      </c>
      <c r="E609" s="487" t="s">
        <v>44</v>
      </c>
      <c r="F609" s="487" t="s">
        <v>44</v>
      </c>
      <c r="G609" s="487" t="s">
        <v>44</v>
      </c>
      <c r="H609" s="487" t="s">
        <v>44</v>
      </c>
      <c r="I609" s="487" t="s">
        <v>44</v>
      </c>
      <c r="J609" s="487" t="s">
        <v>44</v>
      </c>
      <c r="K609" s="487">
        <v>1.0718610000000002</v>
      </c>
      <c r="L609" s="487">
        <v>8.5570660000000025</v>
      </c>
      <c r="M609" s="487">
        <v>18.102639</v>
      </c>
      <c r="N609" s="282"/>
      <c r="O609" s="282"/>
      <c r="Q609" s="282"/>
      <c r="R609" s="282"/>
    </row>
    <row r="610" spans="2:18" s="22" customFormat="1" ht="11.25" customHeight="1">
      <c r="B610" s="115"/>
      <c r="C610" s="534" t="s">
        <v>267</v>
      </c>
      <c r="D610" s="487">
        <v>356.84</v>
      </c>
      <c r="E610" s="487">
        <v>396.47500000000002</v>
      </c>
      <c r="F610" s="487">
        <v>358.70699999999999</v>
      </c>
      <c r="G610" s="487">
        <v>331.363</v>
      </c>
      <c r="H610" s="487">
        <v>354.15499999999997</v>
      </c>
      <c r="I610" s="487">
        <v>361.76778900000028</v>
      </c>
      <c r="J610" s="487">
        <v>362.73429800000014</v>
      </c>
      <c r="K610" s="487">
        <v>389.964</v>
      </c>
      <c r="L610" s="487">
        <v>396.66105200000004</v>
      </c>
      <c r="M610" s="487">
        <v>394.04399999999998</v>
      </c>
      <c r="N610" s="282"/>
      <c r="O610" s="282"/>
      <c r="Q610" s="282"/>
      <c r="R610" s="282"/>
    </row>
    <row r="611" spans="2:18" s="22" customFormat="1" ht="11.25" customHeight="1">
      <c r="B611" s="115"/>
      <c r="C611" s="534" t="s">
        <v>268</v>
      </c>
      <c r="D611" s="487">
        <v>19.373000000000001</v>
      </c>
      <c r="E611" s="487">
        <v>63.5</v>
      </c>
      <c r="F611" s="487">
        <v>162.33000000000001</v>
      </c>
      <c r="G611" s="487">
        <v>195.166</v>
      </c>
      <c r="H611" s="487">
        <v>232.13900000000001</v>
      </c>
      <c r="I611" s="487">
        <v>256.51100000000002</v>
      </c>
      <c r="J611" s="487">
        <v>286.702</v>
      </c>
      <c r="K611" s="487">
        <v>282.291</v>
      </c>
      <c r="L611" s="487">
        <v>275.55416100000002</v>
      </c>
      <c r="M611" s="487">
        <v>277.404</v>
      </c>
      <c r="N611" s="282"/>
      <c r="O611" s="282"/>
      <c r="Q611" s="282"/>
      <c r="R611" s="282"/>
    </row>
    <row r="612" spans="2:18" s="22" customFormat="1" ht="11.25" customHeight="1">
      <c r="B612" s="115"/>
      <c r="C612" s="534" t="s">
        <v>338</v>
      </c>
      <c r="D612" s="487">
        <v>213.28299999999999</v>
      </c>
      <c r="E612" s="487">
        <v>217.21899999999999</v>
      </c>
      <c r="F612" s="487">
        <v>273.05500000000001</v>
      </c>
      <c r="G612" s="487">
        <v>160.56100000000001</v>
      </c>
      <c r="H612" s="487">
        <v>33.148362999999996</v>
      </c>
      <c r="I612" s="487">
        <v>8.0504539999999967</v>
      </c>
      <c r="J612" s="487">
        <v>8.3870729999999938</v>
      </c>
      <c r="K612" s="487">
        <v>8.8067220000000006</v>
      </c>
      <c r="L612" s="487">
        <v>8.0532160000000008</v>
      </c>
      <c r="M612" s="487">
        <v>9.3360000000000003</v>
      </c>
      <c r="N612" s="282"/>
      <c r="O612" s="282"/>
      <c r="Q612" s="282"/>
      <c r="R612" s="282"/>
    </row>
    <row r="613" spans="2:18" s="22" customFormat="1" ht="11.25" customHeight="1">
      <c r="B613" s="115"/>
      <c r="C613" s="534" t="s">
        <v>280</v>
      </c>
      <c r="D613" s="487">
        <v>0</v>
      </c>
      <c r="E613" s="487">
        <v>0</v>
      </c>
      <c r="F613" s="487">
        <v>0.02</v>
      </c>
      <c r="G613" s="487">
        <v>0</v>
      </c>
      <c r="H613" s="487">
        <v>0</v>
      </c>
      <c r="I613" s="487">
        <v>0</v>
      </c>
      <c r="J613" s="487">
        <v>0</v>
      </c>
      <c r="K613" s="487">
        <v>0</v>
      </c>
      <c r="L613" s="487">
        <v>0</v>
      </c>
      <c r="M613" s="487">
        <v>0</v>
      </c>
      <c r="N613" s="282"/>
      <c r="O613" s="282"/>
      <c r="Q613" s="282"/>
      <c r="R613" s="282"/>
    </row>
    <row r="614" spans="2:18" s="22" customFormat="1" ht="11.25" customHeight="1">
      <c r="B614" s="115"/>
      <c r="C614" s="481" t="s">
        <v>35</v>
      </c>
      <c r="D614" s="541">
        <f>SUM(D603:D613)</f>
        <v>9215.0639999999985</v>
      </c>
      <c r="E614" s="541">
        <f t="shared" ref="E614:M614" si="61">SUM(E603:E613)</f>
        <v>9333.4639999999999</v>
      </c>
      <c r="F614" s="541">
        <f t="shared" si="61"/>
        <v>9107.1250540000019</v>
      </c>
      <c r="G614" s="541">
        <f t="shared" si="61"/>
        <v>8894.7562689999995</v>
      </c>
      <c r="H614" s="541">
        <f t="shared" si="61"/>
        <v>8870.2334380000011</v>
      </c>
      <c r="I614" s="541">
        <f t="shared" si="61"/>
        <v>8892.5398660000028</v>
      </c>
      <c r="J614" s="541">
        <f t="shared" si="61"/>
        <v>8623.6846349999978</v>
      </c>
      <c r="K614" s="541">
        <f t="shared" si="61"/>
        <v>8579.9763699999985</v>
      </c>
      <c r="L614" s="541">
        <f t="shared" si="61"/>
        <v>8669.3624400000044</v>
      </c>
      <c r="M614" s="541">
        <f t="shared" si="61"/>
        <v>8777.5268670000023</v>
      </c>
      <c r="N614" s="282"/>
      <c r="O614" s="282"/>
    </row>
    <row r="615" spans="2:18" s="22" customFormat="1" ht="11.25" customHeight="1">
      <c r="B615" s="115"/>
      <c r="C615" s="277"/>
      <c r="D615" s="278"/>
      <c r="E615" s="869"/>
      <c r="F615" s="869"/>
      <c r="G615" s="869"/>
      <c r="H615" s="869"/>
      <c r="I615" s="869"/>
      <c r="J615" s="869"/>
      <c r="K615" s="869"/>
      <c r="L615" s="869"/>
      <c r="M615" s="869"/>
      <c r="O615" s="24"/>
      <c r="Q615" s="282"/>
      <c r="R615" s="282"/>
    </row>
    <row r="616" spans="2:18" s="22" customFormat="1" ht="11.25" customHeight="1">
      <c r="B616" s="115"/>
      <c r="C616" s="7" t="s">
        <v>356</v>
      </c>
      <c r="D616" s="96"/>
      <c r="E616" s="96"/>
      <c r="F616" s="96"/>
      <c r="G616" s="96"/>
      <c r="H616" s="96"/>
      <c r="I616" s="96"/>
      <c r="J616" s="96"/>
      <c r="K616" s="96"/>
      <c r="L616" s="96"/>
      <c r="M616" s="96"/>
      <c r="O616" s="24"/>
    </row>
    <row r="617" spans="2:18" s="22" customFormat="1" ht="11.25" customHeight="1">
      <c r="B617" s="115"/>
      <c r="C617" s="503"/>
      <c r="D617" s="468">
        <v>2007</v>
      </c>
      <c r="E617" s="468">
        <v>2008</v>
      </c>
      <c r="F617" s="468">
        <v>2009</v>
      </c>
      <c r="G617" s="468">
        <v>2010</v>
      </c>
      <c r="H617" s="468">
        <v>2011</v>
      </c>
      <c r="I617" s="468">
        <v>2012</v>
      </c>
      <c r="J617" s="468">
        <v>2013</v>
      </c>
      <c r="K617" s="468">
        <v>2014</v>
      </c>
      <c r="L617" s="468">
        <v>2015</v>
      </c>
      <c r="M617" s="468">
        <v>2016</v>
      </c>
      <c r="O617" s="24"/>
    </row>
    <row r="618" spans="2:18" s="22" customFormat="1" ht="11.25" customHeight="1">
      <c r="B618" s="115"/>
      <c r="C618" s="534" t="s">
        <v>353</v>
      </c>
      <c r="D618" s="487">
        <v>67098597.849999994</v>
      </c>
      <c r="E618" s="487">
        <v>44182944.850000009</v>
      </c>
      <c r="F618" s="487">
        <v>33053373.75</v>
      </c>
      <c r="G618" s="487">
        <v>22515582.729999997</v>
      </c>
      <c r="H618" s="487">
        <v>41103359.545099996</v>
      </c>
      <c r="I618" s="487">
        <v>51122746.724749997</v>
      </c>
      <c r="J618" s="487">
        <v>37551185.583400004</v>
      </c>
      <c r="K618" s="487">
        <v>41154287.663800001</v>
      </c>
      <c r="L618" s="487">
        <v>50149588.630800001</v>
      </c>
      <c r="M618" s="487">
        <v>35616708.686899997</v>
      </c>
      <c r="N618" s="282"/>
      <c r="O618" s="273"/>
      <c r="P618" s="282"/>
      <c r="Q618" s="282"/>
    </row>
    <row r="619" spans="2:18" s="22" customFormat="1" ht="11.25" customHeight="1">
      <c r="B619" s="115"/>
      <c r="C619" s="477" t="s">
        <v>66</v>
      </c>
      <c r="D619" s="487">
        <v>8400621.1421999987</v>
      </c>
      <c r="E619" s="487">
        <v>8222911.3400000008</v>
      </c>
      <c r="F619" s="487">
        <v>7683628.6901999991</v>
      </c>
      <c r="G619" s="487">
        <v>7321668.2871000012</v>
      </c>
      <c r="H619" s="487">
        <v>6057486.2643100005</v>
      </c>
      <c r="I619" s="487">
        <v>6116753.8306200011</v>
      </c>
      <c r="J619" s="487">
        <v>5491082.3975200001</v>
      </c>
      <c r="K619" s="487">
        <v>5102790.334280001</v>
      </c>
      <c r="L619" s="487">
        <v>5257556.6394100012</v>
      </c>
      <c r="M619" s="487">
        <v>5491480.1732099988</v>
      </c>
      <c r="N619" s="282"/>
      <c r="O619" s="273"/>
      <c r="P619" s="282"/>
    </row>
    <row r="620" spans="2:18" s="22" customFormat="1" ht="11.25" customHeight="1">
      <c r="B620" s="115"/>
      <c r="C620" s="534" t="s">
        <v>67</v>
      </c>
      <c r="D620" s="487">
        <v>27123793.809999991</v>
      </c>
      <c r="E620" s="487">
        <v>35538149.399999999</v>
      </c>
      <c r="F620" s="487">
        <v>30729258.629999999</v>
      </c>
      <c r="G620" s="487">
        <v>25826072.312090002</v>
      </c>
      <c r="H620" s="487">
        <v>21049928.979530003</v>
      </c>
      <c r="I620" s="487">
        <v>16460885.85139</v>
      </c>
      <c r="J620" s="487">
        <v>11547528.769360002</v>
      </c>
      <c r="K620" s="487">
        <v>10635491.260910001</v>
      </c>
      <c r="L620" s="487">
        <v>12154924.541500002</v>
      </c>
      <c r="M620" s="487">
        <v>12069345.1351</v>
      </c>
      <c r="N620" s="282"/>
      <c r="O620" s="273"/>
      <c r="P620" s="282"/>
    </row>
    <row r="621" spans="2:18" s="22" customFormat="1" ht="11.25" customHeight="1">
      <c r="B621" s="115"/>
      <c r="C621" s="534" t="s">
        <v>345</v>
      </c>
      <c r="D621" s="487">
        <v>403866.45</v>
      </c>
      <c r="E621" s="487">
        <v>450753.12999999995</v>
      </c>
      <c r="F621" s="487">
        <v>517528.7900000001</v>
      </c>
      <c r="G621" s="487">
        <v>539205.83000000007</v>
      </c>
      <c r="H621" s="487">
        <v>728422.97000000009</v>
      </c>
      <c r="I621" s="487">
        <v>806845.33000000007</v>
      </c>
      <c r="J621" s="487">
        <v>861146.22000000009</v>
      </c>
      <c r="K621" s="487">
        <v>802056.26</v>
      </c>
      <c r="L621" s="487">
        <v>0</v>
      </c>
      <c r="M621" s="487">
        <v>0</v>
      </c>
      <c r="N621" s="282"/>
      <c r="O621" s="273"/>
      <c r="P621" s="282"/>
    </row>
    <row r="622" spans="2:18" s="22" customFormat="1" ht="11.25" customHeight="1">
      <c r="B622" s="115"/>
      <c r="C622" s="534" t="s">
        <v>280</v>
      </c>
      <c r="D622" s="487">
        <v>8664126.4699999988</v>
      </c>
      <c r="E622" s="487">
        <v>9871388.9799999986</v>
      </c>
      <c r="F622" s="487">
        <v>10568293.649999999</v>
      </c>
      <c r="G622" s="487">
        <v>11440743.039999999</v>
      </c>
      <c r="H622" s="487">
        <v>11929272.24</v>
      </c>
      <c r="I622" s="487">
        <v>12463953.77</v>
      </c>
      <c r="J622" s="487">
        <v>11921982.58</v>
      </c>
      <c r="K622" s="487">
        <v>9546801.9800000004</v>
      </c>
      <c r="L622" s="487">
        <v>9416312.8983999994</v>
      </c>
      <c r="M622" s="487">
        <v>9552356.6444000006</v>
      </c>
      <c r="N622" s="282"/>
      <c r="O622" s="273"/>
      <c r="P622" s="282"/>
    </row>
    <row r="623" spans="2:18" s="22" customFormat="1" ht="11.25" customHeight="1">
      <c r="B623" s="115"/>
      <c r="C623" s="534" t="s">
        <v>281</v>
      </c>
      <c r="D623" s="487">
        <v>0</v>
      </c>
      <c r="E623" s="487">
        <v>0</v>
      </c>
      <c r="F623" s="487">
        <v>0</v>
      </c>
      <c r="G623" s="487">
        <v>0</v>
      </c>
      <c r="H623" s="487">
        <v>0</v>
      </c>
      <c r="I623" s="487">
        <v>0</v>
      </c>
      <c r="J623" s="487">
        <v>0</v>
      </c>
      <c r="K623" s="487">
        <v>0</v>
      </c>
      <c r="L623" s="487">
        <v>791557.91999999993</v>
      </c>
      <c r="M623" s="487">
        <v>814166.88</v>
      </c>
      <c r="N623" s="282"/>
      <c r="O623" s="273"/>
      <c r="P623" s="282"/>
    </row>
    <row r="624" spans="2:18" s="22" customFormat="1" ht="11.25" customHeight="1">
      <c r="B624" s="115"/>
      <c r="C624" s="481" t="s">
        <v>354</v>
      </c>
      <c r="D624" s="541">
        <f>SUM(D618:D623)</f>
        <v>111691005.72219998</v>
      </c>
      <c r="E624" s="541">
        <f t="shared" ref="E624:L624" si="62">SUM(E618:E623)</f>
        <v>98266147.700000003</v>
      </c>
      <c r="F624" s="541">
        <f t="shared" si="62"/>
        <v>82552083.510199994</v>
      </c>
      <c r="G624" s="541">
        <f t="shared" si="62"/>
        <v>67643272.199189991</v>
      </c>
      <c r="H624" s="541">
        <f t="shared" si="62"/>
        <v>80868469.998939991</v>
      </c>
      <c r="I624" s="541">
        <f t="shared" si="62"/>
        <v>86971185.506759986</v>
      </c>
      <c r="J624" s="541">
        <f t="shared" si="62"/>
        <v>67372925.550280005</v>
      </c>
      <c r="K624" s="541">
        <f t="shared" si="62"/>
        <v>67241427.498989999</v>
      </c>
      <c r="L624" s="541">
        <f t="shared" si="62"/>
        <v>77769940.630109996</v>
      </c>
      <c r="M624" s="541">
        <f t="shared" ref="M624" si="63">SUM(M618:M623)</f>
        <v>63544057.519610003</v>
      </c>
      <c r="N624" s="282"/>
      <c r="O624" s="87"/>
      <c r="P624" s="282"/>
    </row>
    <row r="625" spans="2:13" s="22" customFormat="1" ht="11.25" customHeight="1">
      <c r="B625" s="115"/>
      <c r="C625" s="481" t="s">
        <v>355</v>
      </c>
      <c r="D625" s="543">
        <v>0.38753571361415129</v>
      </c>
      <c r="E625" s="543">
        <v>0.33207673402952015</v>
      </c>
      <c r="F625" s="543">
        <v>0.29476784425673808</v>
      </c>
      <c r="G625" s="543">
        <v>0.23447898253282359</v>
      </c>
      <c r="H625" s="543">
        <v>0.28888415047358557</v>
      </c>
      <c r="I625" s="543">
        <v>0.30690516705706561</v>
      </c>
      <c r="J625" s="543">
        <v>0.24609564321217259</v>
      </c>
      <c r="K625" s="543">
        <v>0.2519659917792666</v>
      </c>
      <c r="L625" s="543">
        <v>0.29025535663244623</v>
      </c>
      <c r="M625" s="543">
        <v>0.24238587144124438</v>
      </c>
    </row>
    <row r="626" spans="2:13" s="22" customFormat="1" ht="11.25" customHeight="1">
      <c r="B626" s="115"/>
      <c r="C626" s="277"/>
      <c r="D626" s="282"/>
      <c r="E626" s="282"/>
      <c r="F626" s="282"/>
      <c r="G626" s="282"/>
      <c r="H626" s="282"/>
      <c r="I626" s="282"/>
      <c r="J626" s="282"/>
      <c r="K626" s="282"/>
      <c r="L626" s="282"/>
      <c r="M626" s="282"/>
    </row>
    <row r="627" spans="2:13" s="22" customFormat="1" ht="11.25" customHeight="1">
      <c r="B627" s="115"/>
      <c r="C627" s="7" t="s">
        <v>562</v>
      </c>
      <c r="D627" s="278"/>
      <c r="E627" s="866"/>
      <c r="F627" s="866"/>
      <c r="G627" s="866"/>
      <c r="H627" s="866"/>
      <c r="I627" s="866"/>
      <c r="J627" s="866"/>
      <c r="K627" s="866"/>
      <c r="L627" s="866"/>
      <c r="M627" s="866"/>
    </row>
    <row r="628" spans="2:13" s="22" customFormat="1" ht="33" customHeight="1">
      <c r="B628" s="115"/>
      <c r="C628" s="516"/>
      <c r="D628" s="516" t="s">
        <v>390</v>
      </c>
      <c r="E628" s="516" t="s">
        <v>389</v>
      </c>
      <c r="F628" s="279"/>
      <c r="M628" s="866"/>
    </row>
    <row r="629" spans="2:13" s="22" customFormat="1" ht="11.25" customHeight="1">
      <c r="B629" s="115"/>
      <c r="C629" s="477" t="s">
        <v>360</v>
      </c>
      <c r="D629" s="488">
        <v>83.47032851772768</v>
      </c>
      <c r="E629" s="487">
        <v>32844.853532905014</v>
      </c>
      <c r="F629" s="135" t="str">
        <f>CONCATENATE(C629," ",TEXT(D629,"0,0")," % ",TEXT(E629,"0.0")," GWh")</f>
        <v>Andalucía 83,5 % 32.845 GWh</v>
      </c>
      <c r="I629" s="307"/>
      <c r="J629" s="308"/>
    </row>
    <row r="630" spans="2:13" s="22" customFormat="1" ht="11.25" customHeight="1">
      <c r="B630" s="115"/>
      <c r="C630" s="477" t="s">
        <v>361</v>
      </c>
      <c r="D630" s="488">
        <v>136.71998488729147</v>
      </c>
      <c r="E630" s="487">
        <v>14266.177797794246</v>
      </c>
      <c r="F630" s="135" t="str">
        <f t="shared" ref="F630:F647" si="64">CONCATENATE(C630," ",TEXT(D630,"0,0")," % ",TEXT(E630,"0.0")," GWh")</f>
        <v>Aragón 136,7 % 14.266 GWh</v>
      </c>
      <c r="I630" s="307"/>
      <c r="J630" s="308"/>
    </row>
    <row r="631" spans="2:13" s="22" customFormat="1" ht="11.25" customHeight="1">
      <c r="B631" s="115"/>
      <c r="C631" s="477" t="s">
        <v>362</v>
      </c>
      <c r="D631" s="488">
        <v>114.27322348093372</v>
      </c>
      <c r="E631" s="487">
        <v>12035.264727673159</v>
      </c>
      <c r="F631" s="135" t="str">
        <f t="shared" si="64"/>
        <v>Asturias 114,3 % 12.035 GWh</v>
      </c>
      <c r="I631" s="307"/>
      <c r="J631" s="308"/>
    </row>
    <row r="632" spans="2:13" s="22" customFormat="1" ht="11.25" customHeight="1">
      <c r="B632" s="115"/>
      <c r="C632" s="477" t="s">
        <v>272</v>
      </c>
      <c r="D632" s="488">
        <v>78.557197314555239</v>
      </c>
      <c r="E632" s="487">
        <v>4581.5958729999993</v>
      </c>
      <c r="F632" s="135" t="str">
        <f t="shared" si="64"/>
        <v>Islas Baleares 78,6 % 4.582 GWh</v>
      </c>
      <c r="I632" s="307"/>
      <c r="J632" s="308"/>
    </row>
    <row r="633" spans="2:13" s="22" customFormat="1" ht="11.25" customHeight="1">
      <c r="B633" s="115"/>
      <c r="C633" s="477" t="s">
        <v>385</v>
      </c>
      <c r="D633" s="488">
        <v>76.481743839174428</v>
      </c>
      <c r="E633" s="487">
        <v>20638.928898523947</v>
      </c>
      <c r="F633" s="135" t="str">
        <f t="shared" si="64"/>
        <v>Comunidad Valenciana 76,5 % 20.639 GWh</v>
      </c>
      <c r="I633" s="307"/>
      <c r="J633" s="308"/>
    </row>
    <row r="634" spans="2:13" s="22" customFormat="1" ht="11.25" customHeight="1">
      <c r="B634" s="115"/>
      <c r="C634" s="477" t="s">
        <v>273</v>
      </c>
      <c r="D634" s="488">
        <v>100</v>
      </c>
      <c r="E634" s="487">
        <v>8777.5268670000005</v>
      </c>
      <c r="F634" s="135" t="str">
        <f t="shared" ref="F634:F644" si="65">CONCATENATE(C634," ",TEXT(D634,"0")," % ",TEXT(E634,"0.0")," GWh")</f>
        <v>Islas Canarias 100 % 8.778 GWh</v>
      </c>
      <c r="I634" s="307"/>
      <c r="J634" s="308"/>
    </row>
    <row r="635" spans="2:13" s="22" customFormat="1" ht="11.25" customHeight="1">
      <c r="B635" s="115"/>
      <c r="C635" s="477" t="s">
        <v>366</v>
      </c>
      <c r="D635" s="488">
        <v>40.896257852412695</v>
      </c>
      <c r="E635" s="487">
        <v>1725.339163384881</v>
      </c>
      <c r="F635" s="135" t="str">
        <f t="shared" si="64"/>
        <v>Cantabria 40,9 % 1.725 GWh</v>
      </c>
      <c r="I635" s="307"/>
      <c r="J635" s="308"/>
    </row>
    <row r="636" spans="2:13" s="22" customFormat="1" ht="11.25" customHeight="1">
      <c r="B636" s="115"/>
      <c r="C636" s="477" t="s">
        <v>386</v>
      </c>
      <c r="D636" s="488">
        <v>181.65805503091386</v>
      </c>
      <c r="E636" s="487">
        <v>21392.743170161375</v>
      </c>
      <c r="F636" s="135" t="str">
        <f t="shared" si="64"/>
        <v>Castilla La-Mancha 181,7 % 21.393 GWh</v>
      </c>
      <c r="I636" s="307"/>
      <c r="J636" s="308"/>
    </row>
    <row r="637" spans="2:13" s="22" customFormat="1" ht="11.25" customHeight="1">
      <c r="B637" s="115"/>
      <c r="C637" s="477" t="s">
        <v>387</v>
      </c>
      <c r="D637" s="488">
        <v>226.05679849230671</v>
      </c>
      <c r="E637" s="487">
        <v>31996.742313334409</v>
      </c>
      <c r="F637" s="135" t="str">
        <f t="shared" si="64"/>
        <v>Castilla León 226,1 % 31.997 GWh</v>
      </c>
      <c r="I637" s="307"/>
      <c r="J637" s="308"/>
    </row>
    <row r="638" spans="2:13" s="22" customFormat="1" ht="11.25" customHeight="1">
      <c r="B638" s="115"/>
      <c r="C638" s="477" t="s">
        <v>369</v>
      </c>
      <c r="D638" s="488">
        <v>92.826746699562378</v>
      </c>
      <c r="E638" s="487">
        <v>43214.507476754174</v>
      </c>
      <c r="F638" s="135" t="str">
        <f t="shared" si="64"/>
        <v>Cataluña 92,8 % 43.215 GWh</v>
      </c>
      <c r="I638" s="307"/>
      <c r="J638" s="308"/>
    </row>
    <row r="639" spans="2:13" s="22" customFormat="1" ht="11.25" customHeight="1">
      <c r="B639" s="115"/>
      <c r="C639" s="477" t="s">
        <v>299</v>
      </c>
      <c r="D639" s="488">
        <v>100</v>
      </c>
      <c r="E639" s="487">
        <v>210.72814700000001</v>
      </c>
      <c r="F639" s="135" t="str">
        <f t="shared" si="65"/>
        <v>Ceuta 100 % 211 GWh</v>
      </c>
      <c r="I639" s="307"/>
      <c r="J639" s="308"/>
    </row>
    <row r="640" spans="2:13" s="22" customFormat="1" ht="11.25" customHeight="1">
      <c r="B640" s="115"/>
      <c r="C640" s="477" t="s">
        <v>370</v>
      </c>
      <c r="D640" s="488">
        <v>423.71789141212412</v>
      </c>
      <c r="E640" s="487">
        <v>21003.233992339825</v>
      </c>
      <c r="F640" s="135" t="str">
        <f t="shared" si="64"/>
        <v>Extremadura 423,7 % 21.003 GWh</v>
      </c>
      <c r="I640" s="307"/>
      <c r="J640" s="308"/>
    </row>
    <row r="641" spans="2:12" s="22" customFormat="1" ht="11.25" customHeight="1">
      <c r="B641" s="115"/>
      <c r="C641" s="477" t="s">
        <v>371</v>
      </c>
      <c r="D641" s="488">
        <v>154.39188358739031</v>
      </c>
      <c r="E641" s="487">
        <v>30684.260363576963</v>
      </c>
      <c r="F641" s="135" t="str">
        <f t="shared" si="64"/>
        <v>Galicia 154,4 % 30.684 GWh</v>
      </c>
      <c r="I641" s="307"/>
      <c r="J641" s="308"/>
    </row>
    <row r="642" spans="2:12" s="22" customFormat="1" ht="11.25" customHeight="1">
      <c r="B642" s="115"/>
      <c r="C642" s="477" t="s">
        <v>372</v>
      </c>
      <c r="D642" s="488">
        <v>133.48803654025735</v>
      </c>
      <c r="E642" s="487">
        <v>2328.5720483453952</v>
      </c>
      <c r="F642" s="135" t="str">
        <f t="shared" si="64"/>
        <v>La Rioja 133,5 % 2.329 GWh</v>
      </c>
      <c r="I642" s="307"/>
      <c r="J642" s="308"/>
    </row>
    <row r="643" spans="2:12" s="22" customFormat="1" ht="11.25" customHeight="1">
      <c r="B643" s="115"/>
      <c r="C643" s="477" t="s">
        <v>144</v>
      </c>
      <c r="D643" s="488">
        <v>4.1993865501570609</v>
      </c>
      <c r="E643" s="487">
        <v>1221.3138846166087</v>
      </c>
      <c r="F643" s="135" t="str">
        <f t="shared" si="64"/>
        <v>Madrid 4,2 % 1.221 GWh</v>
      </c>
      <c r="I643" s="307"/>
      <c r="J643" s="308"/>
    </row>
    <row r="644" spans="2:12" s="22" customFormat="1" ht="11.25" customHeight="1">
      <c r="B644" s="115"/>
      <c r="C644" s="477" t="s">
        <v>275</v>
      </c>
      <c r="D644" s="488">
        <v>100</v>
      </c>
      <c r="E644" s="487">
        <v>208.34884599999998</v>
      </c>
      <c r="F644" s="135" t="str">
        <f t="shared" si="65"/>
        <v>Melilla 100 % 208 GWh</v>
      </c>
      <c r="I644" s="307"/>
      <c r="J644" s="308"/>
    </row>
    <row r="645" spans="2:12" s="22" customFormat="1" ht="11.25" customHeight="1">
      <c r="B645" s="115"/>
      <c r="C645" s="477" t="s">
        <v>373</v>
      </c>
      <c r="D645" s="488">
        <v>43.579150731111767</v>
      </c>
      <c r="E645" s="487">
        <v>3967.5655129901843</v>
      </c>
      <c r="F645" s="135" t="str">
        <f t="shared" si="64"/>
        <v>Murcia 43,6 % 3.968 GWh</v>
      </c>
      <c r="I645" s="307"/>
      <c r="J645" s="308"/>
    </row>
    <row r="646" spans="2:12" s="22" customFormat="1" ht="11.25" customHeight="1">
      <c r="B646" s="115"/>
      <c r="C646" s="477" t="s">
        <v>374</v>
      </c>
      <c r="D646" s="488">
        <v>115.24979115978455</v>
      </c>
      <c r="E646" s="487">
        <v>5723.6475188618952</v>
      </c>
      <c r="F646" s="135" t="str">
        <f t="shared" si="64"/>
        <v>Navarra 115,2 % 5.724 GWh</v>
      </c>
      <c r="I646" s="307"/>
      <c r="J646" s="308"/>
    </row>
    <row r="647" spans="2:12" s="22" customFormat="1" ht="11.25" customHeight="1">
      <c r="B647" s="115"/>
      <c r="C647" s="544" t="s">
        <v>375</v>
      </c>
      <c r="D647" s="537">
        <v>32.86586541054038</v>
      </c>
      <c r="E647" s="873">
        <v>5339.3755187379375</v>
      </c>
      <c r="F647" s="135" t="str">
        <f t="shared" si="64"/>
        <v>País Vasco 32,9 % 5.339 GWh</v>
      </c>
      <c r="I647" s="307"/>
      <c r="J647" s="308"/>
    </row>
    <row r="648" spans="2:12" s="22" customFormat="1" ht="11.25" customHeight="1">
      <c r="B648" s="115"/>
      <c r="C648" s="277"/>
      <c r="D648" s="278"/>
      <c r="E648" s="279"/>
      <c r="F648" s="279"/>
      <c r="I648" s="307"/>
      <c r="L648" s="282"/>
    </row>
    <row r="649" spans="2:12" s="22" customFormat="1" ht="11.25" customHeight="1">
      <c r="K649" s="133"/>
    </row>
    <row r="650" spans="2:12" s="22" customFormat="1" ht="11.25" customHeight="1">
      <c r="C650" s="24"/>
      <c r="D650" s="282"/>
      <c r="E650" s="270"/>
      <c r="K650" s="133"/>
    </row>
    <row r="651" spans="2:12" s="22" customFormat="1" ht="11.25" customHeight="1">
      <c r="C651" s="24"/>
      <c r="D651" s="282"/>
      <c r="E651" s="270"/>
      <c r="K651" s="133"/>
    </row>
    <row r="652" spans="2:12" s="22" customFormat="1" ht="11.25" customHeight="1">
      <c r="C652" s="24"/>
      <c r="D652" s="282"/>
      <c r="E652" s="270"/>
      <c r="K652" s="133"/>
    </row>
    <row r="653" spans="2:12" s="22" customFormat="1" ht="11.25" customHeight="1">
      <c r="C653" s="24"/>
      <c r="D653" s="282"/>
      <c r="E653" s="270"/>
      <c r="K653" s="133"/>
    </row>
    <row r="654" spans="2:12" s="22" customFormat="1" ht="11.25" customHeight="1">
      <c r="C654" s="24"/>
      <c r="D654" s="282"/>
      <c r="E654" s="270"/>
      <c r="K654" s="133"/>
    </row>
    <row r="655" spans="2:12" s="22" customFormat="1" ht="11.25" customHeight="1">
      <c r="C655" s="24"/>
      <c r="D655" s="282"/>
      <c r="E655" s="270"/>
      <c r="K655" s="133"/>
    </row>
    <row r="656" spans="2:12" s="22" customFormat="1" ht="11.25" customHeight="1">
      <c r="C656" s="24"/>
      <c r="D656" s="282"/>
      <c r="E656" s="270"/>
      <c r="F656" s="282"/>
      <c r="K656" s="136"/>
    </row>
    <row r="657" spans="3:11" s="22" customFormat="1" ht="11.25" customHeight="1">
      <c r="C657" s="889"/>
      <c r="D657" s="861"/>
      <c r="E657" s="890"/>
      <c r="F657" s="861"/>
      <c r="K657" s="136"/>
    </row>
    <row r="658" spans="3:11" s="22" customFormat="1" ht="11.25" customHeight="1">
      <c r="C658" s="24"/>
      <c r="D658" s="282"/>
      <c r="E658" s="270"/>
      <c r="K658" s="136"/>
    </row>
    <row r="659" spans="3:11" s="22" customFormat="1" ht="11.25" customHeight="1">
      <c r="C659" s="24"/>
      <c r="D659" s="282"/>
      <c r="E659" s="270"/>
      <c r="K659" s="136"/>
    </row>
    <row r="660" spans="3:11" s="22" customFormat="1" ht="11.25" customHeight="1">
      <c r="C660" s="24"/>
      <c r="D660" s="282"/>
      <c r="E660" s="270"/>
      <c r="K660" s="136"/>
    </row>
    <row r="661" spans="3:11" s="22" customFormat="1" ht="11.25" customHeight="1">
      <c r="C661" s="889"/>
      <c r="D661" s="861"/>
      <c r="E661" s="890"/>
      <c r="F661" s="861"/>
      <c r="K661" s="136"/>
    </row>
    <row r="662" spans="3:11" s="22" customFormat="1" ht="11.25" customHeight="1">
      <c r="C662" s="24"/>
      <c r="D662" s="282"/>
      <c r="E662" s="270"/>
      <c r="F662" s="282"/>
      <c r="K662" s="136"/>
    </row>
    <row r="663" spans="3:11" s="22" customFormat="1" ht="11.25" customHeight="1">
      <c r="C663" s="24"/>
      <c r="D663" s="282"/>
      <c r="E663" s="270"/>
      <c r="F663" s="282"/>
      <c r="K663" s="136"/>
    </row>
    <row r="664" spans="3:11" s="22" customFormat="1" ht="11.25" customHeight="1">
      <c r="C664" s="24"/>
      <c r="D664" s="282"/>
      <c r="E664" s="270"/>
      <c r="F664" s="282"/>
      <c r="K664" s="136"/>
    </row>
    <row r="665" spans="3:11" s="22" customFormat="1" ht="11.25" customHeight="1">
      <c r="C665" s="24"/>
      <c r="D665" s="282"/>
      <c r="E665" s="270"/>
      <c r="K665" s="136"/>
    </row>
    <row r="666" spans="3:11" s="22" customFormat="1" ht="11.25" customHeight="1">
      <c r="C666" s="24"/>
      <c r="D666" s="282"/>
      <c r="E666" s="270"/>
      <c r="K666" s="136"/>
    </row>
    <row r="667" spans="3:11" s="22" customFormat="1" ht="11.25" customHeight="1">
      <c r="C667" s="24"/>
      <c r="D667" s="282"/>
      <c r="E667" s="270"/>
      <c r="K667" s="136"/>
    </row>
    <row r="668" spans="3:11" s="22" customFormat="1" ht="11.25" customHeight="1">
      <c r="C668" s="24"/>
      <c r="D668" s="282"/>
      <c r="E668" s="270"/>
      <c r="K668" s="136"/>
    </row>
    <row r="669" spans="3:11" s="22" customFormat="1" ht="11.25" customHeight="1">
      <c r="K669" s="136"/>
    </row>
    <row r="670" spans="3:11" s="22" customFormat="1" ht="11.25" customHeight="1">
      <c r="C670" s="24"/>
      <c r="D670" s="282"/>
      <c r="E670" s="270"/>
      <c r="K670" s="136"/>
    </row>
    <row r="671" spans="3:11" s="22" customFormat="1" ht="11.25" customHeight="1">
      <c r="C671" s="24"/>
      <c r="D671" s="282"/>
      <c r="E671" s="270"/>
      <c r="K671" s="136"/>
    </row>
    <row r="672" spans="3:11" s="22" customFormat="1" ht="11.25" customHeight="1">
      <c r="C672" s="24"/>
      <c r="D672" s="282"/>
      <c r="E672" s="270"/>
      <c r="K672" s="136"/>
    </row>
    <row r="673" spans="3:11" s="22" customFormat="1" ht="11.25" customHeight="1">
      <c r="C673" s="24"/>
      <c r="D673" s="282"/>
      <c r="E673" s="270"/>
      <c r="K673" s="136"/>
    </row>
    <row r="674" spans="3:11" s="22" customFormat="1" ht="11.25" customHeight="1">
      <c r="C674" s="24"/>
      <c r="D674" s="282"/>
      <c r="E674" s="270"/>
      <c r="K674" s="136"/>
    </row>
    <row r="675" spans="3:11" s="22" customFormat="1" ht="11.25" customHeight="1">
      <c r="C675" s="24"/>
      <c r="D675" s="282"/>
      <c r="E675" s="270"/>
      <c r="K675" s="136"/>
    </row>
    <row r="676" spans="3:11" s="22" customFormat="1" ht="11.25" customHeight="1">
      <c r="C676" s="24"/>
      <c r="D676" s="282"/>
      <c r="E676" s="270"/>
      <c r="K676" s="136"/>
    </row>
    <row r="677" spans="3:11" s="22" customFormat="1" ht="11.25" customHeight="1">
      <c r="C677" s="24"/>
      <c r="D677" s="282"/>
      <c r="E677" s="270"/>
      <c r="K677" s="136"/>
    </row>
    <row r="678" spans="3:11" s="22" customFormat="1" ht="11.25" customHeight="1">
      <c r="C678" s="24"/>
      <c r="D678" s="282"/>
      <c r="E678" s="270"/>
      <c r="K678" s="136"/>
    </row>
    <row r="679" spans="3:11" s="22" customFormat="1" ht="11.25" customHeight="1">
      <c r="C679" s="24"/>
      <c r="D679" s="282"/>
      <c r="E679" s="270"/>
      <c r="K679" s="136"/>
    </row>
    <row r="680" spans="3:11" s="22" customFormat="1" ht="11.25" customHeight="1">
      <c r="C680" s="24"/>
      <c r="D680" s="282"/>
      <c r="E680" s="270"/>
      <c r="K680" s="136"/>
    </row>
    <row r="681" spans="3:11" s="22" customFormat="1" ht="11.25" customHeight="1">
      <c r="C681" s="24"/>
      <c r="D681" s="282"/>
      <c r="E681" s="270"/>
      <c r="K681" s="136"/>
    </row>
    <row r="682" spans="3:11" s="22" customFormat="1" ht="11.25" customHeight="1">
      <c r="C682" s="24"/>
      <c r="D682" s="282"/>
      <c r="E682" s="270"/>
      <c r="K682" s="136"/>
    </row>
    <row r="683" spans="3:11" s="22" customFormat="1" ht="11.25" customHeight="1">
      <c r="C683" s="24"/>
      <c r="D683" s="282"/>
      <c r="E683" s="270"/>
      <c r="K683" s="136"/>
    </row>
    <row r="684" spans="3:11" s="22" customFormat="1" ht="11.25" customHeight="1">
      <c r="C684" s="24"/>
      <c r="D684" s="282"/>
      <c r="E684" s="270"/>
      <c r="K684" s="136"/>
    </row>
    <row r="685" spans="3:11" s="22" customFormat="1" ht="11.25" customHeight="1">
      <c r="C685" s="24"/>
      <c r="D685" s="282"/>
      <c r="E685" s="270"/>
      <c r="K685" s="136"/>
    </row>
    <row r="686" spans="3:11" s="22" customFormat="1" ht="11.25" customHeight="1">
      <c r="C686" s="24"/>
      <c r="D686" s="282"/>
      <c r="E686" s="270"/>
      <c r="K686" s="136"/>
    </row>
    <row r="687" spans="3:11" s="22" customFormat="1" ht="11.25" customHeight="1">
      <c r="C687" s="24"/>
      <c r="D687" s="282"/>
      <c r="E687" s="270"/>
      <c r="K687" s="136"/>
    </row>
    <row r="688" spans="3:11" s="22" customFormat="1" ht="11.25" customHeight="1">
      <c r="C688" s="24"/>
      <c r="D688" s="282"/>
      <c r="E688" s="270"/>
      <c r="K688" s="136"/>
    </row>
    <row r="689" spans="11:11" s="22" customFormat="1" ht="11.25" customHeight="1">
      <c r="K689" s="136"/>
    </row>
    <row r="690" spans="11:11" s="22" customFormat="1" ht="11.25" customHeight="1">
      <c r="K690" s="136"/>
    </row>
    <row r="691" spans="11:11" s="22" customFormat="1" ht="11.25" customHeight="1">
      <c r="K691" s="136"/>
    </row>
    <row r="692" spans="11:11" s="22" customFormat="1" ht="11.25" customHeight="1">
      <c r="K692" s="136"/>
    </row>
    <row r="693" spans="11:11" s="22" customFormat="1" ht="11.25" customHeight="1">
      <c r="K693" s="136"/>
    </row>
    <row r="694" spans="11:11" s="22" customFormat="1" ht="11.25" customHeight="1">
      <c r="K694" s="136"/>
    </row>
    <row r="695" spans="11:11" s="22" customFormat="1" ht="11.25" customHeight="1">
      <c r="K695" s="136"/>
    </row>
    <row r="696" spans="11:11" s="22" customFormat="1" ht="11.25" customHeight="1">
      <c r="K696" s="136"/>
    </row>
    <row r="697" spans="11:11" s="22" customFormat="1" ht="11.25" customHeight="1">
      <c r="K697" s="136"/>
    </row>
    <row r="698" spans="11:11" s="22" customFormat="1" ht="11.25" customHeight="1">
      <c r="K698" s="136"/>
    </row>
    <row r="699" spans="11:11" s="22" customFormat="1" ht="11.25" customHeight="1">
      <c r="K699" s="136"/>
    </row>
    <row r="700" spans="11:11" s="22" customFormat="1" ht="11.25" customHeight="1">
      <c r="K700" s="136"/>
    </row>
    <row r="701" spans="11:11" s="22" customFormat="1" ht="11.25" customHeight="1">
      <c r="K701" s="136"/>
    </row>
    <row r="702" spans="11:11" s="22" customFormat="1" ht="11.25" customHeight="1">
      <c r="K702" s="136"/>
    </row>
    <row r="703" spans="11:11" s="22" customFormat="1" ht="11.25" customHeight="1">
      <c r="K703" s="136"/>
    </row>
    <row r="704" spans="11:11" s="22" customFormat="1" ht="11.25" customHeight="1">
      <c r="K704" s="136"/>
    </row>
    <row r="705" spans="11:11" s="22" customFormat="1" ht="11.25" customHeight="1">
      <c r="K705" s="136"/>
    </row>
    <row r="706" spans="11:11" s="22" customFormat="1" ht="11.25" customHeight="1">
      <c r="K706" s="136"/>
    </row>
    <row r="707" spans="11:11" s="22" customFormat="1" ht="11.25" customHeight="1">
      <c r="K707" s="136"/>
    </row>
    <row r="708" spans="11:11" s="22" customFormat="1" ht="11.25" customHeight="1">
      <c r="K708" s="136"/>
    </row>
    <row r="709" spans="11:11" s="22" customFormat="1" ht="11.25" customHeight="1">
      <c r="K709" s="136"/>
    </row>
    <row r="710" spans="11:11" s="22" customFormat="1" ht="11.25" customHeight="1">
      <c r="K710" s="136"/>
    </row>
    <row r="711" spans="11:11" s="22" customFormat="1" ht="11.25" customHeight="1">
      <c r="K711" s="136"/>
    </row>
    <row r="712" spans="11:11" s="22" customFormat="1" ht="11.25" customHeight="1">
      <c r="K712" s="136"/>
    </row>
    <row r="713" spans="11:11" s="22" customFormat="1" ht="11.25" customHeight="1">
      <c r="K713" s="23"/>
    </row>
    <row r="714" spans="11:11" s="22" customFormat="1" ht="11.25" customHeight="1">
      <c r="K714" s="133"/>
    </row>
    <row r="715" spans="11:11" s="22" customFormat="1" ht="11.25" customHeight="1">
      <c r="K715" s="133"/>
    </row>
    <row r="716" spans="11:11" s="22" customFormat="1" ht="11.25" customHeight="1">
      <c r="K716" s="133"/>
    </row>
    <row r="717" spans="11:11" s="22" customFormat="1" ht="11.25" hidden="1" customHeight="1">
      <c r="K717" s="133"/>
    </row>
    <row r="718" spans="11:11" s="22" customFormat="1" ht="11.25" customHeight="1">
      <c r="K718" s="133"/>
    </row>
    <row r="719" spans="11:11" s="22" customFormat="1" ht="11.25" customHeight="1">
      <c r="K719" s="133"/>
    </row>
    <row r="720" spans="11:11" s="22" customFormat="1" ht="11.25" customHeight="1">
      <c r="K720" s="133"/>
    </row>
    <row r="721" spans="11:11" s="22" customFormat="1" ht="11.25" customHeight="1">
      <c r="K721" s="133"/>
    </row>
    <row r="722" spans="11:11" s="22" customFormat="1" ht="11.25" customHeight="1">
      <c r="K722" s="133"/>
    </row>
    <row r="723" spans="11:11" s="22" customFormat="1" ht="11.25" customHeight="1">
      <c r="K723" s="133"/>
    </row>
    <row r="724" spans="11:11" s="22" customFormat="1" ht="11.25" customHeight="1">
      <c r="K724" s="133"/>
    </row>
    <row r="725" spans="11:11" s="22" customFormat="1" ht="11.25" customHeight="1">
      <c r="K725" s="133"/>
    </row>
    <row r="726" spans="11:11" s="22" customFormat="1" ht="11.25" customHeight="1">
      <c r="K726" s="133"/>
    </row>
    <row r="727" spans="11:11" s="22" customFormat="1" ht="11.25" customHeight="1">
      <c r="K727" s="133"/>
    </row>
    <row r="728" spans="11:11" s="22" customFormat="1" ht="11.25" customHeight="1">
      <c r="K728" s="133"/>
    </row>
    <row r="729" spans="11:11" s="22" customFormat="1" ht="11.25" customHeight="1">
      <c r="K729" s="139"/>
    </row>
    <row r="730" spans="11:11" s="22" customFormat="1" ht="11.25" customHeight="1">
      <c r="K730" s="139"/>
    </row>
    <row r="731" spans="11:11" s="22" customFormat="1" ht="11.25" customHeight="1">
      <c r="K731" s="139"/>
    </row>
    <row r="732" spans="11:11" s="22" customFormat="1" ht="11.25" customHeight="1">
      <c r="K732" s="139"/>
    </row>
    <row r="733" spans="11:11" s="22" customFormat="1" ht="11.25" customHeight="1">
      <c r="K733" s="139"/>
    </row>
    <row r="734" spans="11:11" s="22" customFormat="1" ht="11.25" customHeight="1">
      <c r="K734" s="139"/>
    </row>
    <row r="735" spans="11:11" s="22" customFormat="1" ht="11.25" customHeight="1">
      <c r="K735" s="139"/>
    </row>
    <row r="736" spans="11:11" s="22" customFormat="1" ht="11.25" customHeight="1">
      <c r="K736" s="139"/>
    </row>
    <row r="737" spans="11:11" s="22" customFormat="1" ht="11.25" customHeight="1">
      <c r="K737" s="139"/>
    </row>
    <row r="738" spans="11:11" s="22" customFormat="1" ht="11.25" customHeight="1">
      <c r="K738" s="139"/>
    </row>
    <row r="739" spans="11:11" s="22" customFormat="1" ht="11.25" customHeight="1">
      <c r="K739" s="139"/>
    </row>
    <row r="740" spans="11:11" s="22" customFormat="1" ht="11.25" customHeight="1">
      <c r="K740" s="139"/>
    </row>
    <row r="741" spans="11:11" s="22" customFormat="1" ht="11.25" customHeight="1">
      <c r="K741" s="139"/>
    </row>
    <row r="742" spans="11:11" s="22" customFormat="1" ht="11.25" customHeight="1">
      <c r="K742" s="139"/>
    </row>
    <row r="743" spans="11:11" s="22" customFormat="1" ht="11.25" customHeight="1">
      <c r="K743" s="139"/>
    </row>
    <row r="744" spans="11:11" s="22" customFormat="1" ht="11.25" customHeight="1">
      <c r="K744" s="139"/>
    </row>
    <row r="745" spans="11:11" s="22" customFormat="1" ht="11.25" customHeight="1">
      <c r="K745" s="139"/>
    </row>
    <row r="746" spans="11:11" s="22" customFormat="1" ht="11.25" customHeight="1">
      <c r="K746" s="139"/>
    </row>
    <row r="747" spans="11:11" s="22" customFormat="1" ht="11.25" customHeight="1">
      <c r="K747" s="139"/>
    </row>
    <row r="748" spans="11:11" s="22" customFormat="1" ht="11.25" customHeight="1">
      <c r="K748" s="139"/>
    </row>
    <row r="749" spans="11:11" s="22" customFormat="1" ht="11.25" customHeight="1">
      <c r="K749" s="139"/>
    </row>
    <row r="750" spans="11:11" s="22" customFormat="1" ht="11.25" customHeight="1">
      <c r="K750" s="139"/>
    </row>
    <row r="751" spans="11:11" s="22" customFormat="1" ht="11.25" customHeight="1">
      <c r="K751" s="139"/>
    </row>
    <row r="752" spans="11:11" s="22" customFormat="1" ht="11.25" customHeight="1">
      <c r="K752" s="139"/>
    </row>
    <row r="753" spans="11:11" s="22" customFormat="1" ht="11.25" customHeight="1">
      <c r="K753" s="139"/>
    </row>
    <row r="754" spans="11:11" s="22" customFormat="1" ht="11.25" customHeight="1">
      <c r="K754" s="139"/>
    </row>
    <row r="755" spans="11:11" s="22" customFormat="1" ht="11.25" customHeight="1">
      <c r="K755" s="139"/>
    </row>
    <row r="756" spans="11:11" s="22" customFormat="1" ht="11.25" customHeight="1">
      <c r="K756" s="139"/>
    </row>
    <row r="757" spans="11:11" s="22" customFormat="1" ht="11.25" customHeight="1">
      <c r="K757" s="139"/>
    </row>
    <row r="758" spans="11:11" s="22" customFormat="1" ht="11.25" customHeight="1">
      <c r="K758" s="139"/>
    </row>
    <row r="759" spans="11:11" s="22" customFormat="1" ht="11.25" customHeight="1">
      <c r="K759" s="139"/>
    </row>
    <row r="760" spans="11:11" s="22" customFormat="1" ht="11.25" customHeight="1">
      <c r="K760" s="139"/>
    </row>
    <row r="761" spans="11:11" s="22" customFormat="1" ht="11.25" customHeight="1">
      <c r="K761" s="139"/>
    </row>
    <row r="762" spans="11:11" s="22" customFormat="1" ht="11.25" customHeight="1">
      <c r="K762" s="139"/>
    </row>
    <row r="763" spans="11:11" s="22" customFormat="1" ht="11.25" customHeight="1">
      <c r="K763" s="139"/>
    </row>
    <row r="764" spans="11:11" s="22" customFormat="1" ht="11.25" customHeight="1">
      <c r="K764" s="139"/>
    </row>
    <row r="765" spans="11:11" s="22" customFormat="1" ht="11.25" customHeight="1">
      <c r="K765" s="139"/>
    </row>
    <row r="766" spans="11:11" s="22" customFormat="1" ht="11.25" customHeight="1">
      <c r="K766" s="139"/>
    </row>
    <row r="767" spans="11:11" s="22" customFormat="1" ht="11.25" customHeight="1">
      <c r="K767" s="139"/>
    </row>
    <row r="768" spans="11:11" s="22" customFormat="1" ht="11.25" customHeight="1">
      <c r="K768" s="139"/>
    </row>
    <row r="769" spans="11:11" s="22" customFormat="1" ht="11.25" customHeight="1">
      <c r="K769" s="139"/>
    </row>
    <row r="770" spans="11:11" s="22" customFormat="1" ht="11.25" customHeight="1">
      <c r="K770" s="139"/>
    </row>
    <row r="771" spans="11:11" s="22" customFormat="1" ht="11.25" customHeight="1">
      <c r="K771" s="139"/>
    </row>
    <row r="772" spans="11:11" s="22" customFormat="1" ht="11.25" customHeight="1">
      <c r="K772" s="139"/>
    </row>
    <row r="773" spans="11:11" s="22" customFormat="1" ht="11.25" customHeight="1">
      <c r="K773" s="139"/>
    </row>
    <row r="774" spans="11:11" s="22" customFormat="1" ht="11.25" customHeight="1">
      <c r="K774" s="139"/>
    </row>
    <row r="775" spans="11:11" s="22" customFormat="1" ht="11.25" customHeight="1">
      <c r="K775" s="139"/>
    </row>
    <row r="776" spans="11:11" s="22" customFormat="1" ht="11.25" customHeight="1">
      <c r="K776" s="139"/>
    </row>
    <row r="777" spans="11:11" s="22" customFormat="1" ht="11.25" customHeight="1">
      <c r="K777" s="139"/>
    </row>
    <row r="778" spans="11:11" s="22" customFormat="1" ht="11.25" customHeight="1">
      <c r="K778" s="138"/>
    </row>
    <row r="779" spans="11:11" s="22" customFormat="1" ht="11.25" customHeight="1">
      <c r="K779" s="133"/>
    </row>
    <row r="780" spans="11:11" s="22" customFormat="1" ht="11.25" customHeight="1">
      <c r="K780" s="133"/>
    </row>
    <row r="781" spans="11:11" s="22" customFormat="1" ht="11.25" customHeight="1">
      <c r="K781" s="133"/>
    </row>
    <row r="782" spans="11:11" s="22" customFormat="1" ht="11.25" hidden="1" customHeight="1">
      <c r="K782" s="133"/>
    </row>
    <row r="783" spans="11:11" s="22" customFormat="1" ht="11.25" customHeight="1">
      <c r="K783" s="133"/>
    </row>
    <row r="784" spans="11:11" s="22" customFormat="1" ht="11.25" customHeight="1">
      <c r="K784" s="133"/>
    </row>
    <row r="785" spans="11:11" s="22" customFormat="1" ht="11.25" customHeight="1">
      <c r="K785" s="133"/>
    </row>
    <row r="786" spans="11:11" s="22" customFormat="1" ht="11.25" customHeight="1">
      <c r="K786" s="133"/>
    </row>
    <row r="787" spans="11:11" s="22" customFormat="1" ht="11.25" customHeight="1">
      <c r="K787" s="133"/>
    </row>
    <row r="788" spans="11:11" s="22" customFormat="1" ht="11.25" customHeight="1">
      <c r="K788" s="133"/>
    </row>
    <row r="789" spans="11:11" s="22" customFormat="1" ht="11.25" customHeight="1">
      <c r="K789" s="133"/>
    </row>
    <row r="790" spans="11:11" s="22" customFormat="1" ht="11.25" customHeight="1">
      <c r="K790" s="133"/>
    </row>
    <row r="791" spans="11:11" s="22" customFormat="1" ht="11.25" customHeight="1">
      <c r="K791" s="133"/>
    </row>
    <row r="792" spans="11:11" s="22" customFormat="1" ht="11.25" customHeight="1">
      <c r="K792" s="133"/>
    </row>
    <row r="793" spans="11:11" s="22" customFormat="1" ht="11.25" customHeight="1">
      <c r="K793" s="133"/>
    </row>
    <row r="794" spans="11:11" s="22" customFormat="1" ht="11.25" customHeight="1">
      <c r="K794" s="133"/>
    </row>
    <row r="795" spans="11:11" s="22" customFormat="1" ht="11.25" customHeight="1">
      <c r="K795" s="133"/>
    </row>
    <row r="796" spans="11:11" s="22" customFormat="1" ht="11.25" customHeight="1">
      <c r="K796" s="133"/>
    </row>
    <row r="797" spans="11:11" s="22" customFormat="1" ht="11.25" customHeight="1">
      <c r="K797" s="133"/>
    </row>
    <row r="798" spans="11:11" s="22" customFormat="1" ht="11.25" customHeight="1">
      <c r="K798" s="133"/>
    </row>
    <row r="799" spans="11:11" s="22" customFormat="1" ht="11.25" customHeight="1">
      <c r="K799" s="133"/>
    </row>
    <row r="800" spans="11:11" s="22" customFormat="1" ht="11.25" customHeight="1">
      <c r="K800" s="133"/>
    </row>
    <row r="801" spans="11:11" s="22" customFormat="1" ht="11.25" customHeight="1">
      <c r="K801" s="133"/>
    </row>
    <row r="802" spans="11:11" s="22" customFormat="1" ht="11.25" customHeight="1">
      <c r="K802" s="133"/>
    </row>
    <row r="803" spans="11:11" s="22" customFormat="1" ht="11.25" customHeight="1">
      <c r="K803" s="133"/>
    </row>
    <row r="804" spans="11:11" s="22" customFormat="1" ht="11.25" customHeight="1">
      <c r="K804" s="133"/>
    </row>
    <row r="805" spans="11:11" s="22" customFormat="1" ht="11.25" customHeight="1">
      <c r="K805" s="133"/>
    </row>
    <row r="806" spans="11:11" s="22" customFormat="1" ht="11.25" customHeight="1">
      <c r="K806" s="133"/>
    </row>
    <row r="807" spans="11:11" s="22" customFormat="1" ht="11.25" customHeight="1">
      <c r="K807" s="133"/>
    </row>
    <row r="808" spans="11:11" s="22" customFormat="1" ht="11.25" customHeight="1">
      <c r="K808" s="133"/>
    </row>
    <row r="809" spans="11:11" s="22" customFormat="1" ht="11.25" customHeight="1">
      <c r="K809" s="133"/>
    </row>
    <row r="810" spans="11:11" s="22" customFormat="1" ht="11.25" customHeight="1">
      <c r="K810" s="133"/>
    </row>
    <row r="811" spans="11:11" s="22" customFormat="1" ht="11.25" customHeight="1">
      <c r="K811" s="133"/>
    </row>
    <row r="812" spans="11:11" s="22" customFormat="1" ht="11.25" customHeight="1">
      <c r="K812" s="133"/>
    </row>
    <row r="813" spans="11:11" s="22" customFormat="1" ht="11.25" customHeight="1">
      <c r="K813" s="133"/>
    </row>
    <row r="814" spans="11:11" s="22" customFormat="1" ht="11.25" customHeight="1">
      <c r="K814" s="133"/>
    </row>
    <row r="815" spans="11:11" s="22" customFormat="1" ht="11.25" customHeight="1">
      <c r="K815" s="133"/>
    </row>
    <row r="816" spans="11:11" s="22" customFormat="1" ht="11.25" customHeight="1">
      <c r="K816" s="133"/>
    </row>
    <row r="817" spans="11:11" s="22" customFormat="1" ht="11.25" customHeight="1">
      <c r="K817" s="133"/>
    </row>
    <row r="818" spans="11:11" s="22" customFormat="1" ht="11.25" customHeight="1">
      <c r="K818" s="133"/>
    </row>
    <row r="819" spans="11:11" s="22" customFormat="1" ht="11.25" customHeight="1">
      <c r="K819" s="133"/>
    </row>
    <row r="820" spans="11:11" s="22" customFormat="1" ht="11.25" customHeight="1">
      <c r="K820" s="133"/>
    </row>
    <row r="821" spans="11:11" s="22" customFormat="1" ht="11.25" customHeight="1">
      <c r="K821" s="133"/>
    </row>
    <row r="822" spans="11:11" s="22" customFormat="1" ht="11.25" customHeight="1">
      <c r="K822" s="133"/>
    </row>
    <row r="823" spans="11:11" s="22" customFormat="1" ht="11.25" customHeight="1">
      <c r="K823" s="133"/>
    </row>
    <row r="824" spans="11:11" s="22" customFormat="1" ht="11.25" customHeight="1">
      <c r="K824" s="133"/>
    </row>
    <row r="825" spans="11:11" s="22" customFormat="1" ht="11.25" customHeight="1">
      <c r="K825" s="133"/>
    </row>
    <row r="826" spans="11:11" s="22" customFormat="1" ht="11.25" customHeight="1">
      <c r="K826" s="133"/>
    </row>
    <row r="827" spans="11:11" s="22" customFormat="1" ht="11.25" customHeight="1">
      <c r="K827" s="133"/>
    </row>
    <row r="828" spans="11:11" s="22" customFormat="1" ht="11.25" customHeight="1">
      <c r="K828" s="133"/>
    </row>
    <row r="829" spans="11:11" s="22" customFormat="1" ht="11.25" customHeight="1">
      <c r="K829" s="133"/>
    </row>
    <row r="830" spans="11:11" s="22" customFormat="1" ht="11.25" customHeight="1">
      <c r="K830" s="133"/>
    </row>
    <row r="831" spans="11:11" s="22" customFormat="1" ht="11.25" customHeight="1">
      <c r="K831" s="133"/>
    </row>
    <row r="832" spans="11:11" s="22" customFormat="1" ht="11.25" customHeight="1">
      <c r="K832" s="133"/>
    </row>
    <row r="833" spans="11:11" s="22" customFormat="1" ht="11.25" customHeight="1">
      <c r="K833" s="133"/>
    </row>
    <row r="834" spans="11:11" s="22" customFormat="1" ht="11.25" customHeight="1">
      <c r="K834" s="133"/>
    </row>
    <row r="835" spans="11:11" s="22" customFormat="1" ht="11.25" customHeight="1">
      <c r="K835" s="133"/>
    </row>
    <row r="836" spans="11:11" s="22" customFormat="1" ht="11.25" customHeight="1">
      <c r="K836" s="133"/>
    </row>
    <row r="837" spans="11:11" s="22" customFormat="1" ht="11.25" customHeight="1">
      <c r="K837" s="133"/>
    </row>
    <row r="838" spans="11:11" s="22" customFormat="1" ht="11.25" customHeight="1">
      <c r="K838" s="133"/>
    </row>
    <row r="839" spans="11:11" s="22" customFormat="1" ht="11.25" customHeight="1">
      <c r="K839" s="133"/>
    </row>
    <row r="840" spans="11:11" s="22" customFormat="1" ht="11.25" customHeight="1">
      <c r="K840" s="133"/>
    </row>
    <row r="841" spans="11:11" s="22" customFormat="1" ht="11.25" customHeight="1">
      <c r="K841" s="133"/>
    </row>
    <row r="842" spans="11:11" s="22" customFormat="1" ht="11.25" customHeight="1">
      <c r="K842" s="133"/>
    </row>
    <row r="843" spans="11:11" s="22" customFormat="1" ht="11.25" customHeight="1">
      <c r="K843" s="23"/>
    </row>
    <row r="844" spans="11:11" s="22" customFormat="1" ht="11.25" customHeight="1">
      <c r="K844" s="23"/>
    </row>
    <row r="845" spans="11:11" s="22" customFormat="1" ht="11.25" customHeight="1">
      <c r="K845" s="23"/>
    </row>
    <row r="846" spans="11:11" s="22" customFormat="1" ht="11.25" customHeight="1">
      <c r="K846" s="23"/>
    </row>
    <row r="847" spans="11:11" s="22" customFormat="1" ht="11.25" customHeight="1">
      <c r="K847" s="23"/>
    </row>
    <row r="848" spans="11:11" s="22" customFormat="1" ht="11.25" customHeight="1">
      <c r="K848" s="23"/>
    </row>
    <row r="849" spans="2:16" s="22" customFormat="1" ht="11.25" customHeight="1">
      <c r="K849" s="23"/>
    </row>
    <row r="850" spans="2:16" s="22" customFormat="1" ht="11.25" customHeight="1">
      <c r="K850" s="23"/>
    </row>
    <row r="851" spans="2:16" s="22" customFormat="1" ht="11.25" customHeight="1">
      <c r="K851" s="23"/>
    </row>
    <row r="852" spans="2:16" s="22" customFormat="1" ht="11.25" customHeight="1">
      <c r="K852" s="23"/>
    </row>
    <row r="853" spans="2:16" s="22" customFormat="1" ht="11.25" customHeight="1">
      <c r="K853" s="23"/>
    </row>
    <row r="854" spans="2:16" s="22" customFormat="1" ht="11.25" customHeight="1">
      <c r="K854" s="23"/>
    </row>
    <row r="855" spans="2:16" s="22" customFormat="1" ht="11.25" customHeight="1">
      <c r="K855" s="23"/>
    </row>
    <row r="856" spans="2:16" s="22" customFormat="1" ht="11.25" customHeight="1">
      <c r="K856" s="23"/>
    </row>
    <row r="857" spans="2:16" s="22" customFormat="1" ht="11.25" customHeight="1">
      <c r="K857" s="23"/>
    </row>
    <row r="858" spans="2:16" s="22" customFormat="1" ht="11.25" customHeight="1">
      <c r="K858" s="23"/>
    </row>
    <row r="859" spans="2:16" s="22" customFormat="1" ht="11.25" customHeight="1">
      <c r="K859" s="23"/>
    </row>
    <row r="860" spans="2:16" s="22" customFormat="1" ht="11.25" customHeight="1">
      <c r="K860" s="23"/>
    </row>
    <row r="861" spans="2:16" s="22" customFormat="1" ht="11.25" customHeight="1">
      <c r="K861" s="23"/>
    </row>
    <row r="862" spans="2:16" s="22" customFormat="1" ht="11.25" customHeight="1">
      <c r="K862" s="23"/>
    </row>
    <row r="863" spans="2:16" ht="22.5" customHeight="1">
      <c r="B863" s="23"/>
      <c r="K863"/>
      <c r="L863"/>
      <c r="M863"/>
      <c r="O863" s="70"/>
    </row>
    <row r="864" spans="2:16" ht="11.25" customHeight="1">
      <c r="B864" s="23"/>
      <c r="K864"/>
      <c r="M864"/>
      <c r="N864" s="34"/>
      <c r="O864" s="70"/>
      <c r="P864" s="34"/>
    </row>
    <row r="865" spans="2:16" ht="11.25" customHeight="1">
      <c r="B865" s="23"/>
      <c r="K865"/>
      <c r="L865"/>
      <c r="M865"/>
      <c r="O865" s="70"/>
      <c r="P865" s="34"/>
    </row>
    <row r="866" spans="2:16" ht="11.25" customHeight="1">
      <c r="B866" s="23"/>
      <c r="K866"/>
      <c r="L866"/>
      <c r="M866"/>
      <c r="O866" s="70"/>
      <c r="P866" s="34"/>
    </row>
    <row r="867" spans="2:16" ht="11.25" customHeight="1">
      <c r="B867" s="23"/>
      <c r="K867"/>
      <c r="L867"/>
      <c r="M867"/>
      <c r="O867" s="70"/>
      <c r="P867" s="34"/>
    </row>
    <row r="868" spans="2:16" ht="11.25" customHeight="1">
      <c r="B868" s="23"/>
      <c r="K868"/>
      <c r="L868"/>
      <c r="M868"/>
      <c r="O868" s="70"/>
      <c r="P868" s="34"/>
    </row>
    <row r="869" spans="2:16" ht="11.25" customHeight="1">
      <c r="B869" s="23"/>
      <c r="K869"/>
      <c r="L869"/>
      <c r="M869"/>
      <c r="O869" s="70"/>
      <c r="P869" s="34"/>
    </row>
    <row r="870" spans="2:16" ht="11.25" customHeight="1">
      <c r="B870" s="23"/>
      <c r="K870"/>
      <c r="L870"/>
      <c r="M870"/>
      <c r="O870" s="70"/>
      <c r="P870" s="34"/>
    </row>
    <row r="871" spans="2:16" ht="11.25" customHeight="1">
      <c r="B871" s="23"/>
      <c r="K871"/>
      <c r="L871"/>
      <c r="M871"/>
      <c r="O871" s="70"/>
      <c r="P871" s="34"/>
    </row>
    <row r="872" spans="2:16" ht="11.25" customHeight="1">
      <c r="B872" s="23"/>
      <c r="K872"/>
      <c r="L872"/>
      <c r="M872"/>
      <c r="O872" s="70"/>
      <c r="P872" s="34"/>
    </row>
    <row r="873" spans="2:16" ht="11.25" customHeight="1">
      <c r="B873" s="23"/>
      <c r="K873"/>
      <c r="L873"/>
      <c r="M873"/>
      <c r="O873" s="70"/>
      <c r="P873" s="34"/>
    </row>
    <row r="874" spans="2:16" ht="11.25" customHeight="1">
      <c r="B874" s="23"/>
      <c r="K874"/>
      <c r="L874"/>
      <c r="M874"/>
      <c r="O874" s="70"/>
      <c r="P874" s="34"/>
    </row>
    <row r="875" spans="2:16" ht="11.25" customHeight="1">
      <c r="B875" s="23"/>
      <c r="K875"/>
      <c r="L875"/>
      <c r="M875"/>
      <c r="O875" s="70"/>
      <c r="P875" s="34"/>
    </row>
    <row r="876" spans="2:16" ht="11.25" customHeight="1">
      <c r="B876" s="23"/>
      <c r="K876"/>
      <c r="L876"/>
      <c r="M876"/>
      <c r="O876" s="70"/>
      <c r="P876" s="34"/>
    </row>
    <row r="877" spans="2:16" ht="11.25" customHeight="1">
      <c r="B877" s="23"/>
      <c r="K877"/>
      <c r="L877"/>
      <c r="M877"/>
      <c r="O877" s="70"/>
      <c r="P877" s="34"/>
    </row>
    <row r="878" spans="2:16" ht="11.25" customHeight="1">
      <c r="B878" s="23"/>
      <c r="K878"/>
      <c r="L878"/>
      <c r="M878"/>
      <c r="O878" s="70"/>
      <c r="P878" s="34"/>
    </row>
    <row r="879" spans="2:16" ht="11.25" customHeight="1">
      <c r="B879" s="23"/>
      <c r="K879"/>
      <c r="L879"/>
      <c r="M879"/>
      <c r="O879" s="70"/>
      <c r="P879" s="34"/>
    </row>
    <row r="880" spans="2:16" ht="11.25" customHeight="1">
      <c r="B880" s="23"/>
      <c r="K880"/>
      <c r="L880"/>
      <c r="M880"/>
      <c r="O880" s="70"/>
      <c r="P880" s="34"/>
    </row>
    <row r="881" spans="2:16" ht="11.25" customHeight="1">
      <c r="B881" s="23"/>
      <c r="K881"/>
      <c r="L881"/>
      <c r="M881"/>
      <c r="O881" s="70"/>
      <c r="P881" s="34"/>
    </row>
    <row r="882" spans="2:16" ht="11.25" customHeight="1">
      <c r="B882" s="23"/>
      <c r="K882"/>
      <c r="L882"/>
      <c r="M882"/>
      <c r="O882" s="70"/>
      <c r="P882" s="34"/>
    </row>
    <row r="883" spans="2:16" ht="11.25" customHeight="1">
      <c r="B883" s="23"/>
      <c r="K883"/>
      <c r="L883"/>
      <c r="M883"/>
      <c r="O883" s="70"/>
      <c r="P883" s="34"/>
    </row>
    <row r="884" spans="2:16" ht="11.25" customHeight="1">
      <c r="B884" s="23"/>
      <c r="K884"/>
      <c r="L884"/>
      <c r="M884"/>
      <c r="O884" s="70"/>
      <c r="P884" s="34"/>
    </row>
    <row r="885" spans="2:16" ht="11.25" customHeight="1">
      <c r="B885" s="23"/>
      <c r="K885"/>
      <c r="L885"/>
      <c r="M885"/>
      <c r="O885" s="70"/>
      <c r="P885" s="34"/>
    </row>
    <row r="886" spans="2:16" ht="11.25" customHeight="1">
      <c r="B886" s="23"/>
      <c r="K886"/>
      <c r="L886"/>
      <c r="M886"/>
      <c r="O886" s="70"/>
      <c r="P886" s="34"/>
    </row>
    <row r="887" spans="2:16" ht="11.25" customHeight="1">
      <c r="B887" s="23"/>
      <c r="K887"/>
      <c r="L887"/>
      <c r="M887"/>
      <c r="O887" s="70"/>
      <c r="P887" s="34"/>
    </row>
    <row r="888" spans="2:16" ht="11.25" customHeight="1">
      <c r="B888" s="23"/>
      <c r="K888"/>
      <c r="L888"/>
      <c r="M888"/>
      <c r="O888" s="70"/>
      <c r="P888" s="34"/>
    </row>
    <row r="889" spans="2:16" ht="11.25" customHeight="1">
      <c r="B889" s="23"/>
      <c r="K889"/>
      <c r="L889"/>
      <c r="M889"/>
      <c r="O889" s="70"/>
      <c r="P889" s="34"/>
    </row>
    <row r="890" spans="2:16" ht="11.25" customHeight="1">
      <c r="B890" s="23"/>
      <c r="K890"/>
      <c r="L890"/>
      <c r="M890"/>
      <c r="O890" s="70"/>
      <c r="P890" s="34"/>
    </row>
    <row r="891" spans="2:16" ht="11.25" customHeight="1">
      <c r="B891" s="23"/>
      <c r="K891"/>
      <c r="L891"/>
      <c r="M891"/>
      <c r="O891" s="70"/>
      <c r="P891" s="34"/>
    </row>
    <row r="892" spans="2:16" ht="11.25" customHeight="1">
      <c r="B892" s="23"/>
      <c r="K892"/>
      <c r="L892"/>
      <c r="M892"/>
      <c r="O892" s="70"/>
      <c r="P892" s="34"/>
    </row>
    <row r="893" spans="2:16" ht="11.25" customHeight="1">
      <c r="B893" s="23"/>
      <c r="K893"/>
      <c r="L893"/>
      <c r="M893"/>
      <c r="O893" s="70"/>
      <c r="P893" s="34"/>
    </row>
    <row r="894" spans="2:16" ht="11.25" customHeight="1">
      <c r="B894" s="23"/>
      <c r="K894"/>
      <c r="L894"/>
      <c r="M894"/>
      <c r="O894" s="70"/>
      <c r="P894" s="34"/>
    </row>
    <row r="895" spans="2:16" ht="11.25" customHeight="1">
      <c r="B895" s="23"/>
      <c r="K895"/>
      <c r="L895"/>
      <c r="M895"/>
      <c r="O895" s="70"/>
      <c r="P895" s="34"/>
    </row>
    <row r="896" spans="2:16" ht="11.25" customHeight="1">
      <c r="B896" s="23"/>
      <c r="K896"/>
      <c r="L896"/>
      <c r="M896"/>
      <c r="O896" s="70"/>
      <c r="P896" s="34"/>
    </row>
    <row r="897" spans="2:16" ht="11.25" customHeight="1">
      <c r="B897" s="23"/>
      <c r="K897"/>
      <c r="L897"/>
      <c r="M897"/>
      <c r="O897" s="70"/>
      <c r="P897" s="34"/>
    </row>
    <row r="898" spans="2:16" ht="11.25" customHeight="1">
      <c r="B898" s="23"/>
      <c r="K898"/>
      <c r="L898"/>
      <c r="M898"/>
      <c r="O898" s="70"/>
      <c r="P898" s="34"/>
    </row>
    <row r="899" spans="2:16" ht="11.25" customHeight="1">
      <c r="B899" s="23"/>
      <c r="K899"/>
      <c r="L899"/>
      <c r="M899"/>
      <c r="O899" s="70"/>
      <c r="P899" s="34"/>
    </row>
    <row r="900" spans="2:16" ht="11.25" customHeight="1">
      <c r="B900" s="23"/>
      <c r="K900"/>
      <c r="L900"/>
      <c r="M900"/>
      <c r="O900" s="70"/>
      <c r="P900" s="34"/>
    </row>
    <row r="901" spans="2:16" ht="11.25" customHeight="1">
      <c r="B901" s="23"/>
      <c r="K901"/>
      <c r="L901"/>
      <c r="M901"/>
      <c r="O901" s="70"/>
      <c r="P901" s="34"/>
    </row>
    <row r="902" spans="2:16" ht="11.25" customHeight="1">
      <c r="B902" s="23"/>
      <c r="K902"/>
      <c r="L902"/>
      <c r="M902"/>
      <c r="O902" s="70"/>
      <c r="P902" s="34"/>
    </row>
    <row r="903" spans="2:16" ht="11.25" customHeight="1">
      <c r="B903" s="23"/>
      <c r="K903"/>
      <c r="L903"/>
      <c r="M903"/>
      <c r="O903" s="70"/>
      <c r="P903" s="34"/>
    </row>
    <row r="904" spans="2:16" ht="11.25" customHeight="1">
      <c r="B904" s="23"/>
      <c r="K904"/>
      <c r="L904"/>
      <c r="M904"/>
      <c r="O904" s="70"/>
      <c r="P904" s="34"/>
    </row>
    <row r="905" spans="2:16" ht="11.25" customHeight="1">
      <c r="B905" s="23"/>
      <c r="K905"/>
      <c r="L905"/>
      <c r="M905"/>
      <c r="O905" s="70"/>
      <c r="P905" s="34"/>
    </row>
    <row r="906" spans="2:16" ht="11.25" customHeight="1">
      <c r="B906" s="23"/>
      <c r="K906"/>
      <c r="L906"/>
      <c r="M906"/>
      <c r="O906" s="70"/>
      <c r="P906" s="34"/>
    </row>
    <row r="907" spans="2:16" ht="11.25" customHeight="1">
      <c r="B907" s="23"/>
      <c r="K907"/>
      <c r="L907"/>
      <c r="M907"/>
      <c r="O907" s="70"/>
      <c r="P907" s="34"/>
    </row>
    <row r="908" spans="2:16" ht="11.25" customHeight="1">
      <c r="B908" s="23"/>
      <c r="K908"/>
      <c r="L908"/>
      <c r="M908"/>
      <c r="O908" s="70"/>
      <c r="P908" s="34"/>
    </row>
    <row r="909" spans="2:16" ht="11.25" customHeight="1">
      <c r="B909" s="23"/>
      <c r="K909"/>
      <c r="L909"/>
      <c r="M909"/>
      <c r="O909" s="70"/>
      <c r="P909" s="34"/>
    </row>
    <row r="910" spans="2:16" ht="11.25" customHeight="1">
      <c r="B910" s="23"/>
      <c r="K910"/>
      <c r="L910"/>
      <c r="M910"/>
      <c r="O910" s="70"/>
      <c r="P910" s="34"/>
    </row>
    <row r="911" spans="2:16" ht="11.25" customHeight="1">
      <c r="B911" s="23"/>
      <c r="K911"/>
      <c r="L911"/>
      <c r="M911"/>
      <c r="O911" s="70"/>
      <c r="P911" s="34"/>
    </row>
    <row r="912" spans="2:16" ht="11.25" customHeight="1">
      <c r="B912" s="23"/>
      <c r="K912"/>
      <c r="L912"/>
      <c r="M912"/>
      <c r="O912" s="70"/>
      <c r="P912" s="34"/>
    </row>
    <row r="913" spans="2:16" ht="11.25" customHeight="1">
      <c r="B913" s="23"/>
      <c r="K913"/>
      <c r="L913"/>
      <c r="M913"/>
      <c r="O913" s="70"/>
      <c r="P913" s="34"/>
    </row>
    <row r="914" spans="2:16" ht="11.25" customHeight="1">
      <c r="B914" s="23"/>
      <c r="K914"/>
      <c r="L914"/>
      <c r="M914"/>
      <c r="O914" s="70"/>
      <c r="P914" s="34"/>
    </row>
    <row r="915" spans="2:16" ht="11.25" customHeight="1">
      <c r="B915" s="23"/>
      <c r="K915"/>
      <c r="L915"/>
      <c r="M915"/>
      <c r="O915" s="70"/>
      <c r="P915" s="34"/>
    </row>
    <row r="916" spans="2:16" ht="11.25" customHeight="1">
      <c r="B916" s="23"/>
      <c r="K916"/>
      <c r="L916"/>
      <c r="M916"/>
      <c r="O916" s="70"/>
      <c r="P916" s="34"/>
    </row>
    <row r="917" spans="2:16" ht="11.25" customHeight="1">
      <c r="B917" s="23"/>
      <c r="K917"/>
      <c r="L917"/>
      <c r="M917"/>
      <c r="O917" s="70"/>
      <c r="P917" s="34"/>
    </row>
    <row r="918" spans="2:16" ht="11.25" customHeight="1">
      <c r="B918" s="23"/>
      <c r="K918"/>
      <c r="L918"/>
      <c r="M918"/>
      <c r="O918" s="70"/>
      <c r="P918" s="34"/>
    </row>
    <row r="919" spans="2:16" ht="11.25" customHeight="1">
      <c r="B919" s="23"/>
      <c r="K919"/>
      <c r="L919"/>
      <c r="M919"/>
      <c r="O919" s="70"/>
      <c r="P919" s="34"/>
    </row>
    <row r="920" spans="2:16" ht="11.25" customHeight="1">
      <c r="B920" s="23"/>
      <c r="K920"/>
      <c r="L920"/>
      <c r="M920"/>
      <c r="O920" s="70"/>
      <c r="P920" s="34"/>
    </row>
    <row r="921" spans="2:16" ht="11.25" customHeight="1">
      <c r="B921" s="23"/>
      <c r="K921"/>
      <c r="L921"/>
      <c r="M921"/>
      <c r="O921" s="70"/>
      <c r="P921" s="34"/>
    </row>
    <row r="922" spans="2:16" ht="11.25" customHeight="1">
      <c r="B922" s="23"/>
      <c r="K922"/>
      <c r="L922"/>
      <c r="M922"/>
      <c r="O922" s="70"/>
      <c r="P922" s="34"/>
    </row>
    <row r="923" spans="2:16" ht="11.25" customHeight="1">
      <c r="B923" s="23"/>
      <c r="K923"/>
      <c r="L923"/>
      <c r="M923"/>
      <c r="O923" s="70"/>
      <c r="P923" s="34"/>
    </row>
    <row r="924" spans="2:16" ht="11.25" customHeight="1">
      <c r="B924" s="23"/>
      <c r="K924"/>
      <c r="L924"/>
      <c r="M924"/>
      <c r="O924" s="70"/>
      <c r="P924" s="34"/>
    </row>
    <row r="925" spans="2:16" ht="11.25" customHeight="1">
      <c r="B925" s="23"/>
      <c r="K925"/>
      <c r="L925"/>
      <c r="M925"/>
      <c r="O925" s="70"/>
      <c r="P925" s="34"/>
    </row>
    <row r="926" spans="2:16" ht="11.25" customHeight="1">
      <c r="B926" s="23"/>
      <c r="K926"/>
      <c r="L926"/>
      <c r="M926"/>
      <c r="O926" s="70"/>
      <c r="P926" s="34"/>
    </row>
    <row r="927" spans="2:16" ht="11.25" customHeight="1">
      <c r="B927" s="23"/>
      <c r="K927"/>
      <c r="L927"/>
      <c r="M927"/>
      <c r="O927" s="70"/>
      <c r="P927" s="34"/>
    </row>
    <row r="928" spans="2:16" ht="11.25" customHeight="1">
      <c r="B928" s="23"/>
      <c r="K928"/>
      <c r="L928"/>
      <c r="M928"/>
      <c r="O928" s="70"/>
      <c r="P928" s="34"/>
    </row>
    <row r="929" spans="2:16" ht="11.25" customHeight="1">
      <c r="B929" s="23"/>
      <c r="K929"/>
      <c r="L929"/>
      <c r="M929"/>
      <c r="O929" s="70"/>
      <c r="P929" s="34"/>
    </row>
    <row r="930" spans="2:16" ht="11.25" customHeight="1">
      <c r="B930" s="23"/>
      <c r="K930"/>
      <c r="L930"/>
      <c r="M930"/>
      <c r="O930" s="70"/>
      <c r="P930" s="34"/>
    </row>
    <row r="931" spans="2:16" ht="11.25" customHeight="1">
      <c r="B931" s="23"/>
      <c r="K931"/>
      <c r="L931"/>
      <c r="M931"/>
      <c r="O931" s="70"/>
      <c r="P931" s="34"/>
    </row>
    <row r="932" spans="2:16" ht="11.25" customHeight="1">
      <c r="B932" s="23"/>
      <c r="K932"/>
      <c r="L932"/>
      <c r="M932"/>
      <c r="O932" s="70"/>
      <c r="P932" s="34"/>
    </row>
    <row r="933" spans="2:16" ht="11.25" customHeight="1">
      <c r="B933" s="23"/>
      <c r="K933"/>
      <c r="L933"/>
      <c r="M933"/>
      <c r="O933" s="70"/>
      <c r="P933" s="34"/>
    </row>
    <row r="934" spans="2:16" ht="11.25" customHeight="1">
      <c r="B934" s="23"/>
      <c r="K934"/>
      <c r="L934"/>
      <c r="M934"/>
      <c r="O934" s="70"/>
      <c r="P934" s="34"/>
    </row>
    <row r="935" spans="2:16" ht="11.25" customHeight="1">
      <c r="B935" s="23"/>
      <c r="K935"/>
      <c r="L935"/>
      <c r="M935"/>
      <c r="O935" s="70"/>
      <c r="P935" s="34"/>
    </row>
    <row r="936" spans="2:16" ht="11.25" customHeight="1">
      <c r="B936" s="23"/>
      <c r="K936"/>
      <c r="L936"/>
      <c r="M936"/>
      <c r="O936" s="70"/>
      <c r="P936" s="34"/>
    </row>
    <row r="937" spans="2:16" ht="11.25" customHeight="1">
      <c r="B937" s="23"/>
      <c r="K937"/>
      <c r="L937"/>
      <c r="M937"/>
      <c r="O937" s="70"/>
      <c r="P937" s="34"/>
    </row>
    <row r="938" spans="2:16" ht="11.25" customHeight="1">
      <c r="B938" s="23"/>
      <c r="K938"/>
      <c r="L938"/>
      <c r="M938"/>
      <c r="O938" s="70"/>
      <c r="P938" s="34"/>
    </row>
    <row r="939" spans="2:16" ht="11.25" customHeight="1">
      <c r="B939" s="23"/>
      <c r="K939"/>
      <c r="L939"/>
      <c r="M939"/>
      <c r="O939" s="70"/>
      <c r="P939" s="34"/>
    </row>
    <row r="940" spans="2:16" ht="11.25" customHeight="1">
      <c r="B940" s="23"/>
      <c r="K940"/>
      <c r="L940"/>
      <c r="M940"/>
      <c r="O940" s="70"/>
      <c r="P940" s="34"/>
    </row>
    <row r="941" spans="2:16" ht="11.25" customHeight="1">
      <c r="B941" s="23"/>
      <c r="K941"/>
      <c r="L941"/>
      <c r="M941"/>
      <c r="O941" s="70"/>
      <c r="P941" s="34"/>
    </row>
    <row r="942" spans="2:16" ht="11.25" customHeight="1">
      <c r="B942" s="23"/>
      <c r="K942"/>
      <c r="L942"/>
      <c r="M942"/>
      <c r="O942" s="70"/>
      <c r="P942" s="34"/>
    </row>
    <row r="943" spans="2:16" ht="11.25" customHeight="1">
      <c r="B943" s="23"/>
      <c r="K943"/>
      <c r="L943"/>
      <c r="M943"/>
      <c r="O943" s="70"/>
      <c r="P943" s="34"/>
    </row>
    <row r="944" spans="2:16" ht="11.25" customHeight="1">
      <c r="B944" s="23"/>
      <c r="K944"/>
      <c r="L944"/>
      <c r="M944"/>
      <c r="O944" s="70"/>
      <c r="P944" s="34"/>
    </row>
    <row r="945" spans="2:16" ht="11.25" customHeight="1">
      <c r="B945" s="23"/>
      <c r="K945"/>
      <c r="L945"/>
      <c r="M945"/>
      <c r="O945" s="70"/>
      <c r="P945" s="34"/>
    </row>
    <row r="946" spans="2:16" ht="11.25" customHeight="1">
      <c r="B946" s="23"/>
      <c r="K946"/>
      <c r="L946"/>
      <c r="M946"/>
      <c r="O946" s="70"/>
      <c r="P946" s="34"/>
    </row>
    <row r="947" spans="2:16" ht="11.25" customHeight="1">
      <c r="B947" s="23"/>
      <c r="K947"/>
      <c r="L947"/>
      <c r="M947"/>
      <c r="O947" s="70"/>
      <c r="P947" s="34"/>
    </row>
    <row r="948" spans="2:16" ht="11.25" customHeight="1">
      <c r="B948" s="23"/>
      <c r="K948"/>
      <c r="L948"/>
      <c r="M948"/>
      <c r="O948" s="70"/>
      <c r="P948" s="34"/>
    </row>
    <row r="949" spans="2:16" ht="11.25" customHeight="1">
      <c r="B949" s="23"/>
      <c r="K949"/>
      <c r="L949"/>
      <c r="M949"/>
      <c r="O949" s="70"/>
      <c r="P949" s="34"/>
    </row>
    <row r="950" spans="2:16" ht="11.25" customHeight="1">
      <c r="B950" s="23"/>
      <c r="K950"/>
      <c r="L950"/>
      <c r="M950"/>
      <c r="O950" s="70"/>
      <c r="P950" s="34"/>
    </row>
    <row r="951" spans="2:16" ht="11.25" customHeight="1">
      <c r="B951" s="23"/>
      <c r="K951"/>
      <c r="L951"/>
      <c r="M951"/>
      <c r="O951" s="70"/>
      <c r="P951" s="34"/>
    </row>
    <row r="952" spans="2:16" ht="11.25" customHeight="1">
      <c r="B952" s="23"/>
      <c r="K952"/>
      <c r="L952"/>
      <c r="M952"/>
      <c r="O952" s="70"/>
      <c r="P952" s="34"/>
    </row>
    <row r="953" spans="2:16" ht="11.25" customHeight="1">
      <c r="B953" s="23"/>
      <c r="K953"/>
      <c r="L953"/>
      <c r="M953"/>
      <c r="O953" s="70"/>
      <c r="P953" s="34"/>
    </row>
    <row r="954" spans="2:16" ht="11.25" customHeight="1">
      <c r="B954" s="23"/>
      <c r="K954"/>
      <c r="L954"/>
      <c r="M954"/>
      <c r="O954" s="70"/>
      <c r="P954" s="34"/>
    </row>
    <row r="955" spans="2:16" ht="11.25" customHeight="1">
      <c r="B955" s="23"/>
      <c r="K955"/>
      <c r="L955"/>
      <c r="M955"/>
      <c r="O955" s="70"/>
      <c r="P955" s="34"/>
    </row>
    <row r="956" spans="2:16" ht="11.25" customHeight="1">
      <c r="B956" s="23"/>
      <c r="K956"/>
      <c r="L956"/>
      <c r="M956"/>
      <c r="O956" s="70"/>
      <c r="P956" s="34"/>
    </row>
    <row r="957" spans="2:16" ht="11.25" customHeight="1">
      <c r="B957" s="23"/>
      <c r="K957"/>
      <c r="L957"/>
      <c r="M957"/>
      <c r="O957" s="70"/>
      <c r="P957" s="34"/>
    </row>
    <row r="958" spans="2:16" ht="11.25" customHeight="1">
      <c r="B958" s="23"/>
      <c r="K958"/>
      <c r="L958"/>
      <c r="M958"/>
      <c r="O958" s="70"/>
      <c r="P958" s="34"/>
    </row>
    <row r="959" spans="2:16" ht="11.25" customHeight="1">
      <c r="B959" s="23"/>
      <c r="K959"/>
      <c r="L959"/>
      <c r="M959"/>
      <c r="O959" s="70"/>
      <c r="P959" s="34"/>
    </row>
    <row r="960" spans="2:16" ht="11.25" customHeight="1">
      <c r="B960" s="23"/>
      <c r="K960"/>
      <c r="L960"/>
      <c r="M960"/>
      <c r="O960" s="70"/>
      <c r="P960" s="34"/>
    </row>
    <row r="961" spans="2:16" ht="11.25" customHeight="1">
      <c r="B961" s="23"/>
      <c r="K961"/>
      <c r="L961"/>
      <c r="M961"/>
      <c r="O961" s="70"/>
      <c r="P961" s="34"/>
    </row>
    <row r="962" spans="2:16" ht="11.25" customHeight="1">
      <c r="B962" s="23"/>
      <c r="K962"/>
      <c r="L962"/>
      <c r="M962"/>
      <c r="O962" s="70"/>
      <c r="P962" s="34"/>
    </row>
    <row r="963" spans="2:16" ht="11.25" customHeight="1">
      <c r="B963" s="23"/>
      <c r="K963"/>
      <c r="L963"/>
      <c r="M963"/>
      <c r="O963" s="70"/>
      <c r="P963" s="34"/>
    </row>
    <row r="964" spans="2:16" ht="11.25" customHeight="1">
      <c r="B964" s="23"/>
      <c r="K964"/>
      <c r="L964"/>
      <c r="M964"/>
      <c r="O964" s="70"/>
      <c r="P964" s="34"/>
    </row>
    <row r="965" spans="2:16" ht="11.25" customHeight="1">
      <c r="B965" s="23"/>
      <c r="K965"/>
      <c r="L965"/>
      <c r="M965"/>
      <c r="O965" s="70"/>
      <c r="P965" s="34"/>
    </row>
    <row r="966" spans="2:16" ht="11.25" customHeight="1">
      <c r="B966" s="23"/>
      <c r="K966"/>
      <c r="L966"/>
      <c r="M966"/>
      <c r="O966" s="70"/>
      <c r="P966" s="34"/>
    </row>
    <row r="967" spans="2:16" ht="11.25" customHeight="1">
      <c r="B967" s="23"/>
      <c r="K967"/>
      <c r="L967"/>
      <c r="M967"/>
      <c r="O967" s="70"/>
      <c r="P967" s="34"/>
    </row>
    <row r="968" spans="2:16" ht="11.25" customHeight="1">
      <c r="B968" s="23"/>
      <c r="K968"/>
      <c r="L968"/>
      <c r="M968"/>
      <c r="O968" s="70"/>
      <c r="P968" s="34"/>
    </row>
    <row r="969" spans="2:16" ht="11.25" customHeight="1">
      <c r="B969" s="23"/>
      <c r="K969"/>
      <c r="L969"/>
      <c r="M969"/>
      <c r="O969" s="70"/>
      <c r="P969" s="34"/>
    </row>
    <row r="970" spans="2:16" ht="11.25" customHeight="1">
      <c r="B970" s="23"/>
      <c r="K970"/>
      <c r="L970"/>
      <c r="M970"/>
      <c r="O970" s="70"/>
      <c r="P970" s="34"/>
    </row>
    <row r="971" spans="2:16" ht="11.25" customHeight="1">
      <c r="B971" s="23"/>
      <c r="K971"/>
      <c r="L971"/>
      <c r="M971"/>
      <c r="O971" s="70"/>
      <c r="P971" s="34"/>
    </row>
    <row r="972" spans="2:16" ht="11.25" customHeight="1">
      <c r="B972" s="23"/>
      <c r="K972"/>
      <c r="L972"/>
      <c r="M972"/>
      <c r="O972" s="70"/>
      <c r="P972" s="34"/>
    </row>
    <row r="973" spans="2:16" ht="11.25" customHeight="1">
      <c r="B973" s="23"/>
      <c r="K973"/>
      <c r="L973"/>
      <c r="M973"/>
      <c r="O973" s="70"/>
      <c r="P973" s="34"/>
    </row>
    <row r="974" spans="2:16" ht="11.25" customHeight="1">
      <c r="B974" s="23"/>
      <c r="K974"/>
      <c r="L974"/>
      <c r="M974"/>
      <c r="O974" s="70"/>
      <c r="P974" s="34"/>
    </row>
    <row r="975" spans="2:16" ht="11.25" customHeight="1">
      <c r="B975" s="23"/>
      <c r="K975"/>
      <c r="L975"/>
      <c r="M975"/>
      <c r="O975" s="70"/>
      <c r="P975" s="34"/>
    </row>
    <row r="976" spans="2:16" ht="11.25" customHeight="1">
      <c r="B976" s="23"/>
      <c r="K976"/>
      <c r="L976"/>
      <c r="M976"/>
      <c r="O976" s="70"/>
      <c r="P976" s="34"/>
    </row>
    <row r="977" spans="2:16" ht="11.25" customHeight="1">
      <c r="B977" s="23"/>
      <c r="K977"/>
      <c r="L977"/>
      <c r="M977"/>
      <c r="O977" s="70"/>
      <c r="P977" s="34"/>
    </row>
    <row r="978" spans="2:16" ht="11.25" customHeight="1">
      <c r="B978" s="23"/>
      <c r="K978"/>
      <c r="L978"/>
      <c r="M978"/>
      <c r="O978" s="70"/>
      <c r="P978" s="34"/>
    </row>
    <row r="979" spans="2:16" ht="11.25" customHeight="1">
      <c r="B979" s="23"/>
      <c r="K979"/>
      <c r="L979"/>
      <c r="M979"/>
      <c r="O979" s="70"/>
      <c r="P979" s="34"/>
    </row>
    <row r="980" spans="2:16" ht="11.25" customHeight="1">
      <c r="B980" s="23"/>
      <c r="K980"/>
      <c r="L980"/>
      <c r="M980"/>
      <c r="O980" s="70"/>
      <c r="P980" s="34"/>
    </row>
    <row r="981" spans="2:16" ht="11.25" customHeight="1">
      <c r="B981" s="23"/>
      <c r="K981"/>
      <c r="L981"/>
      <c r="M981"/>
      <c r="O981" s="70"/>
      <c r="P981" s="34"/>
    </row>
    <row r="982" spans="2:16" ht="11.25" customHeight="1">
      <c r="B982" s="23"/>
      <c r="K982"/>
      <c r="L982"/>
      <c r="M982"/>
      <c r="O982" s="70"/>
      <c r="P982" s="34"/>
    </row>
    <row r="983" spans="2:16" ht="11.25" customHeight="1">
      <c r="B983" s="23"/>
      <c r="K983"/>
      <c r="L983"/>
      <c r="M983"/>
      <c r="O983" s="70"/>
      <c r="P983" s="34"/>
    </row>
    <row r="984" spans="2:16" ht="11.25" customHeight="1">
      <c r="B984" s="23"/>
      <c r="K984"/>
      <c r="L984"/>
      <c r="M984"/>
      <c r="O984" s="70"/>
      <c r="P984" s="34"/>
    </row>
    <row r="985" spans="2:16" ht="11.25" customHeight="1">
      <c r="B985" s="23"/>
      <c r="K985"/>
      <c r="L985"/>
      <c r="M985"/>
      <c r="O985" s="70"/>
      <c r="P985" s="34"/>
    </row>
    <row r="986" spans="2:16" ht="11.25" customHeight="1">
      <c r="B986" s="23"/>
      <c r="K986"/>
      <c r="L986"/>
      <c r="M986"/>
      <c r="O986" s="70"/>
      <c r="P986" s="34"/>
    </row>
    <row r="987" spans="2:16" ht="11.25" customHeight="1">
      <c r="B987" s="23"/>
      <c r="K987"/>
      <c r="L987"/>
      <c r="M987"/>
      <c r="O987" s="70"/>
      <c r="P987" s="34"/>
    </row>
    <row r="988" spans="2:16" ht="11.25" customHeight="1">
      <c r="B988" s="23"/>
      <c r="K988"/>
      <c r="L988"/>
      <c r="M988"/>
      <c r="O988" s="70"/>
      <c r="P988" s="34"/>
    </row>
    <row r="989" spans="2:16" ht="11.25" customHeight="1">
      <c r="B989" s="23"/>
      <c r="K989"/>
      <c r="L989"/>
      <c r="M989"/>
      <c r="O989" s="70"/>
      <c r="P989" s="34"/>
    </row>
    <row r="990" spans="2:16" ht="11.25" customHeight="1">
      <c r="B990" s="23"/>
      <c r="K990"/>
      <c r="L990"/>
      <c r="M990"/>
      <c r="O990" s="70"/>
      <c r="P990" s="34"/>
    </row>
    <row r="991" spans="2:16" ht="11.25" customHeight="1">
      <c r="B991" s="23"/>
      <c r="K991"/>
      <c r="L991"/>
      <c r="M991"/>
      <c r="O991" s="70"/>
      <c r="P991" s="34"/>
    </row>
    <row r="992" spans="2:16" ht="11.25" customHeight="1">
      <c r="B992" s="23"/>
      <c r="K992"/>
      <c r="L992"/>
      <c r="M992"/>
      <c r="O992" s="70"/>
      <c r="P992" s="34"/>
    </row>
    <row r="993" spans="2:16" ht="11.25" customHeight="1">
      <c r="B993" s="23"/>
      <c r="K993"/>
      <c r="L993"/>
      <c r="M993"/>
      <c r="O993" s="70"/>
      <c r="P993" s="34"/>
    </row>
    <row r="994" spans="2:16" ht="11.25" customHeight="1">
      <c r="B994" s="23"/>
      <c r="K994"/>
      <c r="L994"/>
      <c r="M994"/>
      <c r="O994" s="70"/>
      <c r="P994" s="34"/>
    </row>
    <row r="995" spans="2:16" ht="11.25" customHeight="1">
      <c r="B995" s="23"/>
      <c r="K995"/>
      <c r="L995"/>
      <c r="M995"/>
      <c r="O995" s="70"/>
      <c r="P995" s="34"/>
    </row>
    <row r="996" spans="2:16" ht="11.25" customHeight="1">
      <c r="B996" s="23"/>
      <c r="K996"/>
      <c r="L996"/>
      <c r="M996"/>
      <c r="O996" s="70"/>
      <c r="P996" s="34"/>
    </row>
    <row r="997" spans="2:16" ht="11.25" customHeight="1">
      <c r="B997" s="23"/>
      <c r="K997"/>
      <c r="L997"/>
      <c r="M997"/>
      <c r="O997" s="70"/>
      <c r="P997" s="34"/>
    </row>
    <row r="998" spans="2:16" ht="11.25" customHeight="1">
      <c r="B998" s="23"/>
      <c r="K998"/>
      <c r="L998"/>
      <c r="M998"/>
      <c r="O998" s="70"/>
      <c r="P998" s="34"/>
    </row>
    <row r="999" spans="2:16" ht="11.25" customHeight="1">
      <c r="B999" s="23"/>
      <c r="K999"/>
      <c r="L999"/>
      <c r="M999"/>
      <c r="O999" s="70"/>
      <c r="P999" s="34"/>
    </row>
    <row r="1000" spans="2:16" ht="11.25" customHeight="1">
      <c r="B1000" s="23"/>
      <c r="K1000"/>
      <c r="L1000"/>
      <c r="M1000"/>
      <c r="O1000" s="70"/>
      <c r="P1000" s="34"/>
    </row>
    <row r="1001" spans="2:16" ht="11.25" customHeight="1">
      <c r="B1001" s="23"/>
      <c r="K1001"/>
      <c r="L1001"/>
      <c r="M1001"/>
      <c r="O1001" s="70"/>
      <c r="P1001" s="34"/>
    </row>
    <row r="1002" spans="2:16" ht="11.25" customHeight="1">
      <c r="B1002" s="23"/>
      <c r="K1002"/>
      <c r="L1002"/>
      <c r="M1002"/>
      <c r="O1002" s="70"/>
      <c r="P1002" s="34"/>
    </row>
    <row r="1003" spans="2:16" ht="11.25" customHeight="1">
      <c r="B1003" s="23"/>
      <c r="K1003"/>
      <c r="L1003"/>
      <c r="M1003"/>
      <c r="O1003" s="70"/>
      <c r="P1003" s="34"/>
    </row>
    <row r="1004" spans="2:16" ht="11.25" customHeight="1">
      <c r="B1004" s="23"/>
      <c r="K1004"/>
      <c r="L1004"/>
      <c r="M1004"/>
      <c r="O1004" s="70"/>
      <c r="P1004" s="34"/>
    </row>
    <row r="1005" spans="2:16" ht="11.25" customHeight="1">
      <c r="B1005" s="23"/>
      <c r="K1005"/>
      <c r="L1005"/>
      <c r="M1005"/>
      <c r="O1005" s="70"/>
      <c r="P1005" s="34"/>
    </row>
    <row r="1006" spans="2:16" ht="11.25" customHeight="1">
      <c r="B1006" s="23"/>
      <c r="K1006"/>
      <c r="L1006"/>
      <c r="M1006"/>
      <c r="O1006" s="70"/>
      <c r="P1006" s="34"/>
    </row>
    <row r="1007" spans="2:16" ht="11.25" customHeight="1">
      <c r="B1007" s="23"/>
      <c r="K1007"/>
      <c r="L1007"/>
      <c r="M1007"/>
      <c r="O1007" s="70"/>
      <c r="P1007" s="34"/>
    </row>
    <row r="1008" spans="2:16" ht="11.25" customHeight="1">
      <c r="B1008" s="23"/>
      <c r="K1008"/>
      <c r="L1008"/>
      <c r="M1008"/>
      <c r="O1008" s="70"/>
      <c r="P1008" s="34"/>
    </row>
    <row r="1009" spans="2:16" ht="11.25" customHeight="1">
      <c r="B1009" s="23"/>
      <c r="K1009"/>
      <c r="L1009"/>
      <c r="M1009"/>
      <c r="O1009" s="70"/>
      <c r="P1009" s="34"/>
    </row>
    <row r="1010" spans="2:16" ht="11.25" customHeight="1">
      <c r="B1010" s="23"/>
      <c r="K1010"/>
      <c r="L1010"/>
      <c r="M1010"/>
      <c r="O1010" s="70"/>
      <c r="P1010" s="34"/>
    </row>
    <row r="1011" spans="2:16" ht="11.25" customHeight="1">
      <c r="B1011" s="23"/>
      <c r="K1011"/>
      <c r="L1011"/>
      <c r="M1011"/>
      <c r="O1011" s="70"/>
      <c r="P1011" s="34"/>
    </row>
    <row r="1012" spans="2:16" ht="11.25" customHeight="1">
      <c r="B1012" s="23"/>
      <c r="K1012"/>
      <c r="L1012"/>
      <c r="M1012"/>
      <c r="O1012" s="70"/>
      <c r="P1012" s="34"/>
    </row>
    <row r="1013" spans="2:16" ht="11.25" customHeight="1">
      <c r="B1013" s="23"/>
      <c r="K1013"/>
      <c r="L1013"/>
      <c r="M1013"/>
      <c r="O1013" s="70"/>
      <c r="P1013" s="34"/>
    </row>
    <row r="1014" spans="2:16" ht="11.25" customHeight="1">
      <c r="B1014" s="23"/>
      <c r="K1014"/>
      <c r="L1014"/>
      <c r="M1014"/>
      <c r="O1014" s="70"/>
      <c r="P1014" s="34"/>
    </row>
    <row r="1015" spans="2:16" ht="11.25" customHeight="1">
      <c r="B1015" s="23"/>
      <c r="K1015"/>
      <c r="L1015"/>
      <c r="M1015"/>
      <c r="O1015" s="70"/>
      <c r="P1015" s="34"/>
    </row>
    <row r="1016" spans="2:16" ht="11.25" customHeight="1">
      <c r="B1016" s="23"/>
      <c r="K1016"/>
      <c r="L1016"/>
      <c r="M1016"/>
      <c r="O1016" s="70"/>
      <c r="P1016" s="34"/>
    </row>
    <row r="1017" spans="2:16" ht="11.25" customHeight="1">
      <c r="B1017" s="23"/>
      <c r="K1017"/>
      <c r="L1017"/>
      <c r="M1017"/>
      <c r="O1017" s="70"/>
      <c r="P1017" s="34"/>
    </row>
    <row r="1018" spans="2:16" ht="11.25" customHeight="1">
      <c r="B1018" s="23"/>
      <c r="K1018"/>
      <c r="L1018"/>
      <c r="M1018"/>
      <c r="O1018" s="70"/>
      <c r="P1018" s="34"/>
    </row>
    <row r="1019" spans="2:16" ht="11.25" customHeight="1">
      <c r="B1019" s="23"/>
      <c r="K1019"/>
      <c r="L1019"/>
      <c r="M1019"/>
      <c r="O1019" s="70"/>
      <c r="P1019" s="34"/>
    </row>
    <row r="1020" spans="2:16" ht="11.25" customHeight="1">
      <c r="B1020" s="23"/>
      <c r="K1020"/>
      <c r="L1020"/>
      <c r="M1020"/>
      <c r="O1020" s="70"/>
      <c r="P1020" s="34"/>
    </row>
    <row r="1021" spans="2:16" ht="11.25" customHeight="1">
      <c r="B1021" s="23"/>
      <c r="K1021"/>
      <c r="L1021"/>
      <c r="M1021"/>
      <c r="O1021" s="70"/>
      <c r="P1021" s="34"/>
    </row>
    <row r="1022" spans="2:16" ht="11.25" customHeight="1">
      <c r="B1022" s="23"/>
      <c r="K1022"/>
      <c r="L1022"/>
      <c r="M1022"/>
      <c r="O1022" s="70"/>
      <c r="P1022" s="34"/>
    </row>
    <row r="1023" spans="2:16" ht="11.25" customHeight="1">
      <c r="B1023" s="23"/>
      <c r="K1023"/>
      <c r="L1023"/>
      <c r="M1023"/>
      <c r="O1023" s="70"/>
      <c r="P1023" s="34"/>
    </row>
    <row r="1024" spans="2:16" ht="11.25" customHeight="1">
      <c r="B1024" s="23"/>
      <c r="K1024"/>
      <c r="L1024"/>
      <c r="M1024"/>
      <c r="O1024" s="70"/>
      <c r="P1024" s="34"/>
    </row>
    <row r="1025" spans="2:16" ht="11.25" customHeight="1">
      <c r="B1025" s="23"/>
      <c r="K1025"/>
      <c r="L1025"/>
      <c r="M1025"/>
      <c r="O1025" s="70"/>
      <c r="P1025" s="34"/>
    </row>
    <row r="1026" spans="2:16" ht="11.25" customHeight="1">
      <c r="B1026" s="23"/>
      <c r="K1026"/>
      <c r="L1026"/>
      <c r="M1026"/>
      <c r="O1026" s="70"/>
      <c r="P1026" s="34"/>
    </row>
    <row r="1027" spans="2:16" ht="11.25" customHeight="1">
      <c r="B1027" s="23"/>
      <c r="K1027"/>
      <c r="L1027"/>
      <c r="M1027"/>
      <c r="O1027" s="70"/>
      <c r="P1027" s="34"/>
    </row>
    <row r="1028" spans="2:16" ht="11.25" customHeight="1">
      <c r="B1028" s="23"/>
      <c r="K1028"/>
      <c r="L1028"/>
      <c r="M1028"/>
      <c r="O1028" s="70"/>
      <c r="P1028" s="34"/>
    </row>
    <row r="1029" spans="2:16" ht="11.25" customHeight="1">
      <c r="B1029" s="23"/>
      <c r="K1029"/>
      <c r="L1029"/>
      <c r="M1029"/>
      <c r="O1029" s="70"/>
      <c r="P1029" s="34"/>
    </row>
    <row r="1030" spans="2:16" ht="11.25" customHeight="1">
      <c r="B1030" s="23"/>
      <c r="K1030"/>
      <c r="L1030"/>
      <c r="M1030"/>
      <c r="O1030" s="70"/>
      <c r="P1030" s="34"/>
    </row>
    <row r="1031" spans="2:16" ht="11.25" customHeight="1">
      <c r="B1031" s="23"/>
      <c r="K1031"/>
      <c r="L1031"/>
      <c r="M1031"/>
      <c r="O1031" s="70"/>
      <c r="P1031" s="34"/>
    </row>
    <row r="1032" spans="2:16" ht="11.25" customHeight="1">
      <c r="B1032" s="23"/>
      <c r="K1032"/>
      <c r="L1032"/>
      <c r="M1032"/>
      <c r="O1032" s="70"/>
      <c r="P1032" s="34"/>
    </row>
    <row r="1033" spans="2:16" ht="11.25" customHeight="1">
      <c r="B1033" s="23"/>
      <c r="K1033"/>
      <c r="L1033"/>
      <c r="M1033"/>
      <c r="O1033" s="70"/>
      <c r="P1033" s="34"/>
    </row>
    <row r="1034" spans="2:16" ht="11.25" customHeight="1">
      <c r="B1034" s="23"/>
      <c r="K1034"/>
      <c r="L1034"/>
      <c r="M1034"/>
      <c r="O1034" s="70"/>
      <c r="P1034" s="34"/>
    </row>
    <row r="1035" spans="2:16" ht="11.25" customHeight="1">
      <c r="B1035" s="23"/>
      <c r="K1035"/>
      <c r="L1035"/>
      <c r="M1035"/>
      <c r="O1035" s="70"/>
      <c r="P1035" s="34"/>
    </row>
    <row r="1036" spans="2:16" ht="11.25" customHeight="1">
      <c r="B1036" s="23"/>
      <c r="K1036"/>
      <c r="L1036"/>
      <c r="M1036"/>
      <c r="O1036" s="70"/>
      <c r="P1036" s="34"/>
    </row>
    <row r="1037" spans="2:16" ht="11.25" customHeight="1">
      <c r="B1037" s="23"/>
      <c r="K1037"/>
      <c r="L1037"/>
      <c r="M1037"/>
      <c r="O1037" s="70"/>
      <c r="P1037" s="34"/>
    </row>
    <row r="1038" spans="2:16" ht="11.25" customHeight="1">
      <c r="B1038" s="23"/>
      <c r="K1038"/>
      <c r="L1038"/>
      <c r="M1038"/>
      <c r="O1038" s="70"/>
      <c r="P1038" s="34"/>
    </row>
    <row r="1039" spans="2:16" ht="11.25" customHeight="1">
      <c r="B1039" s="23"/>
      <c r="K1039"/>
      <c r="L1039"/>
      <c r="M1039"/>
      <c r="O1039" s="70"/>
      <c r="P1039" s="34"/>
    </row>
    <row r="1040" spans="2:16" ht="11.25" customHeight="1">
      <c r="B1040" s="23"/>
      <c r="K1040"/>
      <c r="L1040"/>
      <c r="M1040"/>
      <c r="O1040" s="70"/>
      <c r="P1040" s="34"/>
    </row>
    <row r="1041" spans="2:16" ht="11.25" customHeight="1">
      <c r="B1041" s="23"/>
      <c r="K1041"/>
      <c r="L1041"/>
      <c r="M1041"/>
      <c r="O1041" s="70"/>
      <c r="P1041" s="34"/>
    </row>
    <row r="1042" spans="2:16" ht="11.25" customHeight="1">
      <c r="B1042" s="23"/>
      <c r="K1042"/>
      <c r="L1042"/>
      <c r="M1042"/>
      <c r="O1042" s="70"/>
      <c r="P1042" s="34"/>
    </row>
    <row r="1043" spans="2:16" ht="11.25" customHeight="1">
      <c r="B1043" s="23"/>
      <c r="K1043"/>
      <c r="L1043"/>
      <c r="M1043"/>
      <c r="O1043" s="70"/>
      <c r="P1043" s="34"/>
    </row>
    <row r="1044" spans="2:16" ht="11.25" customHeight="1">
      <c r="B1044" s="23"/>
      <c r="K1044"/>
      <c r="L1044"/>
      <c r="M1044"/>
      <c r="O1044" s="70"/>
      <c r="P1044" s="34"/>
    </row>
    <row r="1045" spans="2:16" ht="11.25" customHeight="1">
      <c r="B1045" s="23"/>
      <c r="K1045"/>
      <c r="L1045"/>
      <c r="M1045"/>
      <c r="O1045" s="70"/>
      <c r="P1045" s="34"/>
    </row>
    <row r="1046" spans="2:16" ht="11.25" customHeight="1">
      <c r="B1046" s="23"/>
      <c r="K1046"/>
      <c r="L1046"/>
      <c r="M1046"/>
      <c r="O1046" s="70"/>
      <c r="P1046" s="34"/>
    </row>
    <row r="1047" spans="2:16" ht="11.25" customHeight="1">
      <c r="B1047" s="23"/>
      <c r="K1047"/>
      <c r="L1047"/>
      <c r="M1047"/>
      <c r="O1047" s="70"/>
      <c r="P1047" s="34"/>
    </row>
    <row r="1048" spans="2:16" ht="11.25" customHeight="1">
      <c r="B1048" s="23"/>
      <c r="K1048"/>
      <c r="L1048"/>
      <c r="M1048"/>
      <c r="O1048" s="70"/>
      <c r="P1048" s="34"/>
    </row>
    <row r="1049" spans="2:16" ht="11.25" customHeight="1">
      <c r="B1049" s="23"/>
      <c r="K1049"/>
      <c r="L1049"/>
      <c r="M1049"/>
      <c r="O1049" s="70"/>
      <c r="P1049" s="34"/>
    </row>
    <row r="1050" spans="2:16" ht="11.25" customHeight="1">
      <c r="B1050" s="23"/>
      <c r="K1050"/>
      <c r="L1050"/>
      <c r="M1050"/>
      <c r="O1050" s="70"/>
      <c r="P1050" s="34"/>
    </row>
    <row r="1051" spans="2:16" ht="11.25" customHeight="1">
      <c r="B1051" s="23"/>
      <c r="K1051"/>
      <c r="L1051"/>
      <c r="M1051"/>
      <c r="O1051" s="70"/>
      <c r="P1051" s="34"/>
    </row>
    <row r="1052" spans="2:16" ht="11.25" customHeight="1">
      <c r="B1052" s="23"/>
      <c r="K1052"/>
      <c r="L1052"/>
      <c r="M1052"/>
      <c r="O1052" s="70"/>
      <c r="P1052" s="34"/>
    </row>
    <row r="1053" spans="2:16" ht="11.25" customHeight="1">
      <c r="B1053" s="23"/>
      <c r="K1053"/>
      <c r="L1053"/>
      <c r="M1053"/>
      <c r="O1053" s="70"/>
      <c r="P1053" s="34"/>
    </row>
    <row r="1054" spans="2:16" ht="11.25" customHeight="1">
      <c r="B1054" s="23"/>
      <c r="K1054"/>
      <c r="L1054"/>
      <c r="M1054"/>
      <c r="O1054" s="70"/>
      <c r="P1054" s="34"/>
    </row>
    <row r="1055" spans="2:16" ht="11.25" customHeight="1">
      <c r="B1055" s="23"/>
      <c r="K1055"/>
      <c r="L1055"/>
      <c r="M1055"/>
      <c r="O1055" s="70"/>
      <c r="P1055" s="34"/>
    </row>
    <row r="1056" spans="2:16" ht="11.25" customHeight="1">
      <c r="B1056" s="23"/>
      <c r="K1056"/>
      <c r="L1056"/>
      <c r="M1056"/>
      <c r="O1056" s="70"/>
      <c r="P1056" s="34"/>
    </row>
    <row r="1057" spans="2:16" ht="11.25" customHeight="1">
      <c r="B1057" s="23"/>
      <c r="K1057"/>
      <c r="L1057"/>
      <c r="M1057"/>
      <c r="O1057" s="70"/>
      <c r="P1057" s="34"/>
    </row>
    <row r="1058" spans="2:16" ht="11.25" customHeight="1">
      <c r="B1058" s="23"/>
      <c r="K1058"/>
      <c r="L1058"/>
      <c r="M1058"/>
      <c r="O1058" s="70"/>
      <c r="P1058" s="34"/>
    </row>
    <row r="1059" spans="2:16" ht="11.25" customHeight="1">
      <c r="B1059" s="23"/>
      <c r="K1059"/>
      <c r="L1059"/>
      <c r="M1059"/>
      <c r="O1059" s="70"/>
      <c r="P1059" s="34"/>
    </row>
    <row r="1060" spans="2:16" ht="11.25" customHeight="1">
      <c r="B1060" s="23"/>
      <c r="K1060"/>
      <c r="L1060"/>
      <c r="M1060"/>
      <c r="O1060" s="70"/>
      <c r="P1060" s="34"/>
    </row>
    <row r="1061" spans="2:16" ht="11.25" customHeight="1">
      <c r="B1061" s="23"/>
      <c r="K1061"/>
      <c r="L1061"/>
      <c r="M1061"/>
      <c r="O1061" s="70"/>
      <c r="P1061" s="34"/>
    </row>
    <row r="1062" spans="2:16" ht="11.25" customHeight="1">
      <c r="B1062" s="23"/>
      <c r="K1062"/>
      <c r="L1062"/>
      <c r="M1062"/>
      <c r="O1062" s="70"/>
      <c r="P1062" s="34"/>
    </row>
    <row r="1063" spans="2:16" ht="11.25" customHeight="1">
      <c r="B1063" s="23"/>
      <c r="K1063"/>
      <c r="L1063"/>
      <c r="M1063"/>
      <c r="O1063" s="70"/>
      <c r="P1063" s="34"/>
    </row>
    <row r="1064" spans="2:16" ht="11.25" customHeight="1">
      <c r="B1064" s="23"/>
      <c r="K1064"/>
      <c r="L1064"/>
      <c r="M1064"/>
      <c r="O1064" s="70"/>
      <c r="P1064" s="34"/>
    </row>
    <row r="1065" spans="2:16" ht="11.25" customHeight="1">
      <c r="B1065" s="23"/>
      <c r="K1065"/>
      <c r="L1065"/>
      <c r="M1065"/>
      <c r="O1065" s="70"/>
      <c r="P1065" s="34"/>
    </row>
    <row r="1066" spans="2:16" ht="11.25" customHeight="1">
      <c r="B1066" s="23"/>
      <c r="K1066"/>
      <c r="L1066"/>
      <c r="M1066"/>
      <c r="O1066" s="70"/>
      <c r="P1066" s="34"/>
    </row>
    <row r="1067" spans="2:16" ht="11.25" customHeight="1">
      <c r="B1067" s="23"/>
      <c r="K1067"/>
      <c r="L1067"/>
      <c r="M1067"/>
      <c r="O1067" s="70"/>
      <c r="P1067" s="34"/>
    </row>
    <row r="1068" spans="2:16" ht="11.25" customHeight="1">
      <c r="B1068" s="23"/>
      <c r="K1068"/>
      <c r="L1068"/>
      <c r="M1068"/>
      <c r="O1068" s="70"/>
      <c r="P1068" s="34"/>
    </row>
    <row r="1069" spans="2:16" ht="11.25" customHeight="1">
      <c r="B1069" s="23"/>
      <c r="K1069"/>
      <c r="L1069"/>
      <c r="M1069"/>
      <c r="O1069" s="70"/>
      <c r="P1069" s="34"/>
    </row>
    <row r="1070" spans="2:16" ht="11.25" customHeight="1">
      <c r="B1070" s="23"/>
      <c r="K1070"/>
      <c r="L1070"/>
      <c r="M1070"/>
      <c r="O1070" s="70"/>
      <c r="P1070" s="34"/>
    </row>
    <row r="1071" spans="2:16" ht="11.25" customHeight="1">
      <c r="B1071" s="23"/>
      <c r="K1071"/>
      <c r="L1071"/>
      <c r="M1071"/>
      <c r="O1071" s="70"/>
      <c r="P1071" s="34"/>
    </row>
    <row r="1072" spans="2:16" ht="11.25" customHeight="1">
      <c r="B1072" s="23"/>
      <c r="K1072"/>
      <c r="L1072"/>
      <c r="M1072"/>
      <c r="O1072" s="70"/>
      <c r="P1072" s="34"/>
    </row>
    <row r="1073" spans="2:16" ht="11.25" customHeight="1">
      <c r="B1073" s="23"/>
      <c r="K1073"/>
      <c r="L1073"/>
      <c r="M1073"/>
      <c r="O1073" s="70"/>
      <c r="P1073" s="34"/>
    </row>
    <row r="1074" spans="2:16" ht="11.25" customHeight="1">
      <c r="B1074" s="23"/>
      <c r="K1074"/>
      <c r="L1074"/>
      <c r="M1074"/>
      <c r="O1074" s="70"/>
      <c r="P1074" s="34"/>
    </row>
    <row r="1075" spans="2:16" ht="11.25" customHeight="1">
      <c r="B1075" s="23"/>
      <c r="K1075"/>
      <c r="L1075"/>
      <c r="M1075"/>
      <c r="O1075" s="70"/>
      <c r="P1075" s="34"/>
    </row>
    <row r="1076" spans="2:16" ht="11.25" customHeight="1">
      <c r="B1076" s="23"/>
      <c r="K1076"/>
      <c r="L1076"/>
      <c r="M1076"/>
      <c r="O1076" s="70"/>
      <c r="P1076" s="34"/>
    </row>
    <row r="1077" spans="2:16" ht="11.25" customHeight="1">
      <c r="B1077" s="23"/>
      <c r="K1077"/>
      <c r="L1077"/>
      <c r="M1077"/>
      <c r="O1077" s="70"/>
      <c r="P1077" s="34"/>
    </row>
    <row r="1078" spans="2:16" ht="11.25" customHeight="1">
      <c r="B1078" s="23"/>
      <c r="K1078"/>
      <c r="L1078"/>
      <c r="M1078"/>
      <c r="O1078" s="70"/>
      <c r="P1078" s="34"/>
    </row>
    <row r="1079" spans="2:16" ht="11.25" customHeight="1">
      <c r="B1079" s="23"/>
      <c r="K1079"/>
      <c r="L1079"/>
      <c r="M1079"/>
      <c r="O1079" s="70"/>
      <c r="P1079" s="34"/>
    </row>
    <row r="1080" spans="2:16" ht="11.25" customHeight="1">
      <c r="B1080" s="23"/>
      <c r="K1080"/>
      <c r="L1080"/>
      <c r="M1080"/>
      <c r="O1080" s="70"/>
      <c r="P1080" s="34"/>
    </row>
    <row r="1081" spans="2:16" ht="11.25" customHeight="1">
      <c r="B1081" s="23"/>
      <c r="K1081"/>
      <c r="L1081"/>
      <c r="M1081"/>
      <c r="O1081" s="70"/>
      <c r="P1081" s="34"/>
    </row>
    <row r="1082" spans="2:16" ht="11.25" customHeight="1">
      <c r="B1082" s="23"/>
      <c r="K1082"/>
      <c r="L1082"/>
      <c r="M1082"/>
      <c r="O1082" s="70"/>
      <c r="P1082" s="34"/>
    </row>
    <row r="1083" spans="2:16" ht="11.25" customHeight="1">
      <c r="B1083" s="23"/>
      <c r="K1083"/>
      <c r="L1083"/>
      <c r="M1083"/>
      <c r="O1083" s="70"/>
      <c r="P1083" s="34"/>
    </row>
    <row r="1084" spans="2:16" ht="11.25" customHeight="1">
      <c r="B1084" s="23"/>
      <c r="K1084"/>
      <c r="L1084"/>
      <c r="M1084"/>
      <c r="O1084" s="70"/>
      <c r="P1084" s="34"/>
    </row>
    <row r="1085" spans="2:16" ht="11.25" customHeight="1">
      <c r="B1085" s="23"/>
      <c r="K1085"/>
      <c r="L1085"/>
      <c r="M1085"/>
      <c r="O1085" s="70"/>
      <c r="P1085" s="34"/>
    </row>
    <row r="1086" spans="2:16" ht="11.25" customHeight="1">
      <c r="B1086" s="23"/>
      <c r="K1086"/>
      <c r="L1086"/>
      <c r="M1086"/>
      <c r="O1086" s="70"/>
      <c r="P1086" s="34"/>
    </row>
    <row r="1087" spans="2:16" ht="11.25" customHeight="1">
      <c r="B1087" s="23"/>
      <c r="K1087"/>
      <c r="L1087"/>
      <c r="M1087"/>
      <c r="O1087" s="70"/>
      <c r="P1087" s="34"/>
    </row>
    <row r="1088" spans="2:16" ht="11.25" customHeight="1">
      <c r="B1088" s="23"/>
      <c r="K1088"/>
      <c r="L1088"/>
      <c r="M1088"/>
      <c r="O1088" s="70"/>
      <c r="P1088" s="34"/>
    </row>
    <row r="1089" spans="2:16" ht="11.25" customHeight="1">
      <c r="B1089" s="23"/>
      <c r="K1089"/>
      <c r="L1089"/>
      <c r="M1089"/>
      <c r="O1089" s="70"/>
      <c r="P1089" s="34"/>
    </row>
    <row r="1090" spans="2:16" ht="11.25" customHeight="1">
      <c r="B1090" s="23"/>
      <c r="K1090"/>
      <c r="L1090"/>
      <c r="M1090"/>
      <c r="O1090" s="70"/>
      <c r="P1090" s="34"/>
    </row>
    <row r="1091" spans="2:16" ht="11.25" customHeight="1">
      <c r="B1091" s="23"/>
      <c r="K1091"/>
      <c r="L1091"/>
      <c r="M1091"/>
      <c r="O1091" s="70"/>
      <c r="P1091" s="34"/>
    </row>
    <row r="1092" spans="2:16" ht="11.25" customHeight="1">
      <c r="B1092" s="23"/>
      <c r="K1092"/>
      <c r="L1092"/>
      <c r="M1092"/>
      <c r="O1092" s="70"/>
      <c r="P1092" s="34"/>
    </row>
    <row r="1093" spans="2:16" ht="11.25" customHeight="1">
      <c r="B1093" s="23"/>
      <c r="K1093"/>
      <c r="L1093"/>
      <c r="M1093"/>
      <c r="O1093" s="70"/>
      <c r="P1093" s="34"/>
    </row>
    <row r="1094" spans="2:16" ht="11.25" customHeight="1">
      <c r="B1094" s="23"/>
      <c r="K1094"/>
      <c r="L1094"/>
      <c r="M1094"/>
      <c r="O1094" s="70"/>
      <c r="P1094" s="34"/>
    </row>
    <row r="1095" spans="2:16" ht="11.25" customHeight="1">
      <c r="B1095" s="23"/>
      <c r="K1095"/>
      <c r="L1095"/>
      <c r="M1095"/>
      <c r="O1095" s="70"/>
      <c r="P1095" s="34"/>
    </row>
    <row r="1096" spans="2:16" ht="11.25" customHeight="1">
      <c r="B1096" s="23"/>
      <c r="K1096"/>
      <c r="L1096"/>
      <c r="M1096"/>
      <c r="O1096" s="70"/>
      <c r="P1096" s="34"/>
    </row>
    <row r="1097" spans="2:16" ht="11.25" customHeight="1">
      <c r="B1097" s="23"/>
      <c r="K1097"/>
      <c r="L1097"/>
      <c r="M1097"/>
      <c r="O1097" s="70"/>
      <c r="P1097" s="34"/>
    </row>
    <row r="1098" spans="2:16" ht="11.25" customHeight="1">
      <c r="B1098" s="23"/>
      <c r="K1098"/>
      <c r="L1098"/>
      <c r="M1098"/>
      <c r="O1098" s="70"/>
      <c r="P1098" s="34"/>
    </row>
    <row r="1099" spans="2:16" ht="11.25" customHeight="1">
      <c r="B1099" s="23"/>
      <c r="K1099"/>
      <c r="L1099"/>
      <c r="M1099"/>
      <c r="O1099" s="70"/>
      <c r="P1099" s="34"/>
    </row>
    <row r="1100" spans="2:16" ht="11.25" customHeight="1">
      <c r="B1100" s="23"/>
      <c r="K1100"/>
      <c r="L1100"/>
      <c r="M1100"/>
      <c r="O1100" s="70"/>
      <c r="P1100" s="34"/>
    </row>
    <row r="1101" spans="2:16" ht="11.25" customHeight="1">
      <c r="B1101" s="23"/>
      <c r="K1101"/>
      <c r="L1101"/>
      <c r="M1101"/>
      <c r="O1101" s="70"/>
      <c r="P1101" s="34"/>
    </row>
    <row r="1102" spans="2:16" ht="11.25" customHeight="1">
      <c r="B1102" s="23"/>
      <c r="K1102"/>
      <c r="L1102"/>
      <c r="M1102"/>
      <c r="O1102" s="70"/>
      <c r="P1102" s="34"/>
    </row>
    <row r="1103" spans="2:16" ht="11.25" customHeight="1">
      <c r="B1103" s="23"/>
      <c r="K1103"/>
      <c r="L1103"/>
      <c r="M1103"/>
      <c r="O1103" s="70"/>
      <c r="P1103" s="34"/>
    </row>
    <row r="1104" spans="2:16" ht="11.25" customHeight="1">
      <c r="B1104" s="23"/>
      <c r="K1104"/>
      <c r="L1104"/>
      <c r="M1104"/>
      <c r="O1104" s="70"/>
      <c r="P1104" s="34"/>
    </row>
    <row r="1105" spans="2:16" ht="11.25" customHeight="1">
      <c r="B1105" s="23"/>
      <c r="K1105"/>
      <c r="L1105"/>
      <c r="M1105"/>
      <c r="O1105" s="70"/>
      <c r="P1105" s="34"/>
    </row>
    <row r="1106" spans="2:16" ht="11.25" customHeight="1">
      <c r="B1106" s="23"/>
      <c r="K1106"/>
      <c r="L1106"/>
      <c r="M1106"/>
      <c r="O1106" s="70"/>
      <c r="P1106" s="34"/>
    </row>
    <row r="1107" spans="2:16" ht="11.25" customHeight="1">
      <c r="B1107" s="23"/>
      <c r="K1107"/>
      <c r="L1107"/>
      <c r="M1107"/>
      <c r="O1107" s="70"/>
      <c r="P1107" s="34"/>
    </row>
    <row r="1108" spans="2:16" ht="11.25" customHeight="1">
      <c r="B1108" s="23"/>
      <c r="K1108"/>
      <c r="L1108"/>
      <c r="M1108"/>
      <c r="O1108" s="70"/>
      <c r="P1108" s="34"/>
    </row>
    <row r="1109" spans="2:16" ht="11.25" customHeight="1">
      <c r="B1109" s="23"/>
      <c r="K1109"/>
      <c r="L1109"/>
      <c r="M1109"/>
      <c r="O1109" s="70"/>
      <c r="P1109" s="34"/>
    </row>
    <row r="1110" spans="2:16" ht="11.25" customHeight="1">
      <c r="B1110" s="23"/>
      <c r="K1110"/>
      <c r="L1110"/>
      <c r="M1110"/>
      <c r="O1110" s="70"/>
      <c r="P1110" s="34"/>
    </row>
    <row r="1111" spans="2:16" ht="11.25" customHeight="1">
      <c r="B1111" s="23"/>
      <c r="K1111"/>
      <c r="L1111"/>
      <c r="M1111"/>
      <c r="O1111" s="70"/>
      <c r="P1111" s="34"/>
    </row>
    <row r="1112" spans="2:16" ht="11.25" customHeight="1">
      <c r="B1112" s="23"/>
      <c r="K1112"/>
      <c r="L1112"/>
      <c r="M1112"/>
      <c r="O1112" s="70"/>
      <c r="P1112" s="34"/>
    </row>
    <row r="1113" spans="2:16" ht="11.25" customHeight="1">
      <c r="B1113" s="23"/>
      <c r="K1113"/>
      <c r="L1113"/>
      <c r="M1113"/>
      <c r="O1113" s="70"/>
      <c r="P1113" s="34"/>
    </row>
    <row r="1114" spans="2:16" ht="11.25" customHeight="1">
      <c r="B1114" s="23"/>
      <c r="K1114"/>
      <c r="L1114"/>
      <c r="M1114"/>
      <c r="O1114" s="70"/>
      <c r="P1114" s="34"/>
    </row>
    <row r="1115" spans="2:16" ht="11.25" customHeight="1">
      <c r="B1115" s="23"/>
      <c r="K1115"/>
      <c r="L1115"/>
      <c r="M1115"/>
      <c r="O1115" s="70"/>
      <c r="P1115" s="34"/>
    </row>
    <row r="1116" spans="2:16" ht="11.25" customHeight="1">
      <c r="B1116" s="23"/>
      <c r="K1116"/>
      <c r="L1116"/>
      <c r="M1116"/>
      <c r="O1116" s="70"/>
      <c r="P1116" s="34"/>
    </row>
    <row r="1117" spans="2:16" ht="11.25" customHeight="1">
      <c r="B1117" s="23"/>
      <c r="K1117"/>
      <c r="L1117"/>
      <c r="M1117"/>
      <c r="O1117" s="70"/>
      <c r="P1117" s="34"/>
    </row>
    <row r="1118" spans="2:16" ht="11.25" customHeight="1">
      <c r="B1118" s="23"/>
      <c r="K1118"/>
      <c r="L1118"/>
      <c r="M1118"/>
      <c r="O1118" s="70"/>
      <c r="P1118" s="34"/>
    </row>
    <row r="1119" spans="2:16" ht="11.25" customHeight="1">
      <c r="B1119" s="23"/>
      <c r="K1119"/>
      <c r="L1119"/>
      <c r="M1119"/>
      <c r="O1119" s="70"/>
      <c r="P1119" s="34"/>
    </row>
    <row r="1120" spans="2:16" ht="11.25" customHeight="1">
      <c r="B1120" s="23"/>
      <c r="K1120"/>
      <c r="L1120"/>
      <c r="M1120"/>
      <c r="O1120" s="70"/>
      <c r="P1120" s="34"/>
    </row>
    <row r="1121" spans="2:16" ht="11.25" customHeight="1">
      <c r="B1121" s="23"/>
      <c r="K1121"/>
      <c r="L1121"/>
      <c r="M1121"/>
      <c r="O1121" s="70"/>
      <c r="P1121" s="34"/>
    </row>
    <row r="1122" spans="2:16" ht="11.25" customHeight="1">
      <c r="B1122" s="23"/>
      <c r="K1122"/>
      <c r="L1122"/>
      <c r="M1122"/>
      <c r="O1122" s="70"/>
      <c r="P1122" s="34"/>
    </row>
    <row r="1123" spans="2:16" ht="11.25" customHeight="1">
      <c r="B1123" s="23"/>
      <c r="K1123"/>
      <c r="L1123"/>
      <c r="M1123"/>
      <c r="O1123" s="70"/>
      <c r="P1123" s="34"/>
    </row>
    <row r="1124" spans="2:16" ht="11.25" customHeight="1">
      <c r="B1124" s="23"/>
      <c r="K1124"/>
      <c r="L1124"/>
      <c r="M1124"/>
      <c r="O1124" s="70"/>
      <c r="P1124" s="34"/>
    </row>
    <row r="1125" spans="2:16" ht="11.25" customHeight="1">
      <c r="B1125" s="23"/>
      <c r="K1125"/>
      <c r="L1125"/>
      <c r="M1125"/>
      <c r="O1125" s="70"/>
      <c r="P1125" s="34"/>
    </row>
    <row r="1126" spans="2:16" ht="11.25" customHeight="1">
      <c r="B1126" s="23"/>
      <c r="K1126"/>
      <c r="L1126"/>
      <c r="M1126"/>
      <c r="O1126" s="70"/>
      <c r="P1126" s="34"/>
    </row>
    <row r="1127" spans="2:16" ht="11.25" customHeight="1">
      <c r="B1127" s="23"/>
      <c r="K1127"/>
      <c r="L1127"/>
      <c r="M1127"/>
      <c r="O1127" s="70"/>
      <c r="P1127" s="34"/>
    </row>
    <row r="1128" spans="2:16" ht="11.25" customHeight="1">
      <c r="B1128" s="23"/>
      <c r="K1128"/>
      <c r="L1128"/>
      <c r="M1128"/>
      <c r="O1128" s="70"/>
      <c r="P1128" s="34"/>
    </row>
    <row r="1129" spans="2:16" ht="11.25" customHeight="1">
      <c r="B1129" s="23"/>
      <c r="K1129"/>
      <c r="L1129"/>
      <c r="M1129"/>
      <c r="O1129" s="70"/>
      <c r="P1129" s="34"/>
    </row>
    <row r="1130" spans="2:16" ht="11.25" customHeight="1">
      <c r="B1130" s="23"/>
      <c r="K1130"/>
      <c r="L1130"/>
      <c r="M1130"/>
      <c r="O1130" s="70"/>
      <c r="P1130" s="34"/>
    </row>
    <row r="1131" spans="2:16" ht="11.25" customHeight="1">
      <c r="B1131" s="23"/>
      <c r="K1131"/>
      <c r="L1131"/>
      <c r="M1131"/>
      <c r="O1131" s="70"/>
      <c r="P1131" s="34"/>
    </row>
    <row r="1132" spans="2:16" ht="11.25" customHeight="1">
      <c r="B1132" s="23"/>
      <c r="K1132"/>
      <c r="L1132"/>
      <c r="M1132"/>
      <c r="O1132" s="70"/>
      <c r="P1132" s="34"/>
    </row>
    <row r="1133" spans="2:16" ht="11.25" customHeight="1">
      <c r="B1133" s="23"/>
      <c r="K1133"/>
      <c r="L1133"/>
      <c r="M1133"/>
      <c r="O1133" s="70"/>
      <c r="P1133" s="34"/>
    </row>
    <row r="1134" spans="2:16" ht="11.25" customHeight="1">
      <c r="B1134" s="23"/>
      <c r="K1134"/>
      <c r="L1134"/>
      <c r="M1134"/>
      <c r="O1134" s="70"/>
      <c r="P1134" s="34"/>
    </row>
    <row r="1135" spans="2:16" ht="11.25" customHeight="1">
      <c r="B1135" s="23"/>
      <c r="K1135"/>
      <c r="L1135"/>
      <c r="M1135"/>
      <c r="O1135" s="70"/>
      <c r="P1135" s="34"/>
    </row>
    <row r="1136" spans="2:16" ht="11.25" customHeight="1">
      <c r="B1136" s="23"/>
      <c r="K1136"/>
      <c r="L1136"/>
      <c r="M1136"/>
      <c r="O1136" s="70"/>
      <c r="P1136" s="34"/>
    </row>
    <row r="1137" spans="2:16" ht="11.25" customHeight="1">
      <c r="B1137" s="23"/>
      <c r="K1137"/>
      <c r="L1137"/>
      <c r="M1137"/>
      <c r="O1137" s="70"/>
      <c r="P1137" s="34"/>
    </row>
    <row r="1138" spans="2:16" ht="11.25" customHeight="1">
      <c r="B1138" s="23"/>
      <c r="K1138"/>
      <c r="L1138"/>
      <c r="M1138"/>
      <c r="O1138" s="70"/>
      <c r="P1138" s="34"/>
    </row>
    <row r="1139" spans="2:16" ht="11.25" customHeight="1">
      <c r="B1139" s="23"/>
      <c r="K1139"/>
      <c r="L1139"/>
      <c r="M1139"/>
      <c r="O1139" s="70"/>
      <c r="P1139" s="34"/>
    </row>
    <row r="1140" spans="2:16" ht="11.25" customHeight="1">
      <c r="B1140" s="23"/>
      <c r="K1140"/>
      <c r="L1140"/>
      <c r="M1140"/>
      <c r="O1140" s="70"/>
      <c r="P1140" s="34"/>
    </row>
    <row r="1141" spans="2:16" ht="11.25" customHeight="1">
      <c r="B1141" s="23"/>
      <c r="K1141"/>
      <c r="L1141"/>
      <c r="M1141"/>
      <c r="O1141" s="70"/>
      <c r="P1141" s="34"/>
    </row>
    <row r="1142" spans="2:16" ht="11.25" customHeight="1">
      <c r="B1142" s="23"/>
      <c r="K1142"/>
      <c r="L1142"/>
      <c r="M1142"/>
      <c r="O1142" s="70"/>
      <c r="P1142" s="34"/>
    </row>
    <row r="1143" spans="2:16" ht="11.25" customHeight="1">
      <c r="B1143" s="23"/>
      <c r="K1143"/>
      <c r="L1143"/>
      <c r="M1143"/>
      <c r="O1143" s="70"/>
      <c r="P1143" s="34"/>
    </row>
    <row r="1144" spans="2:16" ht="11.25" customHeight="1">
      <c r="B1144" s="23"/>
      <c r="K1144"/>
      <c r="L1144"/>
      <c r="M1144"/>
      <c r="O1144" s="70"/>
      <c r="P1144" s="34"/>
    </row>
    <row r="1145" spans="2:16" ht="11.25" customHeight="1">
      <c r="B1145" s="23"/>
      <c r="K1145"/>
      <c r="L1145"/>
      <c r="M1145"/>
      <c r="O1145" s="70"/>
      <c r="P1145" s="34"/>
    </row>
    <row r="1146" spans="2:16" ht="11.25" customHeight="1">
      <c r="B1146" s="23"/>
      <c r="K1146"/>
      <c r="L1146"/>
      <c r="M1146"/>
      <c r="O1146" s="70"/>
      <c r="P1146" s="34"/>
    </row>
    <row r="1147" spans="2:16" ht="11.25" customHeight="1">
      <c r="B1147" s="23"/>
      <c r="K1147"/>
      <c r="L1147"/>
      <c r="M1147"/>
      <c r="O1147" s="70"/>
      <c r="P1147" s="34"/>
    </row>
    <row r="1148" spans="2:16" ht="11.25" customHeight="1">
      <c r="B1148" s="23"/>
      <c r="K1148"/>
      <c r="L1148"/>
      <c r="M1148"/>
      <c r="O1148" s="70"/>
      <c r="P1148" s="34"/>
    </row>
    <row r="1149" spans="2:16" ht="11.25" customHeight="1">
      <c r="B1149" s="23"/>
      <c r="K1149"/>
      <c r="L1149"/>
      <c r="M1149"/>
      <c r="O1149" s="70"/>
      <c r="P1149" s="34"/>
    </row>
    <row r="1150" spans="2:16" ht="11.25" customHeight="1">
      <c r="B1150" s="23"/>
      <c r="K1150"/>
      <c r="L1150"/>
      <c r="M1150"/>
      <c r="O1150" s="70"/>
      <c r="P1150" s="34"/>
    </row>
    <row r="1151" spans="2:16" ht="11.25" customHeight="1">
      <c r="B1151" s="23"/>
      <c r="K1151"/>
      <c r="L1151"/>
      <c r="M1151"/>
      <c r="O1151" s="70"/>
      <c r="P1151" s="34"/>
    </row>
    <row r="1152" spans="2:16" ht="11.25" customHeight="1">
      <c r="B1152" s="23"/>
      <c r="K1152"/>
      <c r="L1152"/>
      <c r="M1152"/>
      <c r="O1152" s="70"/>
      <c r="P1152" s="34"/>
    </row>
    <row r="1153" spans="2:16" ht="11.25" customHeight="1">
      <c r="B1153" s="23"/>
      <c r="K1153"/>
      <c r="L1153"/>
      <c r="M1153"/>
      <c r="O1153" s="70"/>
      <c r="P1153" s="34"/>
    </row>
    <row r="1154" spans="2:16" ht="11.25" customHeight="1">
      <c r="B1154" s="23"/>
      <c r="K1154"/>
      <c r="L1154"/>
      <c r="M1154"/>
      <c r="O1154" s="70"/>
      <c r="P1154" s="34"/>
    </row>
    <row r="1155" spans="2:16" ht="11.25" customHeight="1">
      <c r="B1155" s="23"/>
      <c r="K1155"/>
      <c r="L1155"/>
      <c r="M1155"/>
      <c r="O1155" s="70"/>
      <c r="P1155" s="34"/>
    </row>
    <row r="1156" spans="2:16" ht="11.25" customHeight="1">
      <c r="B1156" s="23"/>
      <c r="K1156"/>
      <c r="L1156"/>
      <c r="M1156"/>
      <c r="O1156" s="70"/>
      <c r="P1156" s="34"/>
    </row>
    <row r="1157" spans="2:16" ht="11.25" customHeight="1">
      <c r="B1157" s="23"/>
      <c r="K1157"/>
      <c r="L1157"/>
      <c r="M1157"/>
      <c r="O1157" s="70"/>
      <c r="P1157" s="34"/>
    </row>
    <row r="1158" spans="2:16" ht="11.25" customHeight="1">
      <c r="B1158" s="23"/>
      <c r="K1158"/>
      <c r="L1158"/>
      <c r="M1158"/>
      <c r="O1158" s="70"/>
      <c r="P1158" s="34"/>
    </row>
    <row r="1159" spans="2:16" ht="11.25" customHeight="1">
      <c r="B1159" s="23"/>
      <c r="K1159"/>
      <c r="L1159"/>
      <c r="M1159"/>
      <c r="O1159" s="70"/>
      <c r="P1159" s="34"/>
    </row>
    <row r="1160" spans="2:16" ht="11.25" customHeight="1">
      <c r="B1160" s="23"/>
      <c r="K1160"/>
      <c r="L1160"/>
      <c r="M1160"/>
      <c r="O1160" s="70"/>
      <c r="P1160" s="34"/>
    </row>
    <row r="1161" spans="2:16" ht="11.25" customHeight="1">
      <c r="B1161" s="23"/>
      <c r="K1161"/>
      <c r="L1161"/>
      <c r="M1161"/>
      <c r="O1161" s="70"/>
      <c r="P1161" s="34"/>
    </row>
    <row r="1162" spans="2:16" ht="11.25" customHeight="1">
      <c r="B1162" s="23"/>
      <c r="K1162"/>
      <c r="L1162"/>
      <c r="M1162"/>
      <c r="O1162" s="70"/>
      <c r="P1162" s="34"/>
    </row>
    <row r="1163" spans="2:16" ht="11.25" customHeight="1">
      <c r="B1163" s="23"/>
      <c r="K1163"/>
      <c r="L1163"/>
      <c r="M1163"/>
      <c r="O1163" s="70"/>
      <c r="P1163" s="34"/>
    </row>
    <row r="1164" spans="2:16" ht="11.25" customHeight="1">
      <c r="B1164" s="23"/>
      <c r="K1164"/>
      <c r="L1164"/>
      <c r="M1164"/>
      <c r="O1164" s="70"/>
      <c r="P1164" s="34"/>
    </row>
    <row r="1165" spans="2:16" ht="11.25" customHeight="1">
      <c r="B1165" s="23"/>
      <c r="K1165"/>
      <c r="L1165"/>
      <c r="M1165"/>
      <c r="O1165" s="70"/>
      <c r="P1165" s="34"/>
    </row>
    <row r="1166" spans="2:16" ht="11.25" customHeight="1">
      <c r="B1166" s="23"/>
      <c r="K1166"/>
      <c r="L1166"/>
      <c r="M1166"/>
      <c r="O1166" s="70"/>
      <c r="P1166" s="34"/>
    </row>
    <row r="1167" spans="2:16" ht="11.25" customHeight="1">
      <c r="B1167" s="23"/>
      <c r="K1167"/>
      <c r="L1167"/>
      <c r="M1167"/>
      <c r="O1167" s="70"/>
      <c r="P1167" s="34"/>
    </row>
    <row r="1168" spans="2:16" ht="11.25" customHeight="1">
      <c r="B1168" s="23"/>
      <c r="K1168"/>
      <c r="L1168"/>
      <c r="M1168"/>
      <c r="O1168" s="70"/>
      <c r="P1168" s="34"/>
    </row>
    <row r="1169" spans="2:16" ht="11.25" customHeight="1">
      <c r="B1169" s="23"/>
      <c r="K1169"/>
      <c r="L1169"/>
      <c r="M1169"/>
      <c r="O1169" s="70"/>
      <c r="P1169" s="34"/>
    </row>
    <row r="1170" spans="2:16" ht="11.25" customHeight="1">
      <c r="B1170" s="23"/>
      <c r="K1170"/>
      <c r="L1170"/>
      <c r="M1170"/>
      <c r="O1170" s="70"/>
      <c r="P1170" s="34"/>
    </row>
    <row r="1171" spans="2:16" ht="11.25" customHeight="1">
      <c r="B1171" s="23"/>
      <c r="K1171"/>
      <c r="L1171"/>
      <c r="M1171"/>
      <c r="O1171" s="70"/>
      <c r="P1171" s="34"/>
    </row>
    <row r="1172" spans="2:16" ht="11.25" customHeight="1">
      <c r="B1172" s="23"/>
      <c r="K1172"/>
      <c r="L1172"/>
      <c r="M1172"/>
      <c r="O1172" s="70"/>
      <c r="P1172" s="34"/>
    </row>
    <row r="1173" spans="2:16" ht="11.25" customHeight="1">
      <c r="B1173" s="23"/>
      <c r="K1173"/>
      <c r="L1173"/>
      <c r="M1173"/>
      <c r="O1173" s="70"/>
      <c r="P1173" s="34"/>
    </row>
    <row r="1174" spans="2:16" ht="11.25" customHeight="1">
      <c r="B1174" s="23"/>
      <c r="K1174"/>
      <c r="L1174"/>
      <c r="M1174"/>
      <c r="O1174" s="70"/>
      <c r="P1174" s="34"/>
    </row>
    <row r="1175" spans="2:16" ht="11.25" customHeight="1">
      <c r="B1175" s="23"/>
      <c r="K1175"/>
      <c r="L1175"/>
      <c r="M1175"/>
      <c r="O1175" s="70"/>
      <c r="P1175" s="34"/>
    </row>
    <row r="1176" spans="2:16" ht="11.25" customHeight="1">
      <c r="B1176" s="23"/>
      <c r="K1176"/>
      <c r="L1176"/>
      <c r="M1176"/>
      <c r="O1176" s="70"/>
      <c r="P1176" s="34"/>
    </row>
    <row r="1177" spans="2:16" ht="11.25" customHeight="1">
      <c r="B1177" s="23"/>
      <c r="K1177"/>
      <c r="L1177"/>
      <c r="M1177"/>
      <c r="O1177" s="70"/>
      <c r="P1177" s="34"/>
    </row>
    <row r="1178" spans="2:16" ht="11.25" customHeight="1">
      <c r="B1178" s="23"/>
      <c r="K1178"/>
      <c r="L1178"/>
      <c r="M1178"/>
      <c r="O1178" s="70"/>
      <c r="P1178" s="34"/>
    </row>
    <row r="1179" spans="2:16" ht="11.25" customHeight="1">
      <c r="B1179" s="23"/>
      <c r="K1179"/>
      <c r="L1179"/>
      <c r="M1179"/>
      <c r="O1179" s="70"/>
      <c r="P1179" s="34"/>
    </row>
    <row r="1180" spans="2:16" ht="11.25" customHeight="1">
      <c r="B1180" s="23"/>
      <c r="K1180"/>
      <c r="L1180"/>
      <c r="M1180"/>
      <c r="O1180" s="70"/>
      <c r="P1180" s="34"/>
    </row>
    <row r="1181" spans="2:16" ht="11.25" customHeight="1">
      <c r="B1181" s="23"/>
      <c r="K1181"/>
      <c r="L1181"/>
      <c r="M1181"/>
      <c r="O1181" s="70"/>
      <c r="P1181" s="34"/>
    </row>
    <row r="1182" spans="2:16" ht="11.25" customHeight="1">
      <c r="B1182" s="23"/>
      <c r="K1182"/>
      <c r="L1182"/>
      <c r="M1182"/>
      <c r="O1182" s="70"/>
      <c r="P1182" s="34"/>
    </row>
    <row r="1183" spans="2:16" ht="11.25" customHeight="1">
      <c r="B1183" s="23"/>
      <c r="K1183"/>
      <c r="L1183"/>
      <c r="M1183"/>
      <c r="O1183" s="70"/>
      <c r="P1183" s="34"/>
    </row>
    <row r="1184" spans="2:16" ht="11.25" customHeight="1">
      <c r="B1184" s="23"/>
      <c r="K1184"/>
      <c r="L1184"/>
      <c r="M1184"/>
      <c r="O1184" s="70"/>
      <c r="P1184" s="34"/>
    </row>
    <row r="1185" spans="2:16" ht="11.25" customHeight="1">
      <c r="B1185" s="23"/>
      <c r="K1185"/>
      <c r="L1185"/>
      <c r="M1185"/>
      <c r="O1185" s="70"/>
      <c r="P1185" s="34"/>
    </row>
    <row r="1186" spans="2:16" ht="11.25" customHeight="1">
      <c r="B1186" s="23"/>
      <c r="K1186"/>
      <c r="L1186"/>
      <c r="M1186"/>
      <c r="O1186" s="70"/>
      <c r="P1186" s="34"/>
    </row>
    <row r="1187" spans="2:16" ht="11.25" customHeight="1">
      <c r="B1187" s="23"/>
      <c r="K1187"/>
      <c r="L1187"/>
      <c r="M1187"/>
      <c r="O1187" s="70"/>
      <c r="P1187" s="34"/>
    </row>
    <row r="1188" spans="2:16" ht="11.25" customHeight="1">
      <c r="B1188" s="23"/>
      <c r="K1188"/>
      <c r="L1188"/>
      <c r="M1188"/>
      <c r="O1188" s="70"/>
      <c r="P1188" s="34"/>
    </row>
    <row r="1189" spans="2:16" ht="11.25" customHeight="1">
      <c r="B1189" s="23"/>
      <c r="K1189"/>
      <c r="L1189"/>
      <c r="M1189"/>
      <c r="O1189" s="70"/>
      <c r="P1189" s="34"/>
    </row>
    <row r="1190" spans="2:16" ht="11.25" customHeight="1">
      <c r="B1190" s="23"/>
      <c r="K1190"/>
      <c r="L1190"/>
      <c r="M1190"/>
      <c r="O1190" s="70"/>
      <c r="P1190" s="34"/>
    </row>
    <row r="1191" spans="2:16" ht="11.25" customHeight="1">
      <c r="B1191" s="23"/>
      <c r="K1191"/>
      <c r="L1191"/>
      <c r="M1191"/>
      <c r="O1191" s="70"/>
      <c r="P1191" s="34"/>
    </row>
    <row r="1192" spans="2:16" ht="11.25" customHeight="1">
      <c r="B1192" s="23"/>
      <c r="K1192"/>
      <c r="L1192"/>
      <c r="M1192"/>
      <c r="O1192" s="70"/>
      <c r="P1192" s="34"/>
    </row>
    <row r="1193" spans="2:16" ht="11.25" customHeight="1">
      <c r="B1193" s="23"/>
      <c r="K1193"/>
      <c r="L1193"/>
      <c r="M1193"/>
      <c r="O1193" s="70"/>
      <c r="P1193" s="34"/>
    </row>
    <row r="1194" spans="2:16" ht="11.25" customHeight="1">
      <c r="B1194" s="23"/>
      <c r="K1194"/>
      <c r="L1194"/>
      <c r="M1194"/>
      <c r="O1194" s="70"/>
      <c r="P1194" s="34"/>
    </row>
    <row r="1195" spans="2:16" ht="11.25" customHeight="1">
      <c r="B1195" s="23"/>
      <c r="K1195"/>
      <c r="L1195"/>
      <c r="M1195"/>
      <c r="O1195" s="70"/>
      <c r="P1195" s="34"/>
    </row>
    <row r="1196" spans="2:16" ht="11.25" customHeight="1">
      <c r="B1196" s="23"/>
      <c r="K1196"/>
      <c r="L1196"/>
      <c r="M1196"/>
      <c r="O1196" s="70"/>
      <c r="P1196" s="34"/>
    </row>
    <row r="1197" spans="2:16" ht="11.25" customHeight="1">
      <c r="B1197" s="23"/>
      <c r="K1197"/>
      <c r="L1197"/>
      <c r="M1197"/>
      <c r="O1197" s="70"/>
      <c r="P1197" s="34"/>
    </row>
    <row r="1198" spans="2:16" ht="11.25" customHeight="1">
      <c r="B1198" s="23"/>
      <c r="K1198"/>
      <c r="L1198"/>
      <c r="M1198"/>
      <c r="O1198" s="70"/>
      <c r="P1198" s="34"/>
    </row>
    <row r="1199" spans="2:16" ht="11.25" customHeight="1">
      <c r="B1199" s="23"/>
      <c r="K1199"/>
      <c r="L1199"/>
      <c r="M1199"/>
      <c r="O1199" s="70"/>
      <c r="P1199" s="34"/>
    </row>
    <row r="1200" spans="2:16" ht="11.25" customHeight="1">
      <c r="B1200" s="23"/>
      <c r="K1200"/>
      <c r="L1200"/>
      <c r="M1200"/>
      <c r="O1200" s="70"/>
      <c r="P1200" s="34"/>
    </row>
    <row r="1201" spans="2:16" ht="11.25" customHeight="1">
      <c r="B1201" s="23"/>
      <c r="K1201"/>
      <c r="L1201"/>
      <c r="M1201"/>
      <c r="O1201" s="70"/>
      <c r="P1201" s="34"/>
    </row>
    <row r="1202" spans="2:16" ht="11.25" customHeight="1">
      <c r="B1202" s="23"/>
      <c r="K1202"/>
      <c r="L1202"/>
      <c r="M1202"/>
      <c r="O1202" s="70"/>
      <c r="P1202" s="34"/>
    </row>
    <row r="1203" spans="2:16" ht="11.25" customHeight="1">
      <c r="B1203" s="23"/>
      <c r="K1203"/>
      <c r="L1203"/>
      <c r="M1203"/>
      <c r="O1203" s="70"/>
      <c r="P1203" s="34"/>
    </row>
    <row r="1204" spans="2:16" ht="11.25" customHeight="1">
      <c r="B1204" s="23"/>
      <c r="K1204"/>
      <c r="L1204"/>
      <c r="M1204"/>
      <c r="O1204" s="70"/>
      <c r="P1204" s="34"/>
    </row>
    <row r="1205" spans="2:16" ht="11.25" customHeight="1">
      <c r="B1205" s="23"/>
      <c r="K1205"/>
      <c r="L1205"/>
      <c r="M1205"/>
      <c r="O1205" s="70"/>
      <c r="P1205" s="34"/>
    </row>
    <row r="1206" spans="2:16" ht="11.25" customHeight="1">
      <c r="B1206" s="23"/>
      <c r="K1206"/>
      <c r="L1206"/>
      <c r="M1206"/>
      <c r="O1206" s="70"/>
      <c r="P1206" s="34"/>
    </row>
    <row r="1207" spans="2:16" ht="11.25" customHeight="1">
      <c r="B1207" s="23"/>
      <c r="K1207"/>
      <c r="L1207"/>
      <c r="M1207"/>
      <c r="O1207" s="70"/>
      <c r="P1207" s="34"/>
    </row>
    <row r="1208" spans="2:16" ht="11.25" customHeight="1">
      <c r="B1208" s="23"/>
      <c r="K1208"/>
      <c r="L1208"/>
      <c r="M1208"/>
      <c r="O1208" s="70"/>
      <c r="P1208" s="34"/>
    </row>
    <row r="1209" spans="2:16" ht="11.25" customHeight="1">
      <c r="B1209" s="23"/>
      <c r="K1209"/>
      <c r="L1209"/>
      <c r="M1209"/>
      <c r="O1209" s="70"/>
      <c r="P1209" s="34"/>
    </row>
    <row r="1210" spans="2:16" ht="11.25" customHeight="1">
      <c r="B1210" s="23"/>
      <c r="K1210"/>
      <c r="L1210"/>
      <c r="M1210"/>
      <c r="O1210" s="70"/>
      <c r="P1210" s="34"/>
    </row>
    <row r="1211" spans="2:16" ht="11.25" customHeight="1">
      <c r="B1211" s="23"/>
      <c r="K1211"/>
      <c r="L1211"/>
      <c r="M1211"/>
      <c r="O1211" s="70"/>
      <c r="P1211" s="34"/>
    </row>
    <row r="1212" spans="2:16" ht="11.25" customHeight="1">
      <c r="B1212" s="23"/>
      <c r="K1212"/>
      <c r="L1212"/>
      <c r="M1212"/>
      <c r="O1212" s="70"/>
      <c r="P1212" s="34"/>
    </row>
    <row r="1213" spans="2:16" ht="11.25" customHeight="1">
      <c r="B1213" s="23"/>
      <c r="K1213"/>
      <c r="L1213"/>
      <c r="M1213"/>
      <c r="O1213" s="70"/>
      <c r="P1213" s="34"/>
    </row>
    <row r="1214" spans="2:16" ht="11.25" customHeight="1">
      <c r="B1214" s="23"/>
      <c r="K1214"/>
      <c r="L1214"/>
      <c r="M1214"/>
      <c r="O1214" s="70"/>
      <c r="P1214" s="34"/>
    </row>
    <row r="1215" spans="2:16" ht="11.25" customHeight="1">
      <c r="B1215" s="23"/>
      <c r="K1215"/>
      <c r="L1215"/>
      <c r="M1215"/>
      <c r="O1215" s="70"/>
      <c r="P1215" s="34"/>
    </row>
    <row r="1216" spans="2:16" ht="11.25" customHeight="1">
      <c r="B1216" s="23"/>
      <c r="K1216"/>
      <c r="L1216"/>
      <c r="M1216"/>
      <c r="O1216" s="70"/>
      <c r="P1216" s="34"/>
    </row>
    <row r="1217" spans="2:16" ht="11.25" customHeight="1">
      <c r="B1217" s="23"/>
      <c r="K1217"/>
      <c r="L1217"/>
      <c r="M1217"/>
      <c r="O1217" s="70"/>
      <c r="P1217" s="34"/>
    </row>
    <row r="1218" spans="2:16" ht="11.25" customHeight="1">
      <c r="B1218" s="23"/>
      <c r="K1218"/>
      <c r="L1218"/>
      <c r="M1218"/>
      <c r="O1218" s="70"/>
      <c r="P1218" s="34"/>
    </row>
    <row r="1219" spans="2:16" ht="11.25" customHeight="1">
      <c r="B1219" s="23"/>
      <c r="K1219"/>
      <c r="L1219"/>
      <c r="M1219"/>
      <c r="O1219" s="70"/>
      <c r="P1219" s="34"/>
    </row>
    <row r="1220" spans="2:16" ht="11.25" customHeight="1">
      <c r="B1220" s="23"/>
      <c r="K1220"/>
      <c r="L1220"/>
      <c r="M1220"/>
      <c r="O1220" s="70"/>
      <c r="P1220" s="34"/>
    </row>
    <row r="1221" spans="2:16" ht="11.25" customHeight="1">
      <c r="B1221" s="23"/>
      <c r="K1221"/>
      <c r="L1221"/>
      <c r="M1221"/>
      <c r="O1221" s="70"/>
      <c r="P1221" s="34"/>
    </row>
    <row r="1222" spans="2:16" ht="11.25" customHeight="1">
      <c r="B1222" s="23"/>
      <c r="K1222"/>
      <c r="L1222"/>
      <c r="M1222"/>
      <c r="O1222" s="70"/>
      <c r="P1222" s="34"/>
    </row>
    <row r="1223" spans="2:16" ht="11.25" customHeight="1">
      <c r="B1223" s="23"/>
      <c r="K1223"/>
      <c r="L1223"/>
      <c r="M1223"/>
      <c r="O1223" s="70"/>
      <c r="P1223" s="34"/>
    </row>
    <row r="1224" spans="2:16" ht="11.25" customHeight="1">
      <c r="B1224" s="23"/>
      <c r="K1224"/>
      <c r="L1224"/>
      <c r="M1224"/>
      <c r="O1224" s="70"/>
      <c r="P1224" s="34"/>
    </row>
    <row r="1225" spans="2:16" ht="11.25" customHeight="1">
      <c r="B1225" s="23"/>
      <c r="K1225"/>
      <c r="L1225"/>
      <c r="M1225"/>
      <c r="O1225" s="70"/>
      <c r="P1225" s="34"/>
    </row>
    <row r="1226" spans="2:16" ht="11.25" customHeight="1">
      <c r="B1226" s="23"/>
      <c r="K1226"/>
      <c r="L1226"/>
      <c r="M1226"/>
      <c r="O1226" s="70"/>
      <c r="P1226" s="34"/>
    </row>
    <row r="1227" spans="2:16" ht="11.25" customHeight="1">
      <c r="B1227" s="23"/>
      <c r="K1227"/>
      <c r="L1227"/>
      <c r="M1227"/>
      <c r="O1227" s="70"/>
      <c r="P1227" s="34"/>
    </row>
    <row r="1228" spans="2:16" ht="11.25" customHeight="1">
      <c r="B1228" s="23"/>
      <c r="K1228"/>
      <c r="L1228"/>
      <c r="M1228"/>
      <c r="O1228" s="70"/>
      <c r="P1228" s="34"/>
    </row>
    <row r="1229" spans="2:16" ht="11.25" customHeight="1">
      <c r="B1229" s="23"/>
      <c r="K1229"/>
      <c r="L1229"/>
      <c r="M1229"/>
      <c r="O1229" s="70"/>
    </row>
    <row r="1230" spans="2:16" ht="11.25" customHeight="1">
      <c r="D1230" s="34"/>
      <c r="E1230" s="34"/>
      <c r="F1230" s="34"/>
      <c r="G1230" s="67"/>
      <c r="H1230"/>
      <c r="I1230"/>
      <c r="K1230"/>
      <c r="L1230"/>
      <c r="M1230"/>
      <c r="O1230" s="70"/>
    </row>
    <row r="1250" spans="5:24">
      <c r="E1250" s="34"/>
      <c r="F1250" s="34"/>
      <c r="G1250" s="34"/>
      <c r="H1250" s="34"/>
      <c r="I1250" s="34"/>
      <c r="J1250" s="34"/>
      <c r="K1250" s="34"/>
      <c r="L1250" s="34"/>
      <c r="M1250" s="34"/>
      <c r="N1250" s="34"/>
      <c r="O1250" s="34"/>
      <c r="P1250" s="34"/>
      <c r="Q1250" s="34"/>
      <c r="R1250" s="34"/>
      <c r="S1250" s="34"/>
      <c r="T1250" s="34"/>
      <c r="U1250" s="34"/>
      <c r="V1250" s="34"/>
      <c r="W1250" s="34"/>
      <c r="X1250" s="34"/>
    </row>
    <row r="1251" spans="5:24">
      <c r="O1251" s="70"/>
    </row>
    <row r="1252" spans="5:24">
      <c r="O1252" s="70"/>
    </row>
    <row r="1253" spans="5:24">
      <c r="O1253" s="70"/>
    </row>
    <row r="1254" spans="5:24">
      <c r="O1254" s="70"/>
    </row>
    <row r="1255" spans="5:24">
      <c r="O1255" s="70"/>
    </row>
    <row r="1256" spans="5:24">
      <c r="O1256" s="70"/>
    </row>
    <row r="1257" spans="5:24">
      <c r="O1257" s="70"/>
    </row>
    <row r="1258" spans="5:24">
      <c r="O1258" s="70"/>
    </row>
    <row r="1259" spans="5:24">
      <c r="O1259" s="70"/>
    </row>
    <row r="1260" spans="5:24">
      <c r="O1260" s="70"/>
    </row>
    <row r="1261" spans="5:24">
      <c r="O1261" s="70"/>
    </row>
    <row r="1262" spans="5:24">
      <c r="O1262" s="70"/>
    </row>
    <row r="1263" spans="5:24">
      <c r="O1263" s="70"/>
    </row>
    <row r="1264" spans="5:24">
      <c r="O1264" s="70"/>
    </row>
    <row r="1265" spans="15:15">
      <c r="O1265" s="70"/>
    </row>
    <row r="1266" spans="15:15">
      <c r="O1266" s="70"/>
    </row>
    <row r="1267" spans="15:15">
      <c r="O1267" s="70"/>
    </row>
    <row r="1268" spans="15:15">
      <c r="O1268" s="70"/>
    </row>
    <row r="1269" spans="15:15">
      <c r="O1269" s="70"/>
    </row>
    <row r="1270" spans="15:15">
      <c r="O1270" s="70"/>
    </row>
    <row r="1271" spans="15:15">
      <c r="O1271" s="70"/>
    </row>
    <row r="1272" spans="15:15">
      <c r="O1272" s="70"/>
    </row>
    <row r="1273" spans="15:15">
      <c r="O1273" s="70"/>
    </row>
    <row r="1274" spans="15:15">
      <c r="O1274" s="70"/>
    </row>
    <row r="1275" spans="15:15">
      <c r="O1275" s="70"/>
    </row>
    <row r="1276" spans="15:15">
      <c r="O1276" s="70"/>
    </row>
    <row r="1277" spans="15:15">
      <c r="O1277" s="70"/>
    </row>
    <row r="1278" spans="15:15">
      <c r="O1278" s="70"/>
    </row>
    <row r="1279" spans="15:15">
      <c r="O1279" s="70"/>
    </row>
    <row r="1280" spans="15:15">
      <c r="O1280" s="70"/>
    </row>
    <row r="1281" spans="15:15">
      <c r="O1281" s="70"/>
    </row>
    <row r="1282" spans="15:15">
      <c r="O1282" s="70"/>
    </row>
    <row r="1283" spans="15:15">
      <c r="O1283" s="70"/>
    </row>
    <row r="1284" spans="15:15">
      <c r="O1284" s="70"/>
    </row>
    <row r="1285" spans="15:15">
      <c r="O1285" s="70"/>
    </row>
    <row r="1286" spans="15:15">
      <c r="O1286" s="70"/>
    </row>
    <row r="1287" spans="15:15">
      <c r="O1287" s="70"/>
    </row>
    <row r="1288" spans="15:15">
      <c r="O1288" s="70"/>
    </row>
    <row r="1289" spans="15:15">
      <c r="O1289" s="70"/>
    </row>
    <row r="1290" spans="15:15">
      <c r="O1290" s="70"/>
    </row>
    <row r="1291" spans="15:15">
      <c r="O1291" s="70"/>
    </row>
    <row r="1292" spans="15:15">
      <c r="O1292" s="70"/>
    </row>
    <row r="1293" spans="15:15">
      <c r="O1293" s="70"/>
    </row>
    <row r="1294" spans="15:15">
      <c r="O1294" s="70"/>
    </row>
    <row r="1295" spans="15:15">
      <c r="O1295" s="70"/>
    </row>
    <row r="1296" spans="15:15">
      <c r="O1296" s="70"/>
    </row>
    <row r="1297" spans="15:15">
      <c r="O1297" s="70"/>
    </row>
    <row r="1298" spans="15:15">
      <c r="O1298" s="70"/>
    </row>
    <row r="1299" spans="15:15">
      <c r="O1299" s="70"/>
    </row>
    <row r="1300" spans="15:15">
      <c r="O1300" s="70"/>
    </row>
    <row r="1301" spans="15:15">
      <c r="O1301" s="70"/>
    </row>
    <row r="1302" spans="15:15">
      <c r="O1302" s="70"/>
    </row>
    <row r="1303" spans="15:15">
      <c r="O1303" s="70"/>
    </row>
    <row r="1304" spans="15:15">
      <c r="O1304" s="70"/>
    </row>
    <row r="1305" spans="15:15">
      <c r="O1305" s="70"/>
    </row>
    <row r="1306" spans="15:15">
      <c r="O1306" s="70"/>
    </row>
    <row r="1307" spans="15:15">
      <c r="O1307" s="70"/>
    </row>
    <row r="1308" spans="15:15">
      <c r="O1308" s="70"/>
    </row>
    <row r="1309" spans="15:15">
      <c r="O1309" s="70"/>
    </row>
    <row r="1310" spans="15:15">
      <c r="O1310" s="70"/>
    </row>
    <row r="1311" spans="15:15">
      <c r="O1311" s="70"/>
    </row>
    <row r="1312" spans="15:15">
      <c r="O1312" s="70"/>
    </row>
    <row r="1313" spans="15:15">
      <c r="O1313" s="70"/>
    </row>
    <row r="1314" spans="15:15">
      <c r="O1314" s="70"/>
    </row>
    <row r="1315" spans="15:15">
      <c r="O1315" s="70"/>
    </row>
    <row r="1316" spans="15:15">
      <c r="O1316" s="70"/>
    </row>
    <row r="1317" spans="15:15">
      <c r="O1317" s="70"/>
    </row>
    <row r="1318" spans="15:15">
      <c r="O1318" s="70"/>
    </row>
    <row r="1319" spans="15:15">
      <c r="O1319" s="70"/>
    </row>
    <row r="1320" spans="15:15">
      <c r="O1320" s="70"/>
    </row>
    <row r="1321" spans="15:15">
      <c r="O1321" s="70"/>
    </row>
    <row r="1322" spans="15:15">
      <c r="O1322" s="70"/>
    </row>
    <row r="1323" spans="15:15">
      <c r="O1323" s="70"/>
    </row>
    <row r="1324" spans="15:15">
      <c r="O1324" s="70"/>
    </row>
    <row r="1325" spans="15:15">
      <c r="O1325" s="70"/>
    </row>
    <row r="1326" spans="15:15">
      <c r="O1326" s="70"/>
    </row>
    <row r="1327" spans="15:15">
      <c r="O1327" s="70"/>
    </row>
    <row r="1328" spans="15:15">
      <c r="O1328" s="70"/>
    </row>
    <row r="1329" spans="15:15">
      <c r="O1329" s="70"/>
    </row>
    <row r="1330" spans="15:15">
      <c r="O1330" s="70"/>
    </row>
    <row r="1331" spans="15:15">
      <c r="O1331" s="70"/>
    </row>
    <row r="1332" spans="15:15">
      <c r="O1332" s="70"/>
    </row>
    <row r="1333" spans="15:15">
      <c r="O1333" s="70"/>
    </row>
    <row r="1334" spans="15:15">
      <c r="O1334" s="70"/>
    </row>
    <row r="1335" spans="15:15">
      <c r="O1335" s="70"/>
    </row>
    <row r="1336" spans="15:15">
      <c r="O1336" s="70"/>
    </row>
    <row r="1337" spans="15:15">
      <c r="O1337" s="70"/>
    </row>
    <row r="1338" spans="15:15">
      <c r="O1338" s="70"/>
    </row>
    <row r="1339" spans="15:15">
      <c r="O1339" s="70"/>
    </row>
    <row r="1340" spans="15:15">
      <c r="O1340" s="70"/>
    </row>
    <row r="1341" spans="15:15">
      <c r="O1341" s="70"/>
    </row>
    <row r="1342" spans="15:15">
      <c r="O1342" s="70"/>
    </row>
    <row r="1343" spans="15:15">
      <c r="O1343" s="70"/>
    </row>
    <row r="1344" spans="15:15">
      <c r="O1344" s="70"/>
    </row>
    <row r="1345" spans="15:15">
      <c r="O1345" s="70"/>
    </row>
    <row r="1346" spans="15:15">
      <c r="O1346" s="70"/>
    </row>
    <row r="1347" spans="15:15">
      <c r="O1347" s="70"/>
    </row>
    <row r="1348" spans="15:15">
      <c r="O1348" s="70"/>
    </row>
    <row r="1349" spans="15:15">
      <c r="O1349" s="70"/>
    </row>
    <row r="1350" spans="15:15">
      <c r="O1350" s="70"/>
    </row>
    <row r="1351" spans="15:15">
      <c r="O1351" s="70"/>
    </row>
    <row r="1352" spans="15:15">
      <c r="O1352" s="70"/>
    </row>
    <row r="1353" spans="15:15">
      <c r="O1353" s="70"/>
    </row>
    <row r="1354" spans="15:15">
      <c r="O1354" s="70"/>
    </row>
    <row r="1355" spans="15:15">
      <c r="O1355" s="70"/>
    </row>
    <row r="1356" spans="15:15">
      <c r="O1356" s="70"/>
    </row>
    <row r="1357" spans="15:15">
      <c r="O1357" s="70"/>
    </row>
    <row r="1358" spans="15:15">
      <c r="O1358" s="70"/>
    </row>
    <row r="1359" spans="15:15">
      <c r="O1359" s="70"/>
    </row>
    <row r="1360" spans="15:15">
      <c r="O1360" s="70"/>
    </row>
    <row r="1361" spans="15:15">
      <c r="O1361" s="70"/>
    </row>
    <row r="1362" spans="15:15">
      <c r="O1362" s="70"/>
    </row>
    <row r="1363" spans="15:15">
      <c r="O1363" s="70"/>
    </row>
    <row r="1364" spans="15:15">
      <c r="O1364" s="70"/>
    </row>
    <row r="1365" spans="15:15">
      <c r="O1365" s="70"/>
    </row>
    <row r="1366" spans="15:15">
      <c r="O1366" s="70"/>
    </row>
    <row r="1367" spans="15:15">
      <c r="O1367" s="70"/>
    </row>
    <row r="1368" spans="15:15">
      <c r="O1368" s="70"/>
    </row>
    <row r="1369" spans="15:15">
      <c r="O1369" s="70"/>
    </row>
    <row r="1370" spans="15:15">
      <c r="O1370" s="70"/>
    </row>
    <row r="1371" spans="15:15">
      <c r="O1371" s="70"/>
    </row>
    <row r="1372" spans="15:15">
      <c r="O1372" s="70"/>
    </row>
    <row r="1373" spans="15:15">
      <c r="O1373" s="70"/>
    </row>
    <row r="1374" spans="15:15">
      <c r="O1374" s="70"/>
    </row>
    <row r="1375" spans="15:15">
      <c r="O1375" s="70"/>
    </row>
    <row r="1376" spans="15:15">
      <c r="O1376" s="70"/>
    </row>
    <row r="1377" spans="15:15">
      <c r="O1377" s="70"/>
    </row>
    <row r="1378" spans="15:15">
      <c r="O1378" s="70"/>
    </row>
    <row r="1379" spans="15:15">
      <c r="O1379" s="70"/>
    </row>
    <row r="1380" spans="15:15">
      <c r="O1380" s="70"/>
    </row>
    <row r="1381" spans="15:15">
      <c r="O1381" s="70"/>
    </row>
    <row r="1382" spans="15:15">
      <c r="O1382" s="70"/>
    </row>
    <row r="1383" spans="15:15">
      <c r="O1383" s="70"/>
    </row>
    <row r="1384" spans="15:15">
      <c r="O1384" s="70"/>
    </row>
    <row r="1385" spans="15:15">
      <c r="O1385" s="70"/>
    </row>
    <row r="1386" spans="15:15">
      <c r="O1386" s="70"/>
    </row>
    <row r="1387" spans="15:15">
      <c r="O1387" s="70"/>
    </row>
    <row r="1388" spans="15:15">
      <c r="O1388" s="70"/>
    </row>
    <row r="1389" spans="15:15">
      <c r="O1389" s="70"/>
    </row>
    <row r="1390" spans="15:15">
      <c r="O1390" s="70"/>
    </row>
    <row r="1391" spans="15:15">
      <c r="O1391" s="70"/>
    </row>
    <row r="1392" spans="15:15">
      <c r="O1392" s="70"/>
    </row>
    <row r="1393" spans="15:15">
      <c r="O1393" s="70"/>
    </row>
    <row r="1394" spans="15:15">
      <c r="O1394" s="70"/>
    </row>
    <row r="1395" spans="15:15">
      <c r="O1395" s="70"/>
    </row>
    <row r="1396" spans="15:15">
      <c r="O1396" s="70"/>
    </row>
    <row r="1397" spans="15:15">
      <c r="O1397" s="70"/>
    </row>
    <row r="1398" spans="15:15">
      <c r="O1398" s="70"/>
    </row>
    <row r="1399" spans="15:15">
      <c r="O1399" s="70"/>
    </row>
    <row r="1400" spans="15:15">
      <c r="O1400" s="70"/>
    </row>
    <row r="1401" spans="15:15">
      <c r="O1401" s="70"/>
    </row>
    <row r="1402" spans="15:15">
      <c r="O1402" s="70"/>
    </row>
    <row r="1403" spans="15:15">
      <c r="O1403" s="70"/>
    </row>
    <row r="1404" spans="15:15">
      <c r="O1404" s="70"/>
    </row>
    <row r="1405" spans="15:15">
      <c r="O1405" s="70"/>
    </row>
    <row r="1406" spans="15:15">
      <c r="O1406" s="70"/>
    </row>
    <row r="1407" spans="15:15">
      <c r="O1407" s="70"/>
    </row>
    <row r="1408" spans="15:15">
      <c r="O1408" s="70"/>
    </row>
    <row r="1409" spans="15:15">
      <c r="O1409" s="70"/>
    </row>
    <row r="1410" spans="15:15">
      <c r="O1410" s="70"/>
    </row>
    <row r="1411" spans="15:15">
      <c r="O1411" s="70"/>
    </row>
    <row r="1412" spans="15:15">
      <c r="O1412" s="70"/>
    </row>
    <row r="1413" spans="15:15">
      <c r="O1413" s="70"/>
    </row>
    <row r="1414" spans="15:15">
      <c r="O1414" s="70"/>
    </row>
    <row r="1415" spans="15:15">
      <c r="O1415" s="70"/>
    </row>
    <row r="1416" spans="15:15">
      <c r="O1416" s="70"/>
    </row>
    <row r="1417" spans="15:15">
      <c r="O1417" s="70"/>
    </row>
    <row r="1418" spans="15:15">
      <c r="O1418" s="70"/>
    </row>
    <row r="1419" spans="15:15">
      <c r="O1419" s="70"/>
    </row>
    <row r="1420" spans="15:15">
      <c r="O1420" s="70"/>
    </row>
    <row r="1421" spans="15:15">
      <c r="O1421" s="70"/>
    </row>
    <row r="1422" spans="15:15">
      <c r="O1422" s="70"/>
    </row>
    <row r="1423" spans="15:15">
      <c r="O1423" s="70"/>
    </row>
    <row r="1424" spans="15:15">
      <c r="O1424" s="70"/>
    </row>
    <row r="1425" spans="15:15">
      <c r="O1425" s="70"/>
    </row>
    <row r="1426" spans="15:15">
      <c r="O1426" s="70"/>
    </row>
    <row r="1427" spans="15:15">
      <c r="O1427" s="70"/>
    </row>
    <row r="1428" spans="15:15">
      <c r="O1428" s="70"/>
    </row>
    <row r="1429" spans="15:15">
      <c r="O1429" s="70"/>
    </row>
    <row r="1430" spans="15:15">
      <c r="O1430" s="70"/>
    </row>
    <row r="1431" spans="15:15">
      <c r="O1431" s="70"/>
    </row>
    <row r="1432" spans="15:15">
      <c r="O1432" s="70"/>
    </row>
    <row r="1433" spans="15:15">
      <c r="O1433" s="70"/>
    </row>
    <row r="1434" spans="15:15">
      <c r="O1434" s="70"/>
    </row>
    <row r="1435" spans="15:15">
      <c r="O1435" s="70"/>
    </row>
    <row r="1436" spans="15:15">
      <c r="O1436" s="70"/>
    </row>
    <row r="1437" spans="15:15">
      <c r="O1437" s="70"/>
    </row>
    <row r="1438" spans="15:15">
      <c r="O1438" s="70"/>
    </row>
    <row r="1439" spans="15:15">
      <c r="O1439" s="70"/>
    </row>
    <row r="1440" spans="15:15">
      <c r="O1440" s="70"/>
    </row>
    <row r="1441" spans="15:15">
      <c r="O1441" s="70"/>
    </row>
    <row r="1442" spans="15:15">
      <c r="O1442" s="70"/>
    </row>
    <row r="1443" spans="15:15">
      <c r="O1443" s="70"/>
    </row>
    <row r="1444" spans="15:15">
      <c r="O1444" s="70"/>
    </row>
    <row r="1445" spans="15:15">
      <c r="O1445" s="70"/>
    </row>
    <row r="1446" spans="15:15">
      <c r="O1446" s="70"/>
    </row>
    <row r="1447" spans="15:15">
      <c r="O1447" s="70"/>
    </row>
    <row r="1448" spans="15:15">
      <c r="O1448" s="70"/>
    </row>
    <row r="1449" spans="15:15">
      <c r="O1449" s="70"/>
    </row>
    <row r="1450" spans="15:15">
      <c r="O1450" s="70"/>
    </row>
    <row r="1451" spans="15:15">
      <c r="O1451" s="70"/>
    </row>
    <row r="1452" spans="15:15">
      <c r="O1452" s="70"/>
    </row>
    <row r="1453" spans="15:15">
      <c r="O1453" s="70"/>
    </row>
    <row r="1454" spans="15:15">
      <c r="O1454" s="70"/>
    </row>
    <row r="1455" spans="15:15">
      <c r="O1455" s="70"/>
    </row>
    <row r="1456" spans="15:15">
      <c r="O1456" s="70"/>
    </row>
    <row r="1457" spans="15:15">
      <c r="O1457" s="70"/>
    </row>
    <row r="1458" spans="15:15">
      <c r="O1458" s="70"/>
    </row>
    <row r="1459" spans="15:15">
      <c r="O1459" s="70"/>
    </row>
    <row r="1460" spans="15:15">
      <c r="O1460" s="70"/>
    </row>
    <row r="1461" spans="15:15">
      <c r="O1461" s="70"/>
    </row>
    <row r="1462" spans="15:15">
      <c r="O1462" s="70"/>
    </row>
    <row r="1463" spans="15:15">
      <c r="O1463" s="70"/>
    </row>
    <row r="1464" spans="15:15">
      <c r="O1464" s="70"/>
    </row>
    <row r="1465" spans="15:15">
      <c r="O1465" s="70"/>
    </row>
    <row r="1466" spans="15:15">
      <c r="O1466" s="70"/>
    </row>
    <row r="1467" spans="15:15">
      <c r="O1467" s="70"/>
    </row>
    <row r="1468" spans="15:15">
      <c r="O1468" s="70"/>
    </row>
    <row r="1469" spans="15:15">
      <c r="O1469" s="70"/>
    </row>
    <row r="1470" spans="15:15">
      <c r="O1470" s="70"/>
    </row>
    <row r="1471" spans="15:15">
      <c r="O1471" s="70"/>
    </row>
    <row r="1472" spans="15:15">
      <c r="O1472" s="70"/>
    </row>
    <row r="1473" spans="15:15">
      <c r="O1473" s="70"/>
    </row>
    <row r="1474" spans="15:15">
      <c r="O1474" s="70"/>
    </row>
    <row r="1475" spans="15:15">
      <c r="O1475" s="70"/>
    </row>
    <row r="1476" spans="15:15">
      <c r="O1476" s="70"/>
    </row>
    <row r="1477" spans="15:15">
      <c r="O1477" s="70"/>
    </row>
    <row r="1478" spans="15:15">
      <c r="O1478" s="70"/>
    </row>
    <row r="1479" spans="15:15">
      <c r="O1479" s="70"/>
    </row>
    <row r="1480" spans="15:15">
      <c r="O1480" s="70"/>
    </row>
    <row r="1481" spans="15:15">
      <c r="O1481" s="70"/>
    </row>
    <row r="1482" spans="15:15">
      <c r="O1482" s="70"/>
    </row>
    <row r="1483" spans="15:15">
      <c r="O1483" s="70"/>
    </row>
    <row r="1484" spans="15:15">
      <c r="O1484" s="70"/>
    </row>
    <row r="1485" spans="15:15">
      <c r="O1485" s="70"/>
    </row>
    <row r="1486" spans="15:15">
      <c r="O1486" s="70"/>
    </row>
    <row r="1487" spans="15:15">
      <c r="O1487" s="70"/>
    </row>
    <row r="1488" spans="15:15">
      <c r="O1488" s="70"/>
    </row>
    <row r="1489" spans="15:15">
      <c r="O1489" s="70"/>
    </row>
    <row r="1490" spans="15:15">
      <c r="O1490" s="70"/>
    </row>
    <row r="1491" spans="15:15">
      <c r="O1491" s="70"/>
    </row>
    <row r="1492" spans="15:15">
      <c r="O1492" s="70"/>
    </row>
    <row r="1493" spans="15:15">
      <c r="O1493" s="70"/>
    </row>
    <row r="1494" spans="15:15">
      <c r="O1494" s="70"/>
    </row>
    <row r="1495" spans="15:15">
      <c r="O1495" s="70"/>
    </row>
    <row r="1496" spans="15:15">
      <c r="O1496" s="70"/>
    </row>
    <row r="1497" spans="15:15">
      <c r="O1497" s="70"/>
    </row>
    <row r="1498" spans="15:15">
      <c r="O1498" s="70"/>
    </row>
    <row r="1499" spans="15:15">
      <c r="O1499" s="70"/>
    </row>
    <row r="1500" spans="15:15">
      <c r="O1500" s="70"/>
    </row>
    <row r="1501" spans="15:15">
      <c r="O1501" s="70"/>
    </row>
    <row r="1502" spans="15:15">
      <c r="O1502" s="70"/>
    </row>
    <row r="1503" spans="15:15">
      <c r="O1503" s="70"/>
    </row>
    <row r="1504" spans="15:15">
      <c r="O1504" s="70"/>
    </row>
    <row r="1505" spans="15:15">
      <c r="O1505" s="70"/>
    </row>
    <row r="1506" spans="15:15">
      <c r="O1506" s="70"/>
    </row>
    <row r="1507" spans="15:15">
      <c r="O1507" s="70"/>
    </row>
    <row r="1508" spans="15:15">
      <c r="O1508" s="70"/>
    </row>
    <row r="1509" spans="15:15">
      <c r="O1509" s="70"/>
    </row>
    <row r="1510" spans="15:15">
      <c r="O1510" s="70"/>
    </row>
    <row r="1511" spans="15:15">
      <c r="O1511" s="70"/>
    </row>
    <row r="1512" spans="15:15">
      <c r="O1512" s="70"/>
    </row>
    <row r="1513" spans="15:15">
      <c r="O1513" s="70"/>
    </row>
    <row r="1514" spans="15:15">
      <c r="O1514" s="70"/>
    </row>
    <row r="1515" spans="15:15">
      <c r="O1515" s="70"/>
    </row>
    <row r="1516" spans="15:15">
      <c r="O1516" s="70"/>
    </row>
    <row r="1517" spans="15:15">
      <c r="O1517" s="70"/>
    </row>
    <row r="1518" spans="15:15">
      <c r="O1518" s="70"/>
    </row>
    <row r="1519" spans="15:15">
      <c r="O1519" s="70"/>
    </row>
    <row r="1520" spans="15:15">
      <c r="O1520" s="70"/>
    </row>
    <row r="1521" spans="15:15">
      <c r="O1521" s="70"/>
    </row>
    <row r="1522" spans="15:15">
      <c r="O1522" s="70"/>
    </row>
    <row r="1523" spans="15:15">
      <c r="O1523" s="70"/>
    </row>
    <row r="1524" spans="15:15">
      <c r="O1524" s="70"/>
    </row>
    <row r="1525" spans="15:15">
      <c r="O1525" s="70"/>
    </row>
    <row r="1526" spans="15:15">
      <c r="O1526" s="70"/>
    </row>
    <row r="1527" spans="15:15">
      <c r="O1527" s="70"/>
    </row>
    <row r="1528" spans="15:15">
      <c r="O1528" s="70"/>
    </row>
    <row r="1529" spans="15:15">
      <c r="O1529" s="70"/>
    </row>
    <row r="1530" spans="15:15">
      <c r="O1530" s="70"/>
    </row>
    <row r="1531" spans="15:15">
      <c r="O1531" s="70"/>
    </row>
    <row r="1532" spans="15:15">
      <c r="O1532" s="70"/>
    </row>
    <row r="1533" spans="15:15">
      <c r="O1533" s="70"/>
    </row>
    <row r="1534" spans="15:15">
      <c r="O1534" s="70"/>
    </row>
    <row r="1535" spans="15:15">
      <c r="O1535" s="70"/>
    </row>
    <row r="1536" spans="15:15">
      <c r="O1536" s="70"/>
    </row>
    <row r="1537" spans="15:15">
      <c r="O1537" s="70"/>
    </row>
    <row r="1538" spans="15:15">
      <c r="O1538" s="70"/>
    </row>
    <row r="1539" spans="15:15">
      <c r="O1539" s="70"/>
    </row>
    <row r="1540" spans="15:15">
      <c r="O1540" s="70"/>
    </row>
    <row r="1541" spans="15:15">
      <c r="O1541" s="70"/>
    </row>
    <row r="1542" spans="15:15">
      <c r="O1542" s="70"/>
    </row>
    <row r="1543" spans="15:15">
      <c r="O1543" s="70"/>
    </row>
    <row r="1544" spans="15:15">
      <c r="O1544" s="70"/>
    </row>
    <row r="1545" spans="15:15">
      <c r="O1545" s="70"/>
    </row>
    <row r="1546" spans="15:15">
      <c r="O1546" s="70"/>
    </row>
    <row r="1547" spans="15:15">
      <c r="O1547" s="70"/>
    </row>
    <row r="1548" spans="15:15">
      <c r="O1548" s="70"/>
    </row>
    <row r="1549" spans="15:15">
      <c r="O1549" s="70"/>
    </row>
    <row r="1550" spans="15:15">
      <c r="O1550" s="70"/>
    </row>
    <row r="1551" spans="15:15">
      <c r="O1551" s="70"/>
    </row>
    <row r="1552" spans="15:15">
      <c r="O1552" s="70"/>
    </row>
    <row r="1553" spans="15:15">
      <c r="O1553" s="70"/>
    </row>
    <row r="1554" spans="15:15">
      <c r="O1554" s="70"/>
    </row>
    <row r="1555" spans="15:15">
      <c r="O1555" s="70"/>
    </row>
    <row r="1556" spans="15:15">
      <c r="O1556" s="70"/>
    </row>
    <row r="1557" spans="15:15">
      <c r="O1557" s="70"/>
    </row>
    <row r="1558" spans="15:15">
      <c r="O1558" s="70"/>
    </row>
    <row r="1559" spans="15:15">
      <c r="O1559" s="70"/>
    </row>
    <row r="1560" spans="15:15">
      <c r="O1560" s="70"/>
    </row>
    <row r="1561" spans="15:15">
      <c r="O1561" s="70"/>
    </row>
    <row r="1562" spans="15:15">
      <c r="O1562" s="70"/>
    </row>
    <row r="1563" spans="15:15">
      <c r="O1563" s="70"/>
    </row>
    <row r="1564" spans="15:15">
      <c r="O1564" s="70"/>
    </row>
    <row r="1565" spans="15:15">
      <c r="O1565" s="70"/>
    </row>
    <row r="1566" spans="15:15">
      <c r="O1566" s="70"/>
    </row>
    <row r="1567" spans="15:15">
      <c r="O1567" s="70"/>
    </row>
    <row r="1568" spans="15:15">
      <c r="O1568" s="70"/>
    </row>
    <row r="1569" spans="15:15">
      <c r="O1569" s="70"/>
    </row>
    <row r="1570" spans="15:15">
      <c r="O1570" s="70"/>
    </row>
    <row r="1571" spans="15:15">
      <c r="O1571" s="70"/>
    </row>
    <row r="1572" spans="15:15">
      <c r="O1572" s="70"/>
    </row>
    <row r="1573" spans="15:15">
      <c r="O1573" s="70"/>
    </row>
    <row r="1574" spans="15:15">
      <c r="O1574" s="70"/>
    </row>
    <row r="1575" spans="15:15">
      <c r="O1575" s="70"/>
    </row>
    <row r="1576" spans="15:15">
      <c r="O1576" s="70"/>
    </row>
    <row r="1577" spans="15:15">
      <c r="O1577" s="70"/>
    </row>
    <row r="1578" spans="15:15">
      <c r="O1578" s="70"/>
    </row>
    <row r="1579" spans="15:15">
      <c r="O1579" s="70"/>
    </row>
    <row r="1580" spans="15:15">
      <c r="O1580" s="70"/>
    </row>
    <row r="1581" spans="15:15">
      <c r="O1581" s="70"/>
    </row>
    <row r="1582" spans="15:15">
      <c r="O1582" s="70"/>
    </row>
    <row r="1583" spans="15:15">
      <c r="O1583" s="70"/>
    </row>
    <row r="1584" spans="15:15">
      <c r="O1584" s="70"/>
    </row>
    <row r="1585" spans="15:15">
      <c r="O1585" s="70"/>
    </row>
    <row r="1586" spans="15:15">
      <c r="O1586" s="70"/>
    </row>
    <row r="1587" spans="15:15">
      <c r="O1587" s="70"/>
    </row>
    <row r="1588" spans="15:15">
      <c r="O1588" s="70"/>
    </row>
    <row r="1589" spans="15:15">
      <c r="O1589" s="70"/>
    </row>
    <row r="1590" spans="15:15">
      <c r="O1590" s="70"/>
    </row>
    <row r="1591" spans="15:15">
      <c r="O1591" s="70"/>
    </row>
    <row r="1592" spans="15:15">
      <c r="O1592" s="70"/>
    </row>
    <row r="1593" spans="15:15">
      <c r="O1593" s="70"/>
    </row>
    <row r="1594" spans="15:15">
      <c r="O1594" s="70"/>
    </row>
    <row r="1595" spans="15:15">
      <c r="O1595" s="70"/>
    </row>
    <row r="1596" spans="15:15">
      <c r="O1596" s="70"/>
    </row>
    <row r="1597" spans="15:15">
      <c r="O1597" s="70"/>
    </row>
    <row r="1598" spans="15:15">
      <c r="O1598" s="70"/>
    </row>
    <row r="1599" spans="15:15">
      <c r="O1599" s="70"/>
    </row>
    <row r="1600" spans="15:15">
      <c r="O1600" s="70"/>
    </row>
    <row r="1601" spans="15:15">
      <c r="O1601" s="70"/>
    </row>
    <row r="1602" spans="15:15">
      <c r="O1602" s="70"/>
    </row>
    <row r="1603" spans="15:15">
      <c r="O1603" s="70"/>
    </row>
    <row r="1604" spans="15:15">
      <c r="O1604" s="70"/>
    </row>
    <row r="1605" spans="15:15">
      <c r="O1605" s="70"/>
    </row>
    <row r="1606" spans="15:15">
      <c r="O1606" s="70"/>
    </row>
    <row r="1607" spans="15:15">
      <c r="O1607" s="70"/>
    </row>
    <row r="1608" spans="15:15">
      <c r="O1608" s="70"/>
    </row>
    <row r="1609" spans="15:15">
      <c r="O1609" s="70"/>
    </row>
    <row r="1610" spans="15:15">
      <c r="O1610" s="70"/>
    </row>
    <row r="1611" spans="15:15">
      <c r="O1611" s="70"/>
    </row>
    <row r="1612" spans="15:15">
      <c r="O1612" s="70"/>
    </row>
    <row r="1613" spans="15:15">
      <c r="O1613" s="70"/>
    </row>
    <row r="1614" spans="15:15">
      <c r="O1614" s="70"/>
    </row>
    <row r="1615" spans="15:15">
      <c r="O1615" s="70"/>
    </row>
    <row r="1616" spans="15:15">
      <c r="O1616" s="70"/>
    </row>
    <row r="1617" spans="15:15">
      <c r="O1617" s="70"/>
    </row>
    <row r="1618" spans="15:15">
      <c r="O1618" s="70"/>
    </row>
    <row r="1619" spans="15:15">
      <c r="O1619" s="70"/>
    </row>
    <row r="1620" spans="15:15">
      <c r="O1620" s="70"/>
    </row>
    <row r="1621" spans="15:15">
      <c r="O1621" s="70"/>
    </row>
    <row r="1622" spans="15:15">
      <c r="O1622" s="70"/>
    </row>
    <row r="1623" spans="15:15">
      <c r="O1623" s="70"/>
    </row>
    <row r="1624" spans="15:15">
      <c r="O1624" s="70"/>
    </row>
    <row r="1625" spans="15:15">
      <c r="O1625" s="70"/>
    </row>
    <row r="1626" spans="15:15">
      <c r="O1626" s="70"/>
    </row>
    <row r="1627" spans="15:15">
      <c r="O1627" s="70"/>
    </row>
    <row r="1628" spans="15:15">
      <c r="O1628" s="70"/>
    </row>
    <row r="1629" spans="15:15">
      <c r="O1629" s="70"/>
    </row>
    <row r="1630" spans="15:15">
      <c r="O1630" s="70"/>
    </row>
    <row r="1631" spans="15:15">
      <c r="O1631" s="70"/>
    </row>
    <row r="1632" spans="15:15">
      <c r="O1632" s="70"/>
    </row>
    <row r="1633" spans="15:15">
      <c r="O1633" s="70"/>
    </row>
    <row r="1634" spans="15:15">
      <c r="O1634" s="70"/>
    </row>
    <row r="1635" spans="15:15">
      <c r="O1635" s="70"/>
    </row>
    <row r="1636" spans="15:15">
      <c r="O1636" s="70"/>
    </row>
    <row r="1637" spans="15:15">
      <c r="O1637" s="70"/>
    </row>
    <row r="1638" spans="15:15">
      <c r="O1638" s="70"/>
    </row>
    <row r="1639" spans="15:15">
      <c r="O1639" s="70"/>
    </row>
    <row r="1640" spans="15:15">
      <c r="O1640" s="70"/>
    </row>
    <row r="1641" spans="15:15">
      <c r="O1641" s="70"/>
    </row>
    <row r="1642" spans="15:15">
      <c r="O1642" s="70"/>
    </row>
    <row r="1643" spans="15:15">
      <c r="O1643" s="70"/>
    </row>
    <row r="1644" spans="15:15">
      <c r="O1644" s="70"/>
    </row>
    <row r="1645" spans="15:15">
      <c r="O1645" s="70"/>
    </row>
    <row r="1646" spans="15:15">
      <c r="O1646" s="70"/>
    </row>
    <row r="1647" spans="15:15">
      <c r="O1647" s="70"/>
    </row>
    <row r="1648" spans="15:15">
      <c r="O1648" s="70"/>
    </row>
    <row r="1649" spans="15:15">
      <c r="O1649" s="70"/>
    </row>
    <row r="1650" spans="15:15">
      <c r="O1650" s="70"/>
    </row>
    <row r="1651" spans="15:15">
      <c r="O1651" s="70"/>
    </row>
    <row r="1652" spans="15:15">
      <c r="O1652" s="70"/>
    </row>
    <row r="1653" spans="15:15">
      <c r="O1653" s="70"/>
    </row>
    <row r="1654" spans="15:15">
      <c r="O1654" s="70"/>
    </row>
    <row r="1655" spans="15:15">
      <c r="O1655" s="70"/>
    </row>
    <row r="1656" spans="15:15">
      <c r="O1656" s="70"/>
    </row>
    <row r="1657" spans="15:15">
      <c r="O1657" s="70"/>
    </row>
    <row r="1658" spans="15:15">
      <c r="O1658" s="70"/>
    </row>
    <row r="1659" spans="15:15">
      <c r="O1659" s="70"/>
    </row>
    <row r="1660" spans="15:15">
      <c r="O1660" s="70"/>
    </row>
    <row r="1661" spans="15:15">
      <c r="O1661" s="70"/>
    </row>
    <row r="1662" spans="15:15">
      <c r="O1662" s="70"/>
    </row>
    <row r="1663" spans="15:15">
      <c r="O1663" s="70"/>
    </row>
    <row r="1664" spans="15:15">
      <c r="O1664" s="70"/>
    </row>
    <row r="1665" spans="15:15">
      <c r="O1665" s="70"/>
    </row>
    <row r="1666" spans="15:15">
      <c r="O1666" s="70"/>
    </row>
    <row r="1667" spans="15:15">
      <c r="O1667" s="70"/>
    </row>
    <row r="1668" spans="15:15">
      <c r="O1668" s="70"/>
    </row>
    <row r="1669" spans="15:15">
      <c r="O1669" s="70"/>
    </row>
    <row r="1670" spans="15:15">
      <c r="O1670" s="70"/>
    </row>
    <row r="1671" spans="15:15">
      <c r="O1671" s="70"/>
    </row>
    <row r="1672" spans="15:15">
      <c r="O1672" s="70"/>
    </row>
    <row r="1673" spans="15:15">
      <c r="O1673" s="70"/>
    </row>
    <row r="1674" spans="15:15">
      <c r="O1674" s="70"/>
    </row>
    <row r="1675" spans="15:15">
      <c r="O1675" s="70"/>
    </row>
    <row r="1676" spans="15:15">
      <c r="O1676" s="70"/>
    </row>
    <row r="1677" spans="15:15">
      <c r="O1677" s="70"/>
    </row>
    <row r="1678" spans="15:15">
      <c r="O1678" s="70"/>
    </row>
    <row r="1679" spans="15:15">
      <c r="O1679" s="70"/>
    </row>
    <row r="1680" spans="15:15">
      <c r="O1680" s="70"/>
    </row>
    <row r="1681" spans="15:15">
      <c r="O1681" s="70"/>
    </row>
    <row r="1682" spans="15:15">
      <c r="O1682" s="70"/>
    </row>
    <row r="1683" spans="15:15">
      <c r="O1683" s="70"/>
    </row>
    <row r="1684" spans="15:15">
      <c r="O1684" s="70"/>
    </row>
    <row r="1685" spans="15:15">
      <c r="O1685" s="70"/>
    </row>
    <row r="1686" spans="15:15">
      <c r="O1686" s="70"/>
    </row>
    <row r="1687" spans="15:15">
      <c r="O1687" s="70"/>
    </row>
    <row r="1688" spans="15:15">
      <c r="O1688" s="70"/>
    </row>
    <row r="1689" spans="15:15">
      <c r="O1689" s="70"/>
    </row>
    <row r="1690" spans="15:15">
      <c r="O1690" s="70"/>
    </row>
    <row r="1691" spans="15:15">
      <c r="O1691" s="70"/>
    </row>
    <row r="1692" spans="15:15">
      <c r="O1692" s="70"/>
    </row>
    <row r="1693" spans="15:15">
      <c r="O1693" s="70"/>
    </row>
    <row r="1694" spans="15:15">
      <c r="O1694" s="70"/>
    </row>
    <row r="1695" spans="15:15">
      <c r="O1695" s="70"/>
    </row>
    <row r="1696" spans="15:15">
      <c r="O1696" s="70"/>
    </row>
    <row r="1697" spans="15:15">
      <c r="O1697" s="70"/>
    </row>
    <row r="1698" spans="15:15">
      <c r="O1698" s="70"/>
    </row>
    <row r="1699" spans="15:15">
      <c r="O1699" s="70"/>
    </row>
    <row r="1700" spans="15:15">
      <c r="O1700" s="70"/>
    </row>
    <row r="1701" spans="15:15">
      <c r="O1701" s="70"/>
    </row>
    <row r="1702" spans="15:15">
      <c r="O1702" s="70"/>
    </row>
    <row r="1703" spans="15:15">
      <c r="O1703" s="70"/>
    </row>
    <row r="1704" spans="15:15">
      <c r="O1704" s="70"/>
    </row>
    <row r="1705" spans="15:15">
      <c r="O1705" s="70"/>
    </row>
    <row r="1706" spans="15:15">
      <c r="O1706" s="70"/>
    </row>
    <row r="1707" spans="15:15">
      <c r="O1707" s="70"/>
    </row>
    <row r="1708" spans="15:15">
      <c r="O1708" s="70"/>
    </row>
    <row r="1709" spans="15:15">
      <c r="O1709" s="70"/>
    </row>
    <row r="1710" spans="15:15">
      <c r="O1710" s="70"/>
    </row>
    <row r="1711" spans="15:15">
      <c r="O1711" s="70"/>
    </row>
    <row r="1712" spans="15:15">
      <c r="O1712" s="70"/>
    </row>
    <row r="1713" spans="15:15">
      <c r="O1713" s="70"/>
    </row>
    <row r="1714" spans="15:15">
      <c r="O1714" s="70"/>
    </row>
    <row r="1715" spans="15:15">
      <c r="O1715" s="70"/>
    </row>
    <row r="1716" spans="15:15">
      <c r="O1716" s="70"/>
    </row>
    <row r="1717" spans="15:15">
      <c r="O1717" s="70"/>
    </row>
    <row r="1718" spans="15:15">
      <c r="O1718" s="70"/>
    </row>
    <row r="1719" spans="15:15">
      <c r="O1719" s="70"/>
    </row>
    <row r="1720" spans="15:15">
      <c r="O1720" s="70"/>
    </row>
    <row r="1721" spans="15:15">
      <c r="O1721" s="70"/>
    </row>
    <row r="1722" spans="15:15">
      <c r="O1722" s="70"/>
    </row>
    <row r="1723" spans="15:15">
      <c r="O1723" s="70"/>
    </row>
    <row r="1724" spans="15:15">
      <c r="O1724" s="70"/>
    </row>
    <row r="1725" spans="15:15">
      <c r="O1725" s="70"/>
    </row>
    <row r="1726" spans="15:15">
      <c r="O1726" s="70"/>
    </row>
    <row r="1727" spans="15:15">
      <c r="O1727" s="70"/>
    </row>
    <row r="1728" spans="15:15">
      <c r="O1728" s="70"/>
    </row>
    <row r="1729" spans="15:15">
      <c r="O1729" s="70"/>
    </row>
    <row r="1730" spans="15:15">
      <c r="O1730" s="70"/>
    </row>
    <row r="1731" spans="15:15">
      <c r="O1731" s="70"/>
    </row>
    <row r="1732" spans="15:15">
      <c r="O1732" s="70"/>
    </row>
    <row r="1733" spans="15:15">
      <c r="O1733" s="70"/>
    </row>
    <row r="1734" spans="15:15">
      <c r="O1734" s="70"/>
    </row>
    <row r="1735" spans="15:15">
      <c r="O1735" s="70"/>
    </row>
    <row r="1736" spans="15:15">
      <c r="O1736" s="70"/>
    </row>
    <row r="1737" spans="15:15">
      <c r="O1737" s="70"/>
    </row>
    <row r="1738" spans="15:15">
      <c r="O1738" s="70"/>
    </row>
    <row r="1739" spans="15:15">
      <c r="O1739" s="70"/>
    </row>
    <row r="1740" spans="15:15">
      <c r="O1740" s="70"/>
    </row>
    <row r="1741" spans="15:15">
      <c r="O1741" s="70"/>
    </row>
    <row r="1742" spans="15:15">
      <c r="O1742" s="70"/>
    </row>
    <row r="1743" spans="15:15">
      <c r="O1743" s="70"/>
    </row>
    <row r="1744" spans="15:15">
      <c r="O1744" s="70"/>
    </row>
    <row r="1745" spans="15:15">
      <c r="O1745" s="70"/>
    </row>
    <row r="1746" spans="15:15">
      <c r="O1746" s="70"/>
    </row>
    <row r="1747" spans="15:15">
      <c r="O1747" s="70"/>
    </row>
    <row r="1748" spans="15:15">
      <c r="O1748" s="70"/>
    </row>
    <row r="1749" spans="15:15">
      <c r="O1749" s="70"/>
    </row>
    <row r="1750" spans="15:15">
      <c r="O1750" s="70"/>
    </row>
    <row r="1751" spans="15:15">
      <c r="O1751" s="70"/>
    </row>
    <row r="1752" spans="15:15">
      <c r="O1752" s="70"/>
    </row>
    <row r="1753" spans="15:15">
      <c r="O1753" s="70"/>
    </row>
    <row r="1754" spans="15:15">
      <c r="O1754" s="70"/>
    </row>
    <row r="1755" spans="15:15">
      <c r="O1755" s="70"/>
    </row>
    <row r="1756" spans="15:15">
      <c r="O1756" s="70"/>
    </row>
    <row r="1757" spans="15:15">
      <c r="O1757" s="70"/>
    </row>
    <row r="1758" spans="15:15">
      <c r="O1758" s="70"/>
    </row>
    <row r="1759" spans="15:15">
      <c r="O1759" s="70"/>
    </row>
    <row r="1760" spans="15:15">
      <c r="O1760" s="70"/>
    </row>
    <row r="1761" spans="15:15">
      <c r="O1761" s="70"/>
    </row>
    <row r="1762" spans="15:15">
      <c r="O1762" s="70"/>
    </row>
    <row r="1763" spans="15:15">
      <c r="O1763" s="70"/>
    </row>
    <row r="1764" spans="15:15">
      <c r="O1764" s="70"/>
    </row>
    <row r="1765" spans="15:15">
      <c r="O1765" s="70"/>
    </row>
    <row r="1766" spans="15:15">
      <c r="O1766" s="70"/>
    </row>
    <row r="1767" spans="15:15">
      <c r="O1767" s="70"/>
    </row>
    <row r="1768" spans="15:15">
      <c r="O1768" s="70"/>
    </row>
    <row r="1769" spans="15:15">
      <c r="O1769" s="70"/>
    </row>
    <row r="1770" spans="15:15">
      <c r="O1770" s="70"/>
    </row>
    <row r="1771" spans="15:15">
      <c r="O1771" s="70"/>
    </row>
    <row r="1772" spans="15:15">
      <c r="O1772" s="70"/>
    </row>
    <row r="1773" spans="15:15">
      <c r="O1773" s="70"/>
    </row>
    <row r="1774" spans="15:15">
      <c r="O1774" s="70"/>
    </row>
    <row r="1775" spans="15:15">
      <c r="O1775" s="70"/>
    </row>
    <row r="1776" spans="15:15">
      <c r="O1776" s="70"/>
    </row>
    <row r="1777" spans="15:15">
      <c r="O1777" s="70"/>
    </row>
    <row r="1778" spans="15:15">
      <c r="O1778" s="70"/>
    </row>
    <row r="1779" spans="15:15">
      <c r="O1779" s="70"/>
    </row>
    <row r="1780" spans="15:15">
      <c r="O1780" s="70"/>
    </row>
    <row r="1781" spans="15:15">
      <c r="O1781" s="70"/>
    </row>
    <row r="1782" spans="15:15">
      <c r="O1782" s="70"/>
    </row>
    <row r="1783" spans="15:15">
      <c r="O1783" s="70"/>
    </row>
    <row r="1784" spans="15:15">
      <c r="O1784" s="70"/>
    </row>
    <row r="1785" spans="15:15">
      <c r="O1785" s="70"/>
    </row>
    <row r="1786" spans="15:15">
      <c r="O1786" s="70"/>
    </row>
    <row r="1787" spans="15:15">
      <c r="O1787" s="70"/>
    </row>
    <row r="1788" spans="15:15">
      <c r="O1788" s="70"/>
    </row>
    <row r="1789" spans="15:15">
      <c r="O1789" s="70"/>
    </row>
    <row r="1790" spans="15:15">
      <c r="O1790" s="70"/>
    </row>
    <row r="1791" spans="15:15">
      <c r="O1791" s="70"/>
    </row>
    <row r="1792" spans="15:15">
      <c r="O1792" s="70"/>
    </row>
    <row r="1793" spans="15:15">
      <c r="O1793" s="70"/>
    </row>
    <row r="1794" spans="15:15">
      <c r="O1794" s="70"/>
    </row>
    <row r="1795" spans="15:15">
      <c r="O1795" s="70"/>
    </row>
    <row r="1796" spans="15:15">
      <c r="O1796" s="70"/>
    </row>
    <row r="1797" spans="15:15">
      <c r="O1797" s="70"/>
    </row>
    <row r="1798" spans="15:15">
      <c r="O1798" s="70"/>
    </row>
    <row r="1799" spans="15:15">
      <c r="O1799" s="70"/>
    </row>
    <row r="1800" spans="15:15">
      <c r="O1800" s="70"/>
    </row>
    <row r="1801" spans="15:15">
      <c r="O1801" s="70"/>
    </row>
    <row r="1802" spans="15:15">
      <c r="O1802" s="70"/>
    </row>
    <row r="1803" spans="15:15">
      <c r="O1803" s="70"/>
    </row>
    <row r="1804" spans="15:15">
      <c r="O1804" s="70"/>
    </row>
    <row r="1805" spans="15:15">
      <c r="O1805" s="70"/>
    </row>
    <row r="1806" spans="15:15">
      <c r="O1806" s="70"/>
    </row>
    <row r="1807" spans="15:15">
      <c r="O1807" s="70"/>
    </row>
    <row r="1808" spans="15:15">
      <c r="O1808" s="70"/>
    </row>
    <row r="1809" spans="15:15">
      <c r="O1809" s="70"/>
    </row>
    <row r="1810" spans="15:15">
      <c r="O1810" s="70"/>
    </row>
    <row r="1811" spans="15:15">
      <c r="O1811" s="70"/>
    </row>
    <row r="1812" spans="15:15">
      <c r="O1812" s="70"/>
    </row>
    <row r="1813" spans="15:15">
      <c r="O1813" s="70"/>
    </row>
    <row r="1814" spans="15:15">
      <c r="O1814" s="70"/>
    </row>
    <row r="1815" spans="15:15">
      <c r="O1815" s="70"/>
    </row>
    <row r="1816" spans="15:15">
      <c r="O1816" s="70"/>
    </row>
    <row r="1817" spans="15:15">
      <c r="O1817" s="70"/>
    </row>
    <row r="1818" spans="15:15">
      <c r="O1818" s="70"/>
    </row>
    <row r="1819" spans="15:15">
      <c r="O1819" s="70"/>
    </row>
    <row r="1820" spans="15:15">
      <c r="O1820" s="70"/>
    </row>
    <row r="1821" spans="15:15">
      <c r="O1821" s="70"/>
    </row>
    <row r="1822" spans="15:15">
      <c r="O1822" s="70"/>
    </row>
    <row r="1823" spans="15:15">
      <c r="O1823" s="70"/>
    </row>
    <row r="1824" spans="15:15">
      <c r="O1824" s="70"/>
    </row>
    <row r="1825" spans="15:15">
      <c r="O1825" s="70"/>
    </row>
    <row r="1826" spans="15:15">
      <c r="O1826" s="70"/>
    </row>
    <row r="1827" spans="15:15">
      <c r="O1827" s="70"/>
    </row>
    <row r="1828" spans="15:15">
      <c r="O1828" s="70"/>
    </row>
    <row r="1829" spans="15:15">
      <c r="O1829" s="70"/>
    </row>
    <row r="1830" spans="15:15">
      <c r="O1830" s="70"/>
    </row>
    <row r="1831" spans="15:15">
      <c r="O1831" s="70"/>
    </row>
    <row r="1832" spans="15:15">
      <c r="O1832" s="70"/>
    </row>
    <row r="1833" spans="15:15">
      <c r="O1833" s="70"/>
    </row>
    <row r="1834" spans="15:15">
      <c r="O1834" s="70"/>
    </row>
    <row r="1835" spans="15:15">
      <c r="O1835" s="70"/>
    </row>
    <row r="1836" spans="15:15">
      <c r="O1836" s="70"/>
    </row>
    <row r="1837" spans="15:15">
      <c r="O1837" s="70"/>
    </row>
    <row r="1838" spans="15:15">
      <c r="O1838" s="70"/>
    </row>
    <row r="1839" spans="15:15">
      <c r="O1839" s="70"/>
    </row>
    <row r="1840" spans="15:15">
      <c r="O1840" s="70"/>
    </row>
    <row r="1841" spans="15:15">
      <c r="O1841" s="70"/>
    </row>
    <row r="1842" spans="15:15">
      <c r="O1842" s="70"/>
    </row>
    <row r="1843" spans="15:15">
      <c r="O1843" s="70"/>
    </row>
    <row r="1844" spans="15:15">
      <c r="O1844" s="70"/>
    </row>
    <row r="1845" spans="15:15">
      <c r="O1845" s="70"/>
    </row>
    <row r="1846" spans="15:15">
      <c r="O1846" s="70"/>
    </row>
    <row r="1847" spans="15:15">
      <c r="O1847" s="70"/>
    </row>
    <row r="1848" spans="15:15">
      <c r="O1848" s="70"/>
    </row>
    <row r="1849" spans="15:15">
      <c r="O1849" s="70"/>
    </row>
    <row r="1850" spans="15:15">
      <c r="O1850" s="70"/>
    </row>
    <row r="1851" spans="15:15">
      <c r="O1851" s="70"/>
    </row>
    <row r="1852" spans="15:15">
      <c r="O1852" s="70"/>
    </row>
    <row r="1853" spans="15:15">
      <c r="O1853" s="70"/>
    </row>
    <row r="1854" spans="15:15">
      <c r="O1854" s="70"/>
    </row>
    <row r="1855" spans="15:15">
      <c r="O1855" s="70"/>
    </row>
    <row r="1856" spans="15:15">
      <c r="O1856" s="70"/>
    </row>
    <row r="1857" spans="15:15">
      <c r="O1857" s="70"/>
    </row>
    <row r="1858" spans="15:15">
      <c r="O1858" s="70"/>
    </row>
    <row r="1859" spans="15:15">
      <c r="O1859" s="70"/>
    </row>
    <row r="1860" spans="15:15">
      <c r="O1860" s="70"/>
    </row>
    <row r="1861" spans="15:15">
      <c r="O1861" s="70"/>
    </row>
    <row r="1862" spans="15:15">
      <c r="O1862" s="70"/>
    </row>
    <row r="1863" spans="15:15">
      <c r="O1863" s="70"/>
    </row>
    <row r="1864" spans="15:15">
      <c r="O1864" s="70"/>
    </row>
    <row r="1865" spans="15:15">
      <c r="O1865" s="70"/>
    </row>
    <row r="1866" spans="15:15">
      <c r="O1866" s="70"/>
    </row>
    <row r="1867" spans="15:15">
      <c r="O1867" s="70"/>
    </row>
    <row r="1868" spans="15:15">
      <c r="O1868" s="70"/>
    </row>
    <row r="1869" spans="15:15">
      <c r="O1869" s="70"/>
    </row>
    <row r="1870" spans="15:15">
      <c r="O1870" s="70"/>
    </row>
    <row r="1871" spans="15:15">
      <c r="O1871" s="70"/>
    </row>
    <row r="1872" spans="15:15">
      <c r="O1872" s="70"/>
    </row>
    <row r="1873" spans="15:15">
      <c r="O1873" s="70"/>
    </row>
    <row r="1874" spans="15:15">
      <c r="O1874" s="70"/>
    </row>
    <row r="1875" spans="15:15">
      <c r="O1875" s="70"/>
    </row>
    <row r="1876" spans="15:15">
      <c r="O1876" s="70"/>
    </row>
    <row r="1877" spans="15:15">
      <c r="O1877" s="70"/>
    </row>
    <row r="1878" spans="15:15">
      <c r="O1878" s="70"/>
    </row>
    <row r="1879" spans="15:15">
      <c r="O1879" s="70"/>
    </row>
    <row r="1880" spans="15:15">
      <c r="O1880" s="70"/>
    </row>
    <row r="1881" spans="15:15">
      <c r="O1881" s="70"/>
    </row>
    <row r="1882" spans="15:15">
      <c r="O1882" s="70"/>
    </row>
    <row r="1883" spans="15:15">
      <c r="O1883" s="70"/>
    </row>
    <row r="1884" spans="15:15">
      <c r="O1884" s="70"/>
    </row>
    <row r="1885" spans="15:15">
      <c r="O1885" s="70"/>
    </row>
    <row r="1886" spans="15:15">
      <c r="O1886" s="70"/>
    </row>
    <row r="1887" spans="15:15">
      <c r="O1887" s="70"/>
    </row>
    <row r="1888" spans="15:15">
      <c r="O1888" s="70"/>
    </row>
    <row r="1889" spans="15:15">
      <c r="O1889" s="70"/>
    </row>
    <row r="1890" spans="15:15">
      <c r="O1890" s="70"/>
    </row>
    <row r="1891" spans="15:15">
      <c r="O1891" s="70"/>
    </row>
    <row r="1892" spans="15:15">
      <c r="O1892" s="70"/>
    </row>
    <row r="1893" spans="15:15">
      <c r="O1893" s="70"/>
    </row>
    <row r="1894" spans="15:15">
      <c r="O1894" s="70"/>
    </row>
    <row r="1895" spans="15:15">
      <c r="O1895" s="70"/>
    </row>
    <row r="1896" spans="15:15">
      <c r="O1896" s="70"/>
    </row>
    <row r="1897" spans="15:15">
      <c r="O1897" s="70"/>
    </row>
    <row r="1898" spans="15:15">
      <c r="O1898" s="70"/>
    </row>
    <row r="1899" spans="15:15">
      <c r="O1899" s="70"/>
    </row>
    <row r="1900" spans="15:15">
      <c r="O1900" s="70"/>
    </row>
    <row r="1901" spans="15:15">
      <c r="O1901" s="70"/>
    </row>
    <row r="1902" spans="15:15">
      <c r="O1902" s="70"/>
    </row>
    <row r="1903" spans="15:15">
      <c r="O1903" s="70"/>
    </row>
    <row r="1904" spans="15:15">
      <c r="O1904" s="70"/>
    </row>
    <row r="1905" spans="15:15">
      <c r="O1905" s="70"/>
    </row>
    <row r="1906" spans="15:15">
      <c r="O1906" s="70"/>
    </row>
    <row r="1907" spans="15:15">
      <c r="O1907" s="70"/>
    </row>
    <row r="1908" spans="15:15">
      <c r="O1908" s="70"/>
    </row>
    <row r="1909" spans="15:15">
      <c r="O1909" s="70"/>
    </row>
    <row r="1910" spans="15:15">
      <c r="O1910" s="70"/>
    </row>
    <row r="1911" spans="15:15">
      <c r="O1911" s="70"/>
    </row>
    <row r="1912" spans="15:15">
      <c r="O1912" s="70"/>
    </row>
    <row r="1913" spans="15:15">
      <c r="O1913" s="70"/>
    </row>
    <row r="1914" spans="15:15">
      <c r="O1914" s="70"/>
    </row>
    <row r="1915" spans="15:15">
      <c r="O1915" s="70"/>
    </row>
    <row r="1916" spans="15:15">
      <c r="O1916" s="70"/>
    </row>
    <row r="1917" spans="15:15">
      <c r="O1917" s="70"/>
    </row>
    <row r="1918" spans="15:15">
      <c r="O1918" s="70"/>
    </row>
    <row r="1919" spans="15:15">
      <c r="O1919" s="70"/>
    </row>
    <row r="1920" spans="15:15">
      <c r="O1920" s="70"/>
    </row>
    <row r="1921" spans="15:15">
      <c r="O1921" s="70"/>
    </row>
    <row r="1922" spans="15:15">
      <c r="O1922" s="70"/>
    </row>
    <row r="1923" spans="15:15">
      <c r="O1923" s="70"/>
    </row>
    <row r="1924" spans="15:15">
      <c r="O1924" s="70"/>
    </row>
    <row r="1925" spans="15:15">
      <c r="O1925" s="70"/>
    </row>
    <row r="1926" spans="15:15">
      <c r="O1926" s="70"/>
    </row>
    <row r="1927" spans="15:15">
      <c r="O1927" s="70"/>
    </row>
    <row r="1928" spans="15:15">
      <c r="O1928" s="70"/>
    </row>
    <row r="1929" spans="15:15">
      <c r="O1929" s="70"/>
    </row>
    <row r="1930" spans="15:15">
      <c r="O1930" s="70"/>
    </row>
    <row r="1931" spans="15:15">
      <c r="O1931" s="70"/>
    </row>
    <row r="1932" spans="15:15">
      <c r="O1932" s="70"/>
    </row>
    <row r="1933" spans="15:15">
      <c r="O1933" s="70"/>
    </row>
    <row r="1934" spans="15:15">
      <c r="O1934" s="70"/>
    </row>
    <row r="1935" spans="15:15">
      <c r="O1935" s="70"/>
    </row>
    <row r="1936" spans="15:15">
      <c r="O1936" s="70"/>
    </row>
    <row r="1937" spans="15:15">
      <c r="O1937" s="70"/>
    </row>
    <row r="1938" spans="15:15">
      <c r="O1938" s="70"/>
    </row>
    <row r="1939" spans="15:15">
      <c r="O1939" s="70"/>
    </row>
    <row r="1940" spans="15:15">
      <c r="O1940" s="70"/>
    </row>
    <row r="1941" spans="15:15">
      <c r="O1941" s="70"/>
    </row>
    <row r="1942" spans="15:15">
      <c r="O1942" s="70"/>
    </row>
    <row r="1943" spans="15:15">
      <c r="O1943" s="70"/>
    </row>
    <row r="1944" spans="15:15">
      <c r="O1944" s="70"/>
    </row>
    <row r="1945" spans="15:15">
      <c r="O1945" s="70"/>
    </row>
    <row r="1946" spans="15:15">
      <c r="O1946" s="70"/>
    </row>
    <row r="1947" spans="15:15">
      <c r="O1947" s="70"/>
    </row>
    <row r="1948" spans="15:15">
      <c r="O1948" s="70"/>
    </row>
    <row r="1949" spans="15:15">
      <c r="O1949" s="70"/>
    </row>
    <row r="1950" spans="15:15">
      <c r="O1950" s="70"/>
    </row>
    <row r="1951" spans="15:15">
      <c r="O1951" s="70"/>
    </row>
    <row r="1952" spans="15:15">
      <c r="O1952" s="70"/>
    </row>
    <row r="1953" spans="15:15">
      <c r="O1953" s="70"/>
    </row>
    <row r="1954" spans="15:15">
      <c r="O1954" s="70"/>
    </row>
    <row r="1955" spans="15:15">
      <c r="O1955" s="70"/>
    </row>
    <row r="1956" spans="15:15">
      <c r="O1956" s="70"/>
    </row>
    <row r="1957" spans="15:15">
      <c r="O1957" s="70"/>
    </row>
    <row r="1958" spans="15:15">
      <c r="O1958" s="70"/>
    </row>
    <row r="1959" spans="15:15">
      <c r="O1959" s="70"/>
    </row>
    <row r="1960" spans="15:15">
      <c r="O1960" s="70"/>
    </row>
    <row r="1961" spans="15:15">
      <c r="O1961" s="70"/>
    </row>
    <row r="1962" spans="15:15">
      <c r="O1962" s="70"/>
    </row>
    <row r="1963" spans="15:15">
      <c r="O1963" s="70"/>
    </row>
    <row r="1964" spans="15:15">
      <c r="O1964" s="70"/>
    </row>
    <row r="1965" spans="15:15">
      <c r="O1965" s="70"/>
    </row>
    <row r="1966" spans="15:15">
      <c r="O1966" s="70"/>
    </row>
    <row r="1967" spans="15:15">
      <c r="O1967" s="70"/>
    </row>
    <row r="1968" spans="15:15">
      <c r="O1968" s="70"/>
    </row>
    <row r="1969" spans="15:15">
      <c r="O1969" s="70"/>
    </row>
    <row r="1970" spans="15:15">
      <c r="O1970" s="70"/>
    </row>
    <row r="1971" spans="15:15">
      <c r="O1971" s="70"/>
    </row>
    <row r="1972" spans="15:15">
      <c r="O1972" s="70"/>
    </row>
    <row r="1973" spans="15:15">
      <c r="O1973" s="70"/>
    </row>
    <row r="1974" spans="15:15">
      <c r="O1974" s="70"/>
    </row>
    <row r="1975" spans="15:15">
      <c r="O1975" s="70"/>
    </row>
    <row r="1976" spans="15:15">
      <c r="O1976" s="70"/>
    </row>
    <row r="1977" spans="15:15">
      <c r="O1977" s="70"/>
    </row>
    <row r="1978" spans="15:15">
      <c r="O1978" s="70"/>
    </row>
    <row r="1979" spans="15:15">
      <c r="O1979" s="70"/>
    </row>
    <row r="1980" spans="15:15">
      <c r="O1980" s="70"/>
    </row>
    <row r="1981" spans="15:15">
      <c r="O1981" s="70"/>
    </row>
    <row r="1982" spans="15:15">
      <c r="O1982" s="70"/>
    </row>
    <row r="1983" spans="15:15">
      <c r="O1983" s="70"/>
    </row>
    <row r="1984" spans="15:15">
      <c r="O1984" s="70"/>
    </row>
    <row r="1985" spans="15:15">
      <c r="O1985" s="70"/>
    </row>
    <row r="1986" spans="15:15">
      <c r="O1986" s="70"/>
    </row>
    <row r="1987" spans="15:15">
      <c r="O1987" s="70"/>
    </row>
    <row r="1988" spans="15:15">
      <c r="O1988" s="70"/>
    </row>
    <row r="1989" spans="15:15">
      <c r="O1989" s="70"/>
    </row>
    <row r="1990" spans="15:15">
      <c r="O1990" s="70"/>
    </row>
    <row r="1991" spans="15:15">
      <c r="O1991" s="70"/>
    </row>
    <row r="1992" spans="15:15">
      <c r="O1992" s="70"/>
    </row>
    <row r="1993" spans="15:15">
      <c r="O1993" s="70"/>
    </row>
    <row r="1994" spans="15:15">
      <c r="O1994" s="70"/>
    </row>
    <row r="1995" spans="15:15">
      <c r="O1995" s="70"/>
    </row>
    <row r="1996" spans="15:15">
      <c r="O1996" s="70"/>
    </row>
    <row r="1997" spans="15:15">
      <c r="O1997" s="70"/>
    </row>
    <row r="1998" spans="15:15">
      <c r="O1998" s="70"/>
    </row>
    <row r="1999" spans="15:15">
      <c r="O1999" s="70"/>
    </row>
    <row r="2000" spans="15:15">
      <c r="O2000" s="70"/>
    </row>
    <row r="2001" spans="15:15">
      <c r="O2001" s="70"/>
    </row>
    <row r="2002" spans="15:15">
      <c r="O2002" s="70"/>
    </row>
    <row r="2003" spans="15:15">
      <c r="O2003" s="70"/>
    </row>
    <row r="2004" spans="15:15">
      <c r="O2004" s="70"/>
    </row>
    <row r="2005" spans="15:15">
      <c r="O2005" s="70"/>
    </row>
    <row r="2006" spans="15:15">
      <c r="O2006" s="70"/>
    </row>
    <row r="2007" spans="15:15">
      <c r="O2007" s="70"/>
    </row>
    <row r="2008" spans="15:15">
      <c r="O2008" s="70"/>
    </row>
    <row r="2009" spans="15:15">
      <c r="O2009" s="70"/>
    </row>
    <row r="2010" spans="15:15">
      <c r="O2010" s="70"/>
    </row>
    <row r="2011" spans="15:15">
      <c r="O2011" s="70"/>
    </row>
    <row r="2012" spans="15:15">
      <c r="O2012" s="70"/>
    </row>
    <row r="2013" spans="15:15">
      <c r="O2013" s="70"/>
    </row>
    <row r="2014" spans="15:15">
      <c r="O2014" s="70"/>
    </row>
    <row r="2015" spans="15:15">
      <c r="O2015" s="70"/>
    </row>
    <row r="2016" spans="15:15">
      <c r="O2016" s="70"/>
    </row>
    <row r="2017" spans="15:15">
      <c r="O2017" s="70"/>
    </row>
    <row r="2018" spans="15:15">
      <c r="O2018" s="70"/>
    </row>
    <row r="2019" spans="15:15">
      <c r="O2019" s="70"/>
    </row>
    <row r="2020" spans="15:15">
      <c r="O2020" s="70"/>
    </row>
    <row r="2021" spans="15:15">
      <c r="O2021" s="70"/>
    </row>
    <row r="2022" spans="15:15">
      <c r="O2022" s="70"/>
    </row>
    <row r="2023" spans="15:15">
      <c r="O2023" s="70"/>
    </row>
    <row r="2024" spans="15:15">
      <c r="O2024" s="70"/>
    </row>
    <row r="2025" spans="15:15">
      <c r="O2025" s="70"/>
    </row>
    <row r="2026" spans="15:15">
      <c r="O2026" s="70"/>
    </row>
    <row r="2027" spans="15:15">
      <c r="O2027" s="70"/>
    </row>
    <row r="2028" spans="15:15">
      <c r="O2028" s="70"/>
    </row>
    <row r="2029" spans="15:15">
      <c r="O2029" s="70"/>
    </row>
    <row r="2030" spans="15:15">
      <c r="O2030" s="70"/>
    </row>
    <row r="2031" spans="15:15">
      <c r="O2031" s="70"/>
    </row>
    <row r="2032" spans="15:15">
      <c r="O2032" s="70"/>
    </row>
    <row r="2033" spans="15:15">
      <c r="O2033" s="70"/>
    </row>
    <row r="2034" spans="15:15">
      <c r="O2034" s="70"/>
    </row>
    <row r="2035" spans="15:15">
      <c r="O2035" s="70"/>
    </row>
    <row r="2036" spans="15:15">
      <c r="O2036" s="70"/>
    </row>
    <row r="2037" spans="15:15">
      <c r="O2037" s="70"/>
    </row>
    <row r="2038" spans="15:15">
      <c r="O2038" s="70"/>
    </row>
    <row r="2039" spans="15:15">
      <c r="O2039" s="70"/>
    </row>
    <row r="2040" spans="15:15">
      <c r="O2040" s="70"/>
    </row>
    <row r="2041" spans="15:15">
      <c r="O2041" s="70"/>
    </row>
    <row r="2042" spans="15:15">
      <c r="O2042" s="70"/>
    </row>
    <row r="2043" spans="15:15">
      <c r="O2043" s="70"/>
    </row>
    <row r="2044" spans="15:15">
      <c r="O2044" s="70"/>
    </row>
    <row r="2045" spans="15:15">
      <c r="O2045" s="70"/>
    </row>
    <row r="2046" spans="15:15">
      <c r="O2046" s="70"/>
    </row>
    <row r="2047" spans="15:15">
      <c r="O2047" s="70"/>
    </row>
    <row r="2048" spans="15:15">
      <c r="O2048" s="70"/>
    </row>
    <row r="2049" spans="15:15">
      <c r="O2049" s="70"/>
    </row>
    <row r="2050" spans="15:15">
      <c r="O2050" s="70"/>
    </row>
    <row r="2051" spans="15:15">
      <c r="O2051" s="70"/>
    </row>
    <row r="2052" spans="15:15">
      <c r="O2052" s="70"/>
    </row>
    <row r="2053" spans="15:15">
      <c r="O2053" s="70"/>
    </row>
    <row r="2054" spans="15:15">
      <c r="O2054" s="70"/>
    </row>
    <row r="2055" spans="15:15">
      <c r="O2055" s="70"/>
    </row>
    <row r="2056" spans="15:15">
      <c r="O2056" s="70"/>
    </row>
    <row r="2057" spans="15:15">
      <c r="O2057" s="70"/>
    </row>
    <row r="2058" spans="15:15">
      <c r="O2058" s="70"/>
    </row>
    <row r="2059" spans="15:15">
      <c r="O2059" s="70"/>
    </row>
    <row r="2060" spans="15:15">
      <c r="O2060" s="70"/>
    </row>
    <row r="2061" spans="15:15">
      <c r="O2061" s="70"/>
    </row>
    <row r="2062" spans="15:15">
      <c r="O2062" s="70"/>
    </row>
    <row r="2063" spans="15:15">
      <c r="O2063" s="70"/>
    </row>
    <row r="2064" spans="15:15">
      <c r="O2064" s="70"/>
    </row>
    <row r="2065" spans="15:15">
      <c r="O2065" s="70"/>
    </row>
    <row r="2066" spans="15:15">
      <c r="O2066" s="70"/>
    </row>
    <row r="2067" spans="15:15">
      <c r="O2067" s="70"/>
    </row>
    <row r="2068" spans="15:15">
      <c r="O2068" s="70"/>
    </row>
    <row r="2069" spans="15:15">
      <c r="O2069" s="70"/>
    </row>
    <row r="2070" spans="15:15">
      <c r="O2070" s="70"/>
    </row>
    <row r="2071" spans="15:15">
      <c r="O2071" s="70"/>
    </row>
    <row r="2072" spans="15:15">
      <c r="O2072" s="70"/>
    </row>
    <row r="2073" spans="15:15">
      <c r="O2073" s="70"/>
    </row>
    <row r="2074" spans="15:15">
      <c r="O2074" s="70"/>
    </row>
    <row r="2075" spans="15:15">
      <c r="O2075" s="70"/>
    </row>
    <row r="2076" spans="15:15">
      <c r="O2076" s="70"/>
    </row>
    <row r="2077" spans="15:15">
      <c r="O2077" s="70"/>
    </row>
    <row r="2078" spans="15:15">
      <c r="O2078" s="70"/>
    </row>
    <row r="2079" spans="15:15">
      <c r="O2079" s="70"/>
    </row>
    <row r="2080" spans="15:15">
      <c r="O2080" s="70"/>
    </row>
    <row r="2081" spans="15:15">
      <c r="O2081" s="70"/>
    </row>
    <row r="2082" spans="15:15">
      <c r="O2082" s="70"/>
    </row>
    <row r="2083" spans="15:15">
      <c r="O2083" s="70"/>
    </row>
    <row r="2084" spans="15:15">
      <c r="O2084" s="70"/>
    </row>
    <row r="2085" spans="15:15">
      <c r="O2085" s="70"/>
    </row>
    <row r="2086" spans="15:15">
      <c r="O2086" s="70"/>
    </row>
    <row r="2087" spans="15:15">
      <c r="O2087" s="70"/>
    </row>
    <row r="2088" spans="15:15">
      <c r="O2088" s="70"/>
    </row>
    <row r="2089" spans="15:15">
      <c r="O2089" s="70"/>
    </row>
    <row r="2090" spans="15:15">
      <c r="O2090" s="70"/>
    </row>
    <row r="2091" spans="15:15">
      <c r="O2091" s="70"/>
    </row>
    <row r="2092" spans="15:15">
      <c r="O2092" s="70"/>
    </row>
    <row r="2093" spans="15:15">
      <c r="O2093" s="70"/>
    </row>
    <row r="2094" spans="15:15">
      <c r="O2094" s="70"/>
    </row>
    <row r="2095" spans="15:15">
      <c r="O2095" s="70"/>
    </row>
    <row r="2096" spans="15:15">
      <c r="O2096" s="70"/>
    </row>
    <row r="2097" spans="15:15">
      <c r="O2097" s="70"/>
    </row>
    <row r="2098" spans="15:15">
      <c r="O2098" s="70"/>
    </row>
    <row r="2099" spans="15:15">
      <c r="O2099" s="70"/>
    </row>
    <row r="2100" spans="15:15">
      <c r="O2100" s="70"/>
    </row>
    <row r="2101" spans="15:15">
      <c r="O2101" s="70"/>
    </row>
    <row r="2102" spans="15:15">
      <c r="O2102" s="70"/>
    </row>
    <row r="2103" spans="15:15">
      <c r="O2103" s="70"/>
    </row>
    <row r="2104" spans="15:15">
      <c r="O2104" s="70"/>
    </row>
  </sheetData>
  <sortState ref="C684:E702">
    <sortCondition descending="1" ref="E684:E702"/>
  </sortState>
  <customSheetViews>
    <customSheetView guid="{7C7883F2-DB79-11D6-846D-0008C7298EBA}" showGridLines="0" showRowCol="0" outlineSymbols="0" showRuler="0">
      <pane ySplit="5" topLeftCell="A490" activePane="bottomLeft" state="frozenSplit"/>
      <selection pane="bottomLeft"/>
    </customSheetView>
    <customSheetView guid="{7C7883F1-DB79-11D6-846D-0008C7298EBA}" showGridLines="0" showRowCol="0" outlineSymbols="0" showRuler="0">
      <pane ySplit="5" topLeftCell="A449" activePane="bottomLeft" state="frozenSplit"/>
      <selection pane="bottomLeft"/>
    </customSheetView>
    <customSheetView guid="{7C7883F0-DB79-11D6-846D-0008C7298EBA}" showGridLines="0" showRowCol="0" outlineSymbols="0" showRuler="0">
      <pane ySplit="5" topLeftCell="A408" activePane="bottomLeft" state="frozenSplit"/>
      <selection pane="bottomLeft"/>
    </customSheetView>
    <customSheetView guid="{7C7883EF-DB79-11D6-846D-0008C7298EBA}" showGridLines="0" showRowCol="0" outlineSymbols="0" showRuler="0">
      <pane ySplit="5" topLeftCell="A36" activePane="bottomLeft" state="frozenSplit"/>
      <selection pane="bottomLeft"/>
    </customSheetView>
    <customSheetView guid="{7C7883EE-DB79-11D6-846D-0008C7298EBA}" showGridLines="0" showRowCol="0" outlineSymbols="0" showRuler="0">
      <pane ySplit="5" topLeftCell="A28" activePane="bottomLeft" state="frozenSplit"/>
      <selection pane="bottomLeft"/>
    </customSheetView>
    <customSheetView guid="{7C7883ED-DB79-11D6-846D-0008C7298EBA}" showGridLines="0" showRowCol="0" outlineSymbols="0" showRuler="0">
      <pane ySplit="5" topLeftCell="A531" activePane="bottomLeft" state="frozenSplit"/>
      <selection pane="bottomLeft"/>
    </customSheetView>
    <customSheetView guid="{7C7883EC-DB79-11D6-846D-0008C7298EBA}" showGridLines="0" showRowCol="0" outlineSymbols="0" showRuler="0">
      <pane ySplit="5" topLeftCell="A13" activePane="bottomLeft" state="frozenSplit"/>
      <selection pane="bottomLeft"/>
    </customSheetView>
    <customSheetView guid="{7C7883EB-DB79-11D6-846D-0008C7298EBA}" showGridLines="0" showRowCol="0" outlineSymbols="0" showRuler="0">
      <pane ySplit="5" topLeftCell="A6" activePane="bottomLeft" state="frozenSplit"/>
      <selection pane="bottomLeft"/>
    </customSheetView>
  </customSheetViews>
  <mergeCells count="27">
    <mergeCell ref="P31:R31"/>
    <mergeCell ref="M31:O31"/>
    <mergeCell ref="J31:L31"/>
    <mergeCell ref="J50:L50"/>
    <mergeCell ref="J51:L51"/>
    <mergeCell ref="P72:R72"/>
    <mergeCell ref="D147:F147"/>
    <mergeCell ref="G147:I147"/>
    <mergeCell ref="D136:E136"/>
    <mergeCell ref="F136:G136"/>
    <mergeCell ref="D72:F72"/>
    <mergeCell ref="G72:I72"/>
    <mergeCell ref="J147:L147"/>
    <mergeCell ref="J72:L72"/>
    <mergeCell ref="G50:I50"/>
    <mergeCell ref="D51:F51"/>
    <mergeCell ref="G51:I51"/>
    <mergeCell ref="M72:O72"/>
    <mergeCell ref="D13:F13"/>
    <mergeCell ref="D14:F14"/>
    <mergeCell ref="G13:I13"/>
    <mergeCell ref="G14:I14"/>
    <mergeCell ref="D31:F31"/>
    <mergeCell ref="G31:I31"/>
    <mergeCell ref="D50:F50"/>
    <mergeCell ref="J13:L13"/>
    <mergeCell ref="J14:L14"/>
  </mergeCells>
  <phoneticPr fontId="18" type="noConversion"/>
  <printOptions gridLinesSet="0"/>
  <pageMargins left="0.39370078740157483" right="0.39370078740157483" top="0.39370078740157483" bottom="0.39370078740157483" header="0" footer="0"/>
  <pageSetup paperSize="9" fitToHeight="0" orientation="portrait" r:id="rId1"/>
  <headerFooter alignWithMargins="0"/>
  <rowBreaks count="1" manualBreakCount="1">
    <brk id="861" max="7" man="1"/>
  </rowBreaks>
  <colBreaks count="1" manualBreakCount="1">
    <brk id="2" max="898" man="1"/>
  </colBreaks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0">
    <pageSetUpPr autoPageBreaks="0" fitToPage="1"/>
  </sheetPr>
  <dimension ref="A1:M608"/>
  <sheetViews>
    <sheetView showOutlineSymbols="0" topLeftCell="D188" zoomScaleNormal="100" workbookViewId="0">
      <selection activeCell="H231" sqref="H231"/>
    </sheetView>
  </sheetViews>
  <sheetFormatPr baseColWidth="10" defaultRowHeight="11.25"/>
  <cols>
    <col min="1" max="1" width="0.140625" style="359" customWidth="1"/>
    <col min="2" max="2" width="2.7109375" style="356" customWidth="1"/>
    <col min="3" max="3" width="42.5703125" style="364" customWidth="1"/>
    <col min="4" max="4" width="12.85546875" style="364" customWidth="1"/>
    <col min="5" max="5" width="12.7109375" style="364" customWidth="1"/>
    <col min="6" max="6" width="15.42578125" style="364" customWidth="1"/>
    <col min="7" max="11" width="12.5703125" style="364" customWidth="1"/>
    <col min="12" max="13" width="11.28515625" style="364" bestFit="1" customWidth="1"/>
    <col min="14" max="14" width="11" style="364" bestFit="1" customWidth="1"/>
    <col min="15" max="15" width="10.85546875" style="364" bestFit="1" customWidth="1"/>
    <col min="16" max="16" width="11.28515625" style="364" bestFit="1" customWidth="1"/>
    <col min="17" max="52" width="11" style="364" bestFit="1" customWidth="1"/>
    <col min="53" max="256" width="11.42578125" style="364"/>
    <col min="257" max="257" width="0.140625" style="364" customWidth="1"/>
    <col min="258" max="258" width="2.7109375" style="364" customWidth="1"/>
    <col min="259" max="259" width="42.5703125" style="364" customWidth="1"/>
    <col min="260" max="260" width="12.85546875" style="364" customWidth="1"/>
    <col min="261" max="261" width="12.7109375" style="364" customWidth="1"/>
    <col min="262" max="262" width="15.42578125" style="364" customWidth="1"/>
    <col min="263" max="267" width="12.5703125" style="364" customWidth="1"/>
    <col min="268" max="269" width="11.28515625" style="364" bestFit="1" customWidth="1"/>
    <col min="270" max="270" width="11" style="364" bestFit="1" customWidth="1"/>
    <col min="271" max="271" width="10.85546875" style="364" bestFit="1" customWidth="1"/>
    <col min="272" max="272" width="11.28515625" style="364" bestFit="1" customWidth="1"/>
    <col min="273" max="273" width="7.85546875" style="364" bestFit="1" customWidth="1"/>
    <col min="274" max="274" width="7" style="364" customWidth="1"/>
    <col min="275" max="275" width="17.42578125" style="364" customWidth="1"/>
    <col min="276" max="276" width="7.140625" style="364" customWidth="1"/>
    <col min="277" max="277" width="9.5703125" style="364" customWidth="1"/>
    <col min="278" max="279" width="15.5703125" style="364" customWidth="1"/>
    <col min="280" max="280" width="1.85546875" style="364" customWidth="1"/>
    <col min="281" max="281" width="1.7109375" style="364" customWidth="1"/>
    <col min="282" max="282" width="1.85546875" style="364" customWidth="1"/>
    <col min="283" max="286" width="12.140625" style="364" customWidth="1"/>
    <col min="287" max="287" width="1.85546875" style="364" customWidth="1"/>
    <col min="288" max="289" width="1.42578125" style="364" customWidth="1"/>
    <col min="290" max="290" width="11.42578125" style="364"/>
    <col min="291" max="293" width="18.7109375" style="364" customWidth="1"/>
    <col min="294" max="512" width="11.42578125" style="364"/>
    <col min="513" max="513" width="0.140625" style="364" customWidth="1"/>
    <col min="514" max="514" width="2.7109375" style="364" customWidth="1"/>
    <col min="515" max="515" width="42.5703125" style="364" customWidth="1"/>
    <col min="516" max="516" width="12.85546875" style="364" customWidth="1"/>
    <col min="517" max="517" width="12.7109375" style="364" customWidth="1"/>
    <col min="518" max="518" width="15.42578125" style="364" customWidth="1"/>
    <col min="519" max="523" width="12.5703125" style="364" customWidth="1"/>
    <col min="524" max="525" width="11.28515625" style="364" bestFit="1" customWidth="1"/>
    <col min="526" max="526" width="11" style="364" bestFit="1" customWidth="1"/>
    <col min="527" max="527" width="10.85546875" style="364" bestFit="1" customWidth="1"/>
    <col min="528" max="528" width="11.28515625" style="364" bestFit="1" customWidth="1"/>
    <col min="529" max="529" width="7.85546875" style="364" bestFit="1" customWidth="1"/>
    <col min="530" max="530" width="7" style="364" customWidth="1"/>
    <col min="531" max="531" width="17.42578125" style="364" customWidth="1"/>
    <col min="532" max="532" width="7.140625" style="364" customWidth="1"/>
    <col min="533" max="533" width="9.5703125" style="364" customWidth="1"/>
    <col min="534" max="535" width="15.5703125" style="364" customWidth="1"/>
    <col min="536" max="536" width="1.85546875" style="364" customWidth="1"/>
    <col min="537" max="537" width="1.7109375" style="364" customWidth="1"/>
    <col min="538" max="538" width="1.85546875" style="364" customWidth="1"/>
    <col min="539" max="542" width="12.140625" style="364" customWidth="1"/>
    <col min="543" max="543" width="1.85546875" style="364" customWidth="1"/>
    <col min="544" max="545" width="1.42578125" style="364" customWidth="1"/>
    <col min="546" max="546" width="11.42578125" style="364"/>
    <col min="547" max="549" width="18.7109375" style="364" customWidth="1"/>
    <col min="550" max="768" width="11.42578125" style="364"/>
    <col min="769" max="769" width="0.140625" style="364" customWidth="1"/>
    <col min="770" max="770" width="2.7109375" style="364" customWidth="1"/>
    <col min="771" max="771" width="42.5703125" style="364" customWidth="1"/>
    <col min="772" max="772" width="12.85546875" style="364" customWidth="1"/>
    <col min="773" max="773" width="12.7109375" style="364" customWidth="1"/>
    <col min="774" max="774" width="15.42578125" style="364" customWidth="1"/>
    <col min="775" max="779" width="12.5703125" style="364" customWidth="1"/>
    <col min="780" max="781" width="11.28515625" style="364" bestFit="1" customWidth="1"/>
    <col min="782" max="782" width="11" style="364" bestFit="1" customWidth="1"/>
    <col min="783" max="783" width="10.85546875" style="364" bestFit="1" customWidth="1"/>
    <col min="784" max="784" width="11.28515625" style="364" bestFit="1" customWidth="1"/>
    <col min="785" max="785" width="7.85546875" style="364" bestFit="1" customWidth="1"/>
    <col min="786" max="786" width="7" style="364" customWidth="1"/>
    <col min="787" max="787" width="17.42578125" style="364" customWidth="1"/>
    <col min="788" max="788" width="7.140625" style="364" customWidth="1"/>
    <col min="789" max="789" width="9.5703125" style="364" customWidth="1"/>
    <col min="790" max="791" width="15.5703125" style="364" customWidth="1"/>
    <col min="792" max="792" width="1.85546875" style="364" customWidth="1"/>
    <col min="793" max="793" width="1.7109375" style="364" customWidth="1"/>
    <col min="794" max="794" width="1.85546875" style="364" customWidth="1"/>
    <col min="795" max="798" width="12.140625" style="364" customWidth="1"/>
    <col min="799" max="799" width="1.85546875" style="364" customWidth="1"/>
    <col min="800" max="801" width="1.42578125" style="364" customWidth="1"/>
    <col min="802" max="802" width="11.42578125" style="364"/>
    <col min="803" max="805" width="18.7109375" style="364" customWidth="1"/>
    <col min="806" max="1024" width="11.42578125" style="364"/>
    <col min="1025" max="1025" width="0.140625" style="364" customWidth="1"/>
    <col min="1026" max="1026" width="2.7109375" style="364" customWidth="1"/>
    <col min="1027" max="1027" width="42.5703125" style="364" customWidth="1"/>
    <col min="1028" max="1028" width="12.85546875" style="364" customWidth="1"/>
    <col min="1029" max="1029" width="12.7109375" style="364" customWidth="1"/>
    <col min="1030" max="1030" width="15.42578125" style="364" customWidth="1"/>
    <col min="1031" max="1035" width="12.5703125" style="364" customWidth="1"/>
    <col min="1036" max="1037" width="11.28515625" style="364" bestFit="1" customWidth="1"/>
    <col min="1038" max="1038" width="11" style="364" bestFit="1" customWidth="1"/>
    <col min="1039" max="1039" width="10.85546875" style="364" bestFit="1" customWidth="1"/>
    <col min="1040" max="1040" width="11.28515625" style="364" bestFit="1" customWidth="1"/>
    <col min="1041" max="1041" width="7.85546875" style="364" bestFit="1" customWidth="1"/>
    <col min="1042" max="1042" width="7" style="364" customWidth="1"/>
    <col min="1043" max="1043" width="17.42578125" style="364" customWidth="1"/>
    <col min="1044" max="1044" width="7.140625" style="364" customWidth="1"/>
    <col min="1045" max="1045" width="9.5703125" style="364" customWidth="1"/>
    <col min="1046" max="1047" width="15.5703125" style="364" customWidth="1"/>
    <col min="1048" max="1048" width="1.85546875" style="364" customWidth="1"/>
    <col min="1049" max="1049" width="1.7109375" style="364" customWidth="1"/>
    <col min="1050" max="1050" width="1.85546875" style="364" customWidth="1"/>
    <col min="1051" max="1054" width="12.140625" style="364" customWidth="1"/>
    <col min="1055" max="1055" width="1.85546875" style="364" customWidth="1"/>
    <col min="1056" max="1057" width="1.42578125" style="364" customWidth="1"/>
    <col min="1058" max="1058" width="11.42578125" style="364"/>
    <col min="1059" max="1061" width="18.7109375" style="364" customWidth="1"/>
    <col min="1062" max="1280" width="11.42578125" style="364"/>
    <col min="1281" max="1281" width="0.140625" style="364" customWidth="1"/>
    <col min="1282" max="1282" width="2.7109375" style="364" customWidth="1"/>
    <col min="1283" max="1283" width="42.5703125" style="364" customWidth="1"/>
    <col min="1284" max="1284" width="12.85546875" style="364" customWidth="1"/>
    <col min="1285" max="1285" width="12.7109375" style="364" customWidth="1"/>
    <col min="1286" max="1286" width="15.42578125" style="364" customWidth="1"/>
    <col min="1287" max="1291" width="12.5703125" style="364" customWidth="1"/>
    <col min="1292" max="1293" width="11.28515625" style="364" bestFit="1" customWidth="1"/>
    <col min="1294" max="1294" width="11" style="364" bestFit="1" customWidth="1"/>
    <col min="1295" max="1295" width="10.85546875" style="364" bestFit="1" customWidth="1"/>
    <col min="1296" max="1296" width="11.28515625" style="364" bestFit="1" customWidth="1"/>
    <col min="1297" max="1297" width="7.85546875" style="364" bestFit="1" customWidth="1"/>
    <col min="1298" max="1298" width="7" style="364" customWidth="1"/>
    <col min="1299" max="1299" width="17.42578125" style="364" customWidth="1"/>
    <col min="1300" max="1300" width="7.140625" style="364" customWidth="1"/>
    <col min="1301" max="1301" width="9.5703125" style="364" customWidth="1"/>
    <col min="1302" max="1303" width="15.5703125" style="364" customWidth="1"/>
    <col min="1304" max="1304" width="1.85546875" style="364" customWidth="1"/>
    <col min="1305" max="1305" width="1.7109375" style="364" customWidth="1"/>
    <col min="1306" max="1306" width="1.85546875" style="364" customWidth="1"/>
    <col min="1307" max="1310" width="12.140625" style="364" customWidth="1"/>
    <col min="1311" max="1311" width="1.85546875" style="364" customWidth="1"/>
    <col min="1312" max="1313" width="1.42578125" style="364" customWidth="1"/>
    <col min="1314" max="1314" width="11.42578125" style="364"/>
    <col min="1315" max="1317" width="18.7109375" style="364" customWidth="1"/>
    <col min="1318" max="1536" width="11.42578125" style="364"/>
    <col min="1537" max="1537" width="0.140625" style="364" customWidth="1"/>
    <col min="1538" max="1538" width="2.7109375" style="364" customWidth="1"/>
    <col min="1539" max="1539" width="42.5703125" style="364" customWidth="1"/>
    <col min="1540" max="1540" width="12.85546875" style="364" customWidth="1"/>
    <col min="1541" max="1541" width="12.7109375" style="364" customWidth="1"/>
    <col min="1542" max="1542" width="15.42578125" style="364" customWidth="1"/>
    <col min="1543" max="1547" width="12.5703125" style="364" customWidth="1"/>
    <col min="1548" max="1549" width="11.28515625" style="364" bestFit="1" customWidth="1"/>
    <col min="1550" max="1550" width="11" style="364" bestFit="1" customWidth="1"/>
    <col min="1551" max="1551" width="10.85546875" style="364" bestFit="1" customWidth="1"/>
    <col min="1552" max="1552" width="11.28515625" style="364" bestFit="1" customWidth="1"/>
    <col min="1553" max="1553" width="7.85546875" style="364" bestFit="1" customWidth="1"/>
    <col min="1554" max="1554" width="7" style="364" customWidth="1"/>
    <col min="1555" max="1555" width="17.42578125" style="364" customWidth="1"/>
    <col min="1556" max="1556" width="7.140625" style="364" customWidth="1"/>
    <col min="1557" max="1557" width="9.5703125" style="364" customWidth="1"/>
    <col min="1558" max="1559" width="15.5703125" style="364" customWidth="1"/>
    <col min="1560" max="1560" width="1.85546875" style="364" customWidth="1"/>
    <col min="1561" max="1561" width="1.7109375" style="364" customWidth="1"/>
    <col min="1562" max="1562" width="1.85546875" style="364" customWidth="1"/>
    <col min="1563" max="1566" width="12.140625" style="364" customWidth="1"/>
    <col min="1567" max="1567" width="1.85546875" style="364" customWidth="1"/>
    <col min="1568" max="1569" width="1.42578125" style="364" customWidth="1"/>
    <col min="1570" max="1570" width="11.42578125" style="364"/>
    <col min="1571" max="1573" width="18.7109375" style="364" customWidth="1"/>
    <col min="1574" max="1792" width="11.42578125" style="364"/>
    <col min="1793" max="1793" width="0.140625" style="364" customWidth="1"/>
    <col min="1794" max="1794" width="2.7109375" style="364" customWidth="1"/>
    <col min="1795" max="1795" width="42.5703125" style="364" customWidth="1"/>
    <col min="1796" max="1796" width="12.85546875" style="364" customWidth="1"/>
    <col min="1797" max="1797" width="12.7109375" style="364" customWidth="1"/>
    <col min="1798" max="1798" width="15.42578125" style="364" customWidth="1"/>
    <col min="1799" max="1803" width="12.5703125" style="364" customWidth="1"/>
    <col min="1804" max="1805" width="11.28515625" style="364" bestFit="1" customWidth="1"/>
    <col min="1806" max="1806" width="11" style="364" bestFit="1" customWidth="1"/>
    <col min="1807" max="1807" width="10.85546875" style="364" bestFit="1" customWidth="1"/>
    <col min="1808" max="1808" width="11.28515625" style="364" bestFit="1" customWidth="1"/>
    <col min="1809" max="1809" width="7.85546875" style="364" bestFit="1" customWidth="1"/>
    <col min="1810" max="1810" width="7" style="364" customWidth="1"/>
    <col min="1811" max="1811" width="17.42578125" style="364" customWidth="1"/>
    <col min="1812" max="1812" width="7.140625" style="364" customWidth="1"/>
    <col min="1813" max="1813" width="9.5703125" style="364" customWidth="1"/>
    <col min="1814" max="1815" width="15.5703125" style="364" customWidth="1"/>
    <col min="1816" max="1816" width="1.85546875" style="364" customWidth="1"/>
    <col min="1817" max="1817" width="1.7109375" style="364" customWidth="1"/>
    <col min="1818" max="1818" width="1.85546875" style="364" customWidth="1"/>
    <col min="1819" max="1822" width="12.140625" style="364" customWidth="1"/>
    <col min="1823" max="1823" width="1.85546875" style="364" customWidth="1"/>
    <col min="1824" max="1825" width="1.42578125" style="364" customWidth="1"/>
    <col min="1826" max="1826" width="11.42578125" style="364"/>
    <col min="1827" max="1829" width="18.7109375" style="364" customWidth="1"/>
    <col min="1830" max="2048" width="11.42578125" style="364"/>
    <col min="2049" max="2049" width="0.140625" style="364" customWidth="1"/>
    <col min="2050" max="2050" width="2.7109375" style="364" customWidth="1"/>
    <col min="2051" max="2051" width="42.5703125" style="364" customWidth="1"/>
    <col min="2052" max="2052" width="12.85546875" style="364" customWidth="1"/>
    <col min="2053" max="2053" width="12.7109375" style="364" customWidth="1"/>
    <col min="2054" max="2054" width="15.42578125" style="364" customWidth="1"/>
    <col min="2055" max="2059" width="12.5703125" style="364" customWidth="1"/>
    <col min="2060" max="2061" width="11.28515625" style="364" bestFit="1" customWidth="1"/>
    <col min="2062" max="2062" width="11" style="364" bestFit="1" customWidth="1"/>
    <col min="2063" max="2063" width="10.85546875" style="364" bestFit="1" customWidth="1"/>
    <col min="2064" max="2064" width="11.28515625" style="364" bestFit="1" customWidth="1"/>
    <col min="2065" max="2065" width="7.85546875" style="364" bestFit="1" customWidth="1"/>
    <col min="2066" max="2066" width="7" style="364" customWidth="1"/>
    <col min="2067" max="2067" width="17.42578125" style="364" customWidth="1"/>
    <col min="2068" max="2068" width="7.140625" style="364" customWidth="1"/>
    <col min="2069" max="2069" width="9.5703125" style="364" customWidth="1"/>
    <col min="2070" max="2071" width="15.5703125" style="364" customWidth="1"/>
    <col min="2072" max="2072" width="1.85546875" style="364" customWidth="1"/>
    <col min="2073" max="2073" width="1.7109375" style="364" customWidth="1"/>
    <col min="2074" max="2074" width="1.85546875" style="364" customWidth="1"/>
    <col min="2075" max="2078" width="12.140625" style="364" customWidth="1"/>
    <col min="2079" max="2079" width="1.85546875" style="364" customWidth="1"/>
    <col min="2080" max="2081" width="1.42578125" style="364" customWidth="1"/>
    <col min="2082" max="2082" width="11.42578125" style="364"/>
    <col min="2083" max="2085" width="18.7109375" style="364" customWidth="1"/>
    <col min="2086" max="2304" width="11.42578125" style="364"/>
    <col min="2305" max="2305" width="0.140625" style="364" customWidth="1"/>
    <col min="2306" max="2306" width="2.7109375" style="364" customWidth="1"/>
    <col min="2307" max="2307" width="42.5703125" style="364" customWidth="1"/>
    <col min="2308" max="2308" width="12.85546875" style="364" customWidth="1"/>
    <col min="2309" max="2309" width="12.7109375" style="364" customWidth="1"/>
    <col min="2310" max="2310" width="15.42578125" style="364" customWidth="1"/>
    <col min="2311" max="2315" width="12.5703125" style="364" customWidth="1"/>
    <col min="2316" max="2317" width="11.28515625" style="364" bestFit="1" customWidth="1"/>
    <col min="2318" max="2318" width="11" style="364" bestFit="1" customWidth="1"/>
    <col min="2319" max="2319" width="10.85546875" style="364" bestFit="1" customWidth="1"/>
    <col min="2320" max="2320" width="11.28515625" style="364" bestFit="1" customWidth="1"/>
    <col min="2321" max="2321" width="7.85546875" style="364" bestFit="1" customWidth="1"/>
    <col min="2322" max="2322" width="7" style="364" customWidth="1"/>
    <col min="2323" max="2323" width="17.42578125" style="364" customWidth="1"/>
    <col min="2324" max="2324" width="7.140625" style="364" customWidth="1"/>
    <col min="2325" max="2325" width="9.5703125" style="364" customWidth="1"/>
    <col min="2326" max="2327" width="15.5703125" style="364" customWidth="1"/>
    <col min="2328" max="2328" width="1.85546875" style="364" customWidth="1"/>
    <col min="2329" max="2329" width="1.7109375" style="364" customWidth="1"/>
    <col min="2330" max="2330" width="1.85546875" style="364" customWidth="1"/>
    <col min="2331" max="2334" width="12.140625" style="364" customWidth="1"/>
    <col min="2335" max="2335" width="1.85546875" style="364" customWidth="1"/>
    <col min="2336" max="2337" width="1.42578125" style="364" customWidth="1"/>
    <col min="2338" max="2338" width="11.42578125" style="364"/>
    <col min="2339" max="2341" width="18.7109375" style="364" customWidth="1"/>
    <col min="2342" max="2560" width="11.42578125" style="364"/>
    <col min="2561" max="2561" width="0.140625" style="364" customWidth="1"/>
    <col min="2562" max="2562" width="2.7109375" style="364" customWidth="1"/>
    <col min="2563" max="2563" width="42.5703125" style="364" customWidth="1"/>
    <col min="2564" max="2564" width="12.85546875" style="364" customWidth="1"/>
    <col min="2565" max="2565" width="12.7109375" style="364" customWidth="1"/>
    <col min="2566" max="2566" width="15.42578125" style="364" customWidth="1"/>
    <col min="2567" max="2571" width="12.5703125" style="364" customWidth="1"/>
    <col min="2572" max="2573" width="11.28515625" style="364" bestFit="1" customWidth="1"/>
    <col min="2574" max="2574" width="11" style="364" bestFit="1" customWidth="1"/>
    <col min="2575" max="2575" width="10.85546875" style="364" bestFit="1" customWidth="1"/>
    <col min="2576" max="2576" width="11.28515625" style="364" bestFit="1" customWidth="1"/>
    <col min="2577" max="2577" width="7.85546875" style="364" bestFit="1" customWidth="1"/>
    <col min="2578" max="2578" width="7" style="364" customWidth="1"/>
    <col min="2579" max="2579" width="17.42578125" style="364" customWidth="1"/>
    <col min="2580" max="2580" width="7.140625" style="364" customWidth="1"/>
    <col min="2581" max="2581" width="9.5703125" style="364" customWidth="1"/>
    <col min="2582" max="2583" width="15.5703125" style="364" customWidth="1"/>
    <col min="2584" max="2584" width="1.85546875" style="364" customWidth="1"/>
    <col min="2585" max="2585" width="1.7109375" style="364" customWidth="1"/>
    <col min="2586" max="2586" width="1.85546875" style="364" customWidth="1"/>
    <col min="2587" max="2590" width="12.140625" style="364" customWidth="1"/>
    <col min="2591" max="2591" width="1.85546875" style="364" customWidth="1"/>
    <col min="2592" max="2593" width="1.42578125" style="364" customWidth="1"/>
    <col min="2594" max="2594" width="11.42578125" style="364"/>
    <col min="2595" max="2597" width="18.7109375" style="364" customWidth="1"/>
    <col min="2598" max="2816" width="11.42578125" style="364"/>
    <col min="2817" max="2817" width="0.140625" style="364" customWidth="1"/>
    <col min="2818" max="2818" width="2.7109375" style="364" customWidth="1"/>
    <col min="2819" max="2819" width="42.5703125" style="364" customWidth="1"/>
    <col min="2820" max="2820" width="12.85546875" style="364" customWidth="1"/>
    <col min="2821" max="2821" width="12.7109375" style="364" customWidth="1"/>
    <col min="2822" max="2822" width="15.42578125" style="364" customWidth="1"/>
    <col min="2823" max="2827" width="12.5703125" style="364" customWidth="1"/>
    <col min="2828" max="2829" width="11.28515625" style="364" bestFit="1" customWidth="1"/>
    <col min="2830" max="2830" width="11" style="364" bestFit="1" customWidth="1"/>
    <col min="2831" max="2831" width="10.85546875" style="364" bestFit="1" customWidth="1"/>
    <col min="2832" max="2832" width="11.28515625" style="364" bestFit="1" customWidth="1"/>
    <col min="2833" max="2833" width="7.85546875" style="364" bestFit="1" customWidth="1"/>
    <col min="2834" max="2834" width="7" style="364" customWidth="1"/>
    <col min="2835" max="2835" width="17.42578125" style="364" customWidth="1"/>
    <col min="2836" max="2836" width="7.140625" style="364" customWidth="1"/>
    <col min="2837" max="2837" width="9.5703125" style="364" customWidth="1"/>
    <col min="2838" max="2839" width="15.5703125" style="364" customWidth="1"/>
    <col min="2840" max="2840" width="1.85546875" style="364" customWidth="1"/>
    <col min="2841" max="2841" width="1.7109375" style="364" customWidth="1"/>
    <col min="2842" max="2842" width="1.85546875" style="364" customWidth="1"/>
    <col min="2843" max="2846" width="12.140625" style="364" customWidth="1"/>
    <col min="2847" max="2847" width="1.85546875" style="364" customWidth="1"/>
    <col min="2848" max="2849" width="1.42578125" style="364" customWidth="1"/>
    <col min="2850" max="2850" width="11.42578125" style="364"/>
    <col min="2851" max="2853" width="18.7109375" style="364" customWidth="1"/>
    <col min="2854" max="3072" width="11.42578125" style="364"/>
    <col min="3073" max="3073" width="0.140625" style="364" customWidth="1"/>
    <col min="3074" max="3074" width="2.7109375" style="364" customWidth="1"/>
    <col min="3075" max="3075" width="42.5703125" style="364" customWidth="1"/>
    <col min="3076" max="3076" width="12.85546875" style="364" customWidth="1"/>
    <col min="3077" max="3077" width="12.7109375" style="364" customWidth="1"/>
    <col min="3078" max="3078" width="15.42578125" style="364" customWidth="1"/>
    <col min="3079" max="3083" width="12.5703125" style="364" customWidth="1"/>
    <col min="3084" max="3085" width="11.28515625" style="364" bestFit="1" customWidth="1"/>
    <col min="3086" max="3086" width="11" style="364" bestFit="1" customWidth="1"/>
    <col min="3087" max="3087" width="10.85546875" style="364" bestFit="1" customWidth="1"/>
    <col min="3088" max="3088" width="11.28515625" style="364" bestFit="1" customWidth="1"/>
    <col min="3089" max="3089" width="7.85546875" style="364" bestFit="1" customWidth="1"/>
    <col min="3090" max="3090" width="7" style="364" customWidth="1"/>
    <col min="3091" max="3091" width="17.42578125" style="364" customWidth="1"/>
    <col min="3092" max="3092" width="7.140625" style="364" customWidth="1"/>
    <col min="3093" max="3093" width="9.5703125" style="364" customWidth="1"/>
    <col min="3094" max="3095" width="15.5703125" style="364" customWidth="1"/>
    <col min="3096" max="3096" width="1.85546875" style="364" customWidth="1"/>
    <col min="3097" max="3097" width="1.7109375" style="364" customWidth="1"/>
    <col min="3098" max="3098" width="1.85546875" style="364" customWidth="1"/>
    <col min="3099" max="3102" width="12.140625" style="364" customWidth="1"/>
    <col min="3103" max="3103" width="1.85546875" style="364" customWidth="1"/>
    <col min="3104" max="3105" width="1.42578125" style="364" customWidth="1"/>
    <col min="3106" max="3106" width="11.42578125" style="364"/>
    <col min="3107" max="3109" width="18.7109375" style="364" customWidth="1"/>
    <col min="3110" max="3328" width="11.42578125" style="364"/>
    <col min="3329" max="3329" width="0.140625" style="364" customWidth="1"/>
    <col min="3330" max="3330" width="2.7109375" style="364" customWidth="1"/>
    <col min="3331" max="3331" width="42.5703125" style="364" customWidth="1"/>
    <col min="3332" max="3332" width="12.85546875" style="364" customWidth="1"/>
    <col min="3333" max="3333" width="12.7109375" style="364" customWidth="1"/>
    <col min="3334" max="3334" width="15.42578125" style="364" customWidth="1"/>
    <col min="3335" max="3339" width="12.5703125" style="364" customWidth="1"/>
    <col min="3340" max="3341" width="11.28515625" style="364" bestFit="1" customWidth="1"/>
    <col min="3342" max="3342" width="11" style="364" bestFit="1" customWidth="1"/>
    <col min="3343" max="3343" width="10.85546875" style="364" bestFit="1" customWidth="1"/>
    <col min="3344" max="3344" width="11.28515625" style="364" bestFit="1" customWidth="1"/>
    <col min="3345" max="3345" width="7.85546875" style="364" bestFit="1" customWidth="1"/>
    <col min="3346" max="3346" width="7" style="364" customWidth="1"/>
    <col min="3347" max="3347" width="17.42578125" style="364" customWidth="1"/>
    <col min="3348" max="3348" width="7.140625" style="364" customWidth="1"/>
    <col min="3349" max="3349" width="9.5703125" style="364" customWidth="1"/>
    <col min="3350" max="3351" width="15.5703125" style="364" customWidth="1"/>
    <col min="3352" max="3352" width="1.85546875" style="364" customWidth="1"/>
    <col min="3353" max="3353" width="1.7109375" style="364" customWidth="1"/>
    <col min="3354" max="3354" width="1.85546875" style="364" customWidth="1"/>
    <col min="3355" max="3358" width="12.140625" style="364" customWidth="1"/>
    <col min="3359" max="3359" width="1.85546875" style="364" customWidth="1"/>
    <col min="3360" max="3361" width="1.42578125" style="364" customWidth="1"/>
    <col min="3362" max="3362" width="11.42578125" style="364"/>
    <col min="3363" max="3365" width="18.7109375" style="364" customWidth="1"/>
    <col min="3366" max="3584" width="11.42578125" style="364"/>
    <col min="3585" max="3585" width="0.140625" style="364" customWidth="1"/>
    <col min="3586" max="3586" width="2.7109375" style="364" customWidth="1"/>
    <col min="3587" max="3587" width="42.5703125" style="364" customWidth="1"/>
    <col min="3588" max="3588" width="12.85546875" style="364" customWidth="1"/>
    <col min="3589" max="3589" width="12.7109375" style="364" customWidth="1"/>
    <col min="3590" max="3590" width="15.42578125" style="364" customWidth="1"/>
    <col min="3591" max="3595" width="12.5703125" style="364" customWidth="1"/>
    <col min="3596" max="3597" width="11.28515625" style="364" bestFit="1" customWidth="1"/>
    <col min="3598" max="3598" width="11" style="364" bestFit="1" customWidth="1"/>
    <col min="3599" max="3599" width="10.85546875" style="364" bestFit="1" customWidth="1"/>
    <col min="3600" max="3600" width="11.28515625" style="364" bestFit="1" customWidth="1"/>
    <col min="3601" max="3601" width="7.85546875" style="364" bestFit="1" customWidth="1"/>
    <col min="3602" max="3602" width="7" style="364" customWidth="1"/>
    <col min="3603" max="3603" width="17.42578125" style="364" customWidth="1"/>
    <col min="3604" max="3604" width="7.140625" style="364" customWidth="1"/>
    <col min="3605" max="3605" width="9.5703125" style="364" customWidth="1"/>
    <col min="3606" max="3607" width="15.5703125" style="364" customWidth="1"/>
    <col min="3608" max="3608" width="1.85546875" style="364" customWidth="1"/>
    <col min="3609" max="3609" width="1.7109375" style="364" customWidth="1"/>
    <col min="3610" max="3610" width="1.85546875" style="364" customWidth="1"/>
    <col min="3611" max="3614" width="12.140625" style="364" customWidth="1"/>
    <col min="3615" max="3615" width="1.85546875" style="364" customWidth="1"/>
    <col min="3616" max="3617" width="1.42578125" style="364" customWidth="1"/>
    <col min="3618" max="3618" width="11.42578125" style="364"/>
    <col min="3619" max="3621" width="18.7109375" style="364" customWidth="1"/>
    <col min="3622" max="3840" width="11.42578125" style="364"/>
    <col min="3841" max="3841" width="0.140625" style="364" customWidth="1"/>
    <col min="3842" max="3842" width="2.7109375" style="364" customWidth="1"/>
    <col min="3843" max="3843" width="42.5703125" style="364" customWidth="1"/>
    <col min="3844" max="3844" width="12.85546875" style="364" customWidth="1"/>
    <col min="3845" max="3845" width="12.7109375" style="364" customWidth="1"/>
    <col min="3846" max="3846" width="15.42578125" style="364" customWidth="1"/>
    <col min="3847" max="3851" width="12.5703125" style="364" customWidth="1"/>
    <col min="3852" max="3853" width="11.28515625" style="364" bestFit="1" customWidth="1"/>
    <col min="3854" max="3854" width="11" style="364" bestFit="1" customWidth="1"/>
    <col min="3855" max="3855" width="10.85546875" style="364" bestFit="1" customWidth="1"/>
    <col min="3856" max="3856" width="11.28515625" style="364" bestFit="1" customWidth="1"/>
    <col min="3857" max="3857" width="7.85546875" style="364" bestFit="1" customWidth="1"/>
    <col min="3858" max="3858" width="7" style="364" customWidth="1"/>
    <col min="3859" max="3859" width="17.42578125" style="364" customWidth="1"/>
    <col min="3860" max="3860" width="7.140625" style="364" customWidth="1"/>
    <col min="3861" max="3861" width="9.5703125" style="364" customWidth="1"/>
    <col min="3862" max="3863" width="15.5703125" style="364" customWidth="1"/>
    <col min="3864" max="3864" width="1.85546875" style="364" customWidth="1"/>
    <col min="3865" max="3865" width="1.7109375" style="364" customWidth="1"/>
    <col min="3866" max="3866" width="1.85546875" style="364" customWidth="1"/>
    <col min="3867" max="3870" width="12.140625" style="364" customWidth="1"/>
    <col min="3871" max="3871" width="1.85546875" style="364" customWidth="1"/>
    <col min="3872" max="3873" width="1.42578125" style="364" customWidth="1"/>
    <col min="3874" max="3874" width="11.42578125" style="364"/>
    <col min="3875" max="3877" width="18.7109375" style="364" customWidth="1"/>
    <col min="3878" max="4096" width="11.42578125" style="364"/>
    <col min="4097" max="4097" width="0.140625" style="364" customWidth="1"/>
    <col min="4098" max="4098" width="2.7109375" style="364" customWidth="1"/>
    <col min="4099" max="4099" width="42.5703125" style="364" customWidth="1"/>
    <col min="4100" max="4100" width="12.85546875" style="364" customWidth="1"/>
    <col min="4101" max="4101" width="12.7109375" style="364" customWidth="1"/>
    <col min="4102" max="4102" width="15.42578125" style="364" customWidth="1"/>
    <col min="4103" max="4107" width="12.5703125" style="364" customWidth="1"/>
    <col min="4108" max="4109" width="11.28515625" style="364" bestFit="1" customWidth="1"/>
    <col min="4110" max="4110" width="11" style="364" bestFit="1" customWidth="1"/>
    <col min="4111" max="4111" width="10.85546875" style="364" bestFit="1" customWidth="1"/>
    <col min="4112" max="4112" width="11.28515625" style="364" bestFit="1" customWidth="1"/>
    <col min="4113" max="4113" width="7.85546875" style="364" bestFit="1" customWidth="1"/>
    <col min="4114" max="4114" width="7" style="364" customWidth="1"/>
    <col min="4115" max="4115" width="17.42578125" style="364" customWidth="1"/>
    <col min="4116" max="4116" width="7.140625" style="364" customWidth="1"/>
    <col min="4117" max="4117" width="9.5703125" style="364" customWidth="1"/>
    <col min="4118" max="4119" width="15.5703125" style="364" customWidth="1"/>
    <col min="4120" max="4120" width="1.85546875" style="364" customWidth="1"/>
    <col min="4121" max="4121" width="1.7109375" style="364" customWidth="1"/>
    <col min="4122" max="4122" width="1.85546875" style="364" customWidth="1"/>
    <col min="4123" max="4126" width="12.140625" style="364" customWidth="1"/>
    <col min="4127" max="4127" width="1.85546875" style="364" customWidth="1"/>
    <col min="4128" max="4129" width="1.42578125" style="364" customWidth="1"/>
    <col min="4130" max="4130" width="11.42578125" style="364"/>
    <col min="4131" max="4133" width="18.7109375" style="364" customWidth="1"/>
    <col min="4134" max="4352" width="11.42578125" style="364"/>
    <col min="4353" max="4353" width="0.140625" style="364" customWidth="1"/>
    <col min="4354" max="4354" width="2.7109375" style="364" customWidth="1"/>
    <col min="4355" max="4355" width="42.5703125" style="364" customWidth="1"/>
    <col min="4356" max="4356" width="12.85546875" style="364" customWidth="1"/>
    <col min="4357" max="4357" width="12.7109375" style="364" customWidth="1"/>
    <col min="4358" max="4358" width="15.42578125" style="364" customWidth="1"/>
    <col min="4359" max="4363" width="12.5703125" style="364" customWidth="1"/>
    <col min="4364" max="4365" width="11.28515625" style="364" bestFit="1" customWidth="1"/>
    <col min="4366" max="4366" width="11" style="364" bestFit="1" customWidth="1"/>
    <col min="4367" max="4367" width="10.85546875" style="364" bestFit="1" customWidth="1"/>
    <col min="4368" max="4368" width="11.28515625" style="364" bestFit="1" customWidth="1"/>
    <col min="4369" max="4369" width="7.85546875" style="364" bestFit="1" customWidth="1"/>
    <col min="4370" max="4370" width="7" style="364" customWidth="1"/>
    <col min="4371" max="4371" width="17.42578125" style="364" customWidth="1"/>
    <col min="4372" max="4372" width="7.140625" style="364" customWidth="1"/>
    <col min="4373" max="4373" width="9.5703125" style="364" customWidth="1"/>
    <col min="4374" max="4375" width="15.5703125" style="364" customWidth="1"/>
    <col min="4376" max="4376" width="1.85546875" style="364" customWidth="1"/>
    <col min="4377" max="4377" width="1.7109375" style="364" customWidth="1"/>
    <col min="4378" max="4378" width="1.85546875" style="364" customWidth="1"/>
    <col min="4379" max="4382" width="12.140625" style="364" customWidth="1"/>
    <col min="4383" max="4383" width="1.85546875" style="364" customWidth="1"/>
    <col min="4384" max="4385" width="1.42578125" style="364" customWidth="1"/>
    <col min="4386" max="4386" width="11.42578125" style="364"/>
    <col min="4387" max="4389" width="18.7109375" style="364" customWidth="1"/>
    <col min="4390" max="4608" width="11.42578125" style="364"/>
    <col min="4609" max="4609" width="0.140625" style="364" customWidth="1"/>
    <col min="4610" max="4610" width="2.7109375" style="364" customWidth="1"/>
    <col min="4611" max="4611" width="42.5703125" style="364" customWidth="1"/>
    <col min="4612" max="4612" width="12.85546875" style="364" customWidth="1"/>
    <col min="4613" max="4613" width="12.7109375" style="364" customWidth="1"/>
    <col min="4614" max="4614" width="15.42578125" style="364" customWidth="1"/>
    <col min="4615" max="4619" width="12.5703125" style="364" customWidth="1"/>
    <col min="4620" max="4621" width="11.28515625" style="364" bestFit="1" customWidth="1"/>
    <col min="4622" max="4622" width="11" style="364" bestFit="1" customWidth="1"/>
    <col min="4623" max="4623" width="10.85546875" style="364" bestFit="1" customWidth="1"/>
    <col min="4624" max="4624" width="11.28515625" style="364" bestFit="1" customWidth="1"/>
    <col min="4625" max="4625" width="7.85546875" style="364" bestFit="1" customWidth="1"/>
    <col min="4626" max="4626" width="7" style="364" customWidth="1"/>
    <col min="4627" max="4627" width="17.42578125" style="364" customWidth="1"/>
    <col min="4628" max="4628" width="7.140625" style="364" customWidth="1"/>
    <col min="4629" max="4629" width="9.5703125" style="364" customWidth="1"/>
    <col min="4630" max="4631" width="15.5703125" style="364" customWidth="1"/>
    <col min="4632" max="4632" width="1.85546875" style="364" customWidth="1"/>
    <col min="4633" max="4633" width="1.7109375" style="364" customWidth="1"/>
    <col min="4634" max="4634" width="1.85546875" style="364" customWidth="1"/>
    <col min="4635" max="4638" width="12.140625" style="364" customWidth="1"/>
    <col min="4639" max="4639" width="1.85546875" style="364" customWidth="1"/>
    <col min="4640" max="4641" width="1.42578125" style="364" customWidth="1"/>
    <col min="4642" max="4642" width="11.42578125" style="364"/>
    <col min="4643" max="4645" width="18.7109375" style="364" customWidth="1"/>
    <col min="4646" max="4864" width="11.42578125" style="364"/>
    <col min="4865" max="4865" width="0.140625" style="364" customWidth="1"/>
    <col min="4866" max="4866" width="2.7109375" style="364" customWidth="1"/>
    <col min="4867" max="4867" width="42.5703125" style="364" customWidth="1"/>
    <col min="4868" max="4868" width="12.85546875" style="364" customWidth="1"/>
    <col min="4869" max="4869" width="12.7109375" style="364" customWidth="1"/>
    <col min="4870" max="4870" width="15.42578125" style="364" customWidth="1"/>
    <col min="4871" max="4875" width="12.5703125" style="364" customWidth="1"/>
    <col min="4876" max="4877" width="11.28515625" style="364" bestFit="1" customWidth="1"/>
    <col min="4878" max="4878" width="11" style="364" bestFit="1" customWidth="1"/>
    <col min="4879" max="4879" width="10.85546875" style="364" bestFit="1" customWidth="1"/>
    <col min="4880" max="4880" width="11.28515625" style="364" bestFit="1" customWidth="1"/>
    <col min="4881" max="4881" width="7.85546875" style="364" bestFit="1" customWidth="1"/>
    <col min="4882" max="4882" width="7" style="364" customWidth="1"/>
    <col min="4883" max="4883" width="17.42578125" style="364" customWidth="1"/>
    <col min="4884" max="4884" width="7.140625" style="364" customWidth="1"/>
    <col min="4885" max="4885" width="9.5703125" style="364" customWidth="1"/>
    <col min="4886" max="4887" width="15.5703125" style="364" customWidth="1"/>
    <col min="4888" max="4888" width="1.85546875" style="364" customWidth="1"/>
    <col min="4889" max="4889" width="1.7109375" style="364" customWidth="1"/>
    <col min="4890" max="4890" width="1.85546875" style="364" customWidth="1"/>
    <col min="4891" max="4894" width="12.140625" style="364" customWidth="1"/>
    <col min="4895" max="4895" width="1.85546875" style="364" customWidth="1"/>
    <col min="4896" max="4897" width="1.42578125" style="364" customWidth="1"/>
    <col min="4898" max="4898" width="11.42578125" style="364"/>
    <col min="4899" max="4901" width="18.7109375" style="364" customWidth="1"/>
    <col min="4902" max="5120" width="11.42578125" style="364"/>
    <col min="5121" max="5121" width="0.140625" style="364" customWidth="1"/>
    <col min="5122" max="5122" width="2.7109375" style="364" customWidth="1"/>
    <col min="5123" max="5123" width="42.5703125" style="364" customWidth="1"/>
    <col min="5124" max="5124" width="12.85546875" style="364" customWidth="1"/>
    <col min="5125" max="5125" width="12.7109375" style="364" customWidth="1"/>
    <col min="5126" max="5126" width="15.42578125" style="364" customWidth="1"/>
    <col min="5127" max="5131" width="12.5703125" style="364" customWidth="1"/>
    <col min="5132" max="5133" width="11.28515625" style="364" bestFit="1" customWidth="1"/>
    <col min="5134" max="5134" width="11" style="364" bestFit="1" customWidth="1"/>
    <col min="5135" max="5135" width="10.85546875" style="364" bestFit="1" customWidth="1"/>
    <col min="5136" max="5136" width="11.28515625" style="364" bestFit="1" customWidth="1"/>
    <col min="5137" max="5137" width="7.85546875" style="364" bestFit="1" customWidth="1"/>
    <col min="5138" max="5138" width="7" style="364" customWidth="1"/>
    <col min="5139" max="5139" width="17.42578125" style="364" customWidth="1"/>
    <col min="5140" max="5140" width="7.140625" style="364" customWidth="1"/>
    <col min="5141" max="5141" width="9.5703125" style="364" customWidth="1"/>
    <col min="5142" max="5143" width="15.5703125" style="364" customWidth="1"/>
    <col min="5144" max="5144" width="1.85546875" style="364" customWidth="1"/>
    <col min="5145" max="5145" width="1.7109375" style="364" customWidth="1"/>
    <col min="5146" max="5146" width="1.85546875" style="364" customWidth="1"/>
    <col min="5147" max="5150" width="12.140625" style="364" customWidth="1"/>
    <col min="5151" max="5151" width="1.85546875" style="364" customWidth="1"/>
    <col min="5152" max="5153" width="1.42578125" style="364" customWidth="1"/>
    <col min="5154" max="5154" width="11.42578125" style="364"/>
    <col min="5155" max="5157" width="18.7109375" style="364" customWidth="1"/>
    <col min="5158" max="5376" width="11.42578125" style="364"/>
    <col min="5377" max="5377" width="0.140625" style="364" customWidth="1"/>
    <col min="5378" max="5378" width="2.7109375" style="364" customWidth="1"/>
    <col min="5379" max="5379" width="42.5703125" style="364" customWidth="1"/>
    <col min="5380" max="5380" width="12.85546875" style="364" customWidth="1"/>
    <col min="5381" max="5381" width="12.7109375" style="364" customWidth="1"/>
    <col min="5382" max="5382" width="15.42578125" style="364" customWidth="1"/>
    <col min="5383" max="5387" width="12.5703125" style="364" customWidth="1"/>
    <col min="5388" max="5389" width="11.28515625" style="364" bestFit="1" customWidth="1"/>
    <col min="5390" max="5390" width="11" style="364" bestFit="1" customWidth="1"/>
    <col min="5391" max="5391" width="10.85546875" style="364" bestFit="1" customWidth="1"/>
    <col min="5392" max="5392" width="11.28515625" style="364" bestFit="1" customWidth="1"/>
    <col min="5393" max="5393" width="7.85546875" style="364" bestFit="1" customWidth="1"/>
    <col min="5394" max="5394" width="7" style="364" customWidth="1"/>
    <col min="5395" max="5395" width="17.42578125" style="364" customWidth="1"/>
    <col min="5396" max="5396" width="7.140625" style="364" customWidth="1"/>
    <col min="5397" max="5397" width="9.5703125" style="364" customWidth="1"/>
    <col min="5398" max="5399" width="15.5703125" style="364" customWidth="1"/>
    <col min="5400" max="5400" width="1.85546875" style="364" customWidth="1"/>
    <col min="5401" max="5401" width="1.7109375" style="364" customWidth="1"/>
    <col min="5402" max="5402" width="1.85546875" style="364" customWidth="1"/>
    <col min="5403" max="5406" width="12.140625" style="364" customWidth="1"/>
    <col min="5407" max="5407" width="1.85546875" style="364" customWidth="1"/>
    <col min="5408" max="5409" width="1.42578125" style="364" customWidth="1"/>
    <col min="5410" max="5410" width="11.42578125" style="364"/>
    <col min="5411" max="5413" width="18.7109375" style="364" customWidth="1"/>
    <col min="5414" max="5632" width="11.42578125" style="364"/>
    <col min="5633" max="5633" width="0.140625" style="364" customWidth="1"/>
    <col min="5634" max="5634" width="2.7109375" style="364" customWidth="1"/>
    <col min="5635" max="5635" width="42.5703125" style="364" customWidth="1"/>
    <col min="5636" max="5636" width="12.85546875" style="364" customWidth="1"/>
    <col min="5637" max="5637" width="12.7109375" style="364" customWidth="1"/>
    <col min="5638" max="5638" width="15.42578125" style="364" customWidth="1"/>
    <col min="5639" max="5643" width="12.5703125" style="364" customWidth="1"/>
    <col min="5644" max="5645" width="11.28515625" style="364" bestFit="1" customWidth="1"/>
    <col min="5646" max="5646" width="11" style="364" bestFit="1" customWidth="1"/>
    <col min="5647" max="5647" width="10.85546875" style="364" bestFit="1" customWidth="1"/>
    <col min="5648" max="5648" width="11.28515625" style="364" bestFit="1" customWidth="1"/>
    <col min="5649" max="5649" width="7.85546875" style="364" bestFit="1" customWidth="1"/>
    <col min="5650" max="5650" width="7" style="364" customWidth="1"/>
    <col min="5651" max="5651" width="17.42578125" style="364" customWidth="1"/>
    <col min="5652" max="5652" width="7.140625" style="364" customWidth="1"/>
    <col min="5653" max="5653" width="9.5703125" style="364" customWidth="1"/>
    <col min="5654" max="5655" width="15.5703125" style="364" customWidth="1"/>
    <col min="5656" max="5656" width="1.85546875" style="364" customWidth="1"/>
    <col min="5657" max="5657" width="1.7109375" style="364" customWidth="1"/>
    <col min="5658" max="5658" width="1.85546875" style="364" customWidth="1"/>
    <col min="5659" max="5662" width="12.140625" style="364" customWidth="1"/>
    <col min="5663" max="5663" width="1.85546875" style="364" customWidth="1"/>
    <col min="5664" max="5665" width="1.42578125" style="364" customWidth="1"/>
    <col min="5666" max="5666" width="11.42578125" style="364"/>
    <col min="5667" max="5669" width="18.7109375" style="364" customWidth="1"/>
    <col min="5670" max="5888" width="11.42578125" style="364"/>
    <col min="5889" max="5889" width="0.140625" style="364" customWidth="1"/>
    <col min="5890" max="5890" width="2.7109375" style="364" customWidth="1"/>
    <col min="5891" max="5891" width="42.5703125" style="364" customWidth="1"/>
    <col min="5892" max="5892" width="12.85546875" style="364" customWidth="1"/>
    <col min="5893" max="5893" width="12.7109375" style="364" customWidth="1"/>
    <col min="5894" max="5894" width="15.42578125" style="364" customWidth="1"/>
    <col min="5895" max="5899" width="12.5703125" style="364" customWidth="1"/>
    <col min="5900" max="5901" width="11.28515625" style="364" bestFit="1" customWidth="1"/>
    <col min="5902" max="5902" width="11" style="364" bestFit="1" customWidth="1"/>
    <col min="5903" max="5903" width="10.85546875" style="364" bestFit="1" customWidth="1"/>
    <col min="5904" max="5904" width="11.28515625" style="364" bestFit="1" customWidth="1"/>
    <col min="5905" max="5905" width="7.85546875" style="364" bestFit="1" customWidth="1"/>
    <col min="5906" max="5906" width="7" style="364" customWidth="1"/>
    <col min="5907" max="5907" width="17.42578125" style="364" customWidth="1"/>
    <col min="5908" max="5908" width="7.140625" style="364" customWidth="1"/>
    <col min="5909" max="5909" width="9.5703125" style="364" customWidth="1"/>
    <col min="5910" max="5911" width="15.5703125" style="364" customWidth="1"/>
    <col min="5912" max="5912" width="1.85546875" style="364" customWidth="1"/>
    <col min="5913" max="5913" width="1.7109375" style="364" customWidth="1"/>
    <col min="5914" max="5914" width="1.85546875" style="364" customWidth="1"/>
    <col min="5915" max="5918" width="12.140625" style="364" customWidth="1"/>
    <col min="5919" max="5919" width="1.85546875" style="364" customWidth="1"/>
    <col min="5920" max="5921" width="1.42578125" style="364" customWidth="1"/>
    <col min="5922" max="5922" width="11.42578125" style="364"/>
    <col min="5923" max="5925" width="18.7109375" style="364" customWidth="1"/>
    <col min="5926" max="6144" width="11.42578125" style="364"/>
    <col min="6145" max="6145" width="0.140625" style="364" customWidth="1"/>
    <col min="6146" max="6146" width="2.7109375" style="364" customWidth="1"/>
    <col min="6147" max="6147" width="42.5703125" style="364" customWidth="1"/>
    <col min="6148" max="6148" width="12.85546875" style="364" customWidth="1"/>
    <col min="6149" max="6149" width="12.7109375" style="364" customWidth="1"/>
    <col min="6150" max="6150" width="15.42578125" style="364" customWidth="1"/>
    <col min="6151" max="6155" width="12.5703125" style="364" customWidth="1"/>
    <col min="6156" max="6157" width="11.28515625" style="364" bestFit="1" customWidth="1"/>
    <col min="6158" max="6158" width="11" style="364" bestFit="1" customWidth="1"/>
    <col min="6159" max="6159" width="10.85546875" style="364" bestFit="1" customWidth="1"/>
    <col min="6160" max="6160" width="11.28515625" style="364" bestFit="1" customWidth="1"/>
    <col min="6161" max="6161" width="7.85546875" style="364" bestFit="1" customWidth="1"/>
    <col min="6162" max="6162" width="7" style="364" customWidth="1"/>
    <col min="6163" max="6163" width="17.42578125" style="364" customWidth="1"/>
    <col min="6164" max="6164" width="7.140625" style="364" customWidth="1"/>
    <col min="6165" max="6165" width="9.5703125" style="364" customWidth="1"/>
    <col min="6166" max="6167" width="15.5703125" style="364" customWidth="1"/>
    <col min="6168" max="6168" width="1.85546875" style="364" customWidth="1"/>
    <col min="6169" max="6169" width="1.7109375" style="364" customWidth="1"/>
    <col min="6170" max="6170" width="1.85546875" style="364" customWidth="1"/>
    <col min="6171" max="6174" width="12.140625" style="364" customWidth="1"/>
    <col min="6175" max="6175" width="1.85546875" style="364" customWidth="1"/>
    <col min="6176" max="6177" width="1.42578125" style="364" customWidth="1"/>
    <col min="6178" max="6178" width="11.42578125" style="364"/>
    <col min="6179" max="6181" width="18.7109375" style="364" customWidth="1"/>
    <col min="6182" max="6400" width="11.42578125" style="364"/>
    <col min="6401" max="6401" width="0.140625" style="364" customWidth="1"/>
    <col min="6402" max="6402" width="2.7109375" style="364" customWidth="1"/>
    <col min="6403" max="6403" width="42.5703125" style="364" customWidth="1"/>
    <col min="6404" max="6404" width="12.85546875" style="364" customWidth="1"/>
    <col min="6405" max="6405" width="12.7109375" style="364" customWidth="1"/>
    <col min="6406" max="6406" width="15.42578125" style="364" customWidth="1"/>
    <col min="6407" max="6411" width="12.5703125" style="364" customWidth="1"/>
    <col min="6412" max="6413" width="11.28515625" style="364" bestFit="1" customWidth="1"/>
    <col min="6414" max="6414" width="11" style="364" bestFit="1" customWidth="1"/>
    <col min="6415" max="6415" width="10.85546875" style="364" bestFit="1" customWidth="1"/>
    <col min="6416" max="6416" width="11.28515625" style="364" bestFit="1" customWidth="1"/>
    <col min="6417" max="6417" width="7.85546875" style="364" bestFit="1" customWidth="1"/>
    <col min="6418" max="6418" width="7" style="364" customWidth="1"/>
    <col min="6419" max="6419" width="17.42578125" style="364" customWidth="1"/>
    <col min="6420" max="6420" width="7.140625" style="364" customWidth="1"/>
    <col min="6421" max="6421" width="9.5703125" style="364" customWidth="1"/>
    <col min="6422" max="6423" width="15.5703125" style="364" customWidth="1"/>
    <col min="6424" max="6424" width="1.85546875" style="364" customWidth="1"/>
    <col min="6425" max="6425" width="1.7109375" style="364" customWidth="1"/>
    <col min="6426" max="6426" width="1.85546875" style="364" customWidth="1"/>
    <col min="6427" max="6430" width="12.140625" style="364" customWidth="1"/>
    <col min="6431" max="6431" width="1.85546875" style="364" customWidth="1"/>
    <col min="6432" max="6433" width="1.42578125" style="364" customWidth="1"/>
    <col min="6434" max="6434" width="11.42578125" style="364"/>
    <col min="6435" max="6437" width="18.7109375" style="364" customWidth="1"/>
    <col min="6438" max="6656" width="11.42578125" style="364"/>
    <col min="6657" max="6657" width="0.140625" style="364" customWidth="1"/>
    <col min="6658" max="6658" width="2.7109375" style="364" customWidth="1"/>
    <col min="6659" max="6659" width="42.5703125" style="364" customWidth="1"/>
    <col min="6660" max="6660" width="12.85546875" style="364" customWidth="1"/>
    <col min="6661" max="6661" width="12.7109375" style="364" customWidth="1"/>
    <col min="6662" max="6662" width="15.42578125" style="364" customWidth="1"/>
    <col min="6663" max="6667" width="12.5703125" style="364" customWidth="1"/>
    <col min="6668" max="6669" width="11.28515625" style="364" bestFit="1" customWidth="1"/>
    <col min="6670" max="6670" width="11" style="364" bestFit="1" customWidth="1"/>
    <col min="6671" max="6671" width="10.85546875" style="364" bestFit="1" customWidth="1"/>
    <col min="6672" max="6672" width="11.28515625" style="364" bestFit="1" customWidth="1"/>
    <col min="6673" max="6673" width="7.85546875" style="364" bestFit="1" customWidth="1"/>
    <col min="6674" max="6674" width="7" style="364" customWidth="1"/>
    <col min="6675" max="6675" width="17.42578125" style="364" customWidth="1"/>
    <col min="6676" max="6676" width="7.140625" style="364" customWidth="1"/>
    <col min="6677" max="6677" width="9.5703125" style="364" customWidth="1"/>
    <col min="6678" max="6679" width="15.5703125" style="364" customWidth="1"/>
    <col min="6680" max="6680" width="1.85546875" style="364" customWidth="1"/>
    <col min="6681" max="6681" width="1.7109375" style="364" customWidth="1"/>
    <col min="6682" max="6682" width="1.85546875" style="364" customWidth="1"/>
    <col min="6683" max="6686" width="12.140625" style="364" customWidth="1"/>
    <col min="6687" max="6687" width="1.85546875" style="364" customWidth="1"/>
    <col min="6688" max="6689" width="1.42578125" style="364" customWidth="1"/>
    <col min="6690" max="6690" width="11.42578125" style="364"/>
    <col min="6691" max="6693" width="18.7109375" style="364" customWidth="1"/>
    <col min="6694" max="6912" width="11.42578125" style="364"/>
    <col min="6913" max="6913" width="0.140625" style="364" customWidth="1"/>
    <col min="6914" max="6914" width="2.7109375" style="364" customWidth="1"/>
    <col min="6915" max="6915" width="42.5703125" style="364" customWidth="1"/>
    <col min="6916" max="6916" width="12.85546875" style="364" customWidth="1"/>
    <col min="6917" max="6917" width="12.7109375" style="364" customWidth="1"/>
    <col min="6918" max="6918" width="15.42578125" style="364" customWidth="1"/>
    <col min="6919" max="6923" width="12.5703125" style="364" customWidth="1"/>
    <col min="6924" max="6925" width="11.28515625" style="364" bestFit="1" customWidth="1"/>
    <col min="6926" max="6926" width="11" style="364" bestFit="1" customWidth="1"/>
    <col min="6927" max="6927" width="10.85546875" style="364" bestFit="1" customWidth="1"/>
    <col min="6928" max="6928" width="11.28515625" style="364" bestFit="1" customWidth="1"/>
    <col min="6929" max="6929" width="7.85546875" style="364" bestFit="1" customWidth="1"/>
    <col min="6930" max="6930" width="7" style="364" customWidth="1"/>
    <col min="6931" max="6931" width="17.42578125" style="364" customWidth="1"/>
    <col min="6932" max="6932" width="7.140625" style="364" customWidth="1"/>
    <col min="6933" max="6933" width="9.5703125" style="364" customWidth="1"/>
    <col min="6934" max="6935" width="15.5703125" style="364" customWidth="1"/>
    <col min="6936" max="6936" width="1.85546875" style="364" customWidth="1"/>
    <col min="6937" max="6937" width="1.7109375" style="364" customWidth="1"/>
    <col min="6938" max="6938" width="1.85546875" style="364" customWidth="1"/>
    <col min="6939" max="6942" width="12.140625" style="364" customWidth="1"/>
    <col min="6943" max="6943" width="1.85546875" style="364" customWidth="1"/>
    <col min="6944" max="6945" width="1.42578125" style="364" customWidth="1"/>
    <col min="6946" max="6946" width="11.42578125" style="364"/>
    <col min="6947" max="6949" width="18.7109375" style="364" customWidth="1"/>
    <col min="6950" max="7168" width="11.42578125" style="364"/>
    <col min="7169" max="7169" width="0.140625" style="364" customWidth="1"/>
    <col min="7170" max="7170" width="2.7109375" style="364" customWidth="1"/>
    <col min="7171" max="7171" width="42.5703125" style="364" customWidth="1"/>
    <col min="7172" max="7172" width="12.85546875" style="364" customWidth="1"/>
    <col min="7173" max="7173" width="12.7109375" style="364" customWidth="1"/>
    <col min="7174" max="7174" width="15.42578125" style="364" customWidth="1"/>
    <col min="7175" max="7179" width="12.5703125" style="364" customWidth="1"/>
    <col min="7180" max="7181" width="11.28515625" style="364" bestFit="1" customWidth="1"/>
    <col min="7182" max="7182" width="11" style="364" bestFit="1" customWidth="1"/>
    <col min="7183" max="7183" width="10.85546875" style="364" bestFit="1" customWidth="1"/>
    <col min="7184" max="7184" width="11.28515625" style="364" bestFit="1" customWidth="1"/>
    <col min="7185" max="7185" width="7.85546875" style="364" bestFit="1" customWidth="1"/>
    <col min="7186" max="7186" width="7" style="364" customWidth="1"/>
    <col min="7187" max="7187" width="17.42578125" style="364" customWidth="1"/>
    <col min="7188" max="7188" width="7.140625" style="364" customWidth="1"/>
    <col min="7189" max="7189" width="9.5703125" style="364" customWidth="1"/>
    <col min="7190" max="7191" width="15.5703125" style="364" customWidth="1"/>
    <col min="7192" max="7192" width="1.85546875" style="364" customWidth="1"/>
    <col min="7193" max="7193" width="1.7109375" style="364" customWidth="1"/>
    <col min="7194" max="7194" width="1.85546875" style="364" customWidth="1"/>
    <col min="7195" max="7198" width="12.140625" style="364" customWidth="1"/>
    <col min="7199" max="7199" width="1.85546875" style="364" customWidth="1"/>
    <col min="7200" max="7201" width="1.42578125" style="364" customWidth="1"/>
    <col min="7202" max="7202" width="11.42578125" style="364"/>
    <col min="7203" max="7205" width="18.7109375" style="364" customWidth="1"/>
    <col min="7206" max="7424" width="11.42578125" style="364"/>
    <col min="7425" max="7425" width="0.140625" style="364" customWidth="1"/>
    <col min="7426" max="7426" width="2.7109375" style="364" customWidth="1"/>
    <col min="7427" max="7427" width="42.5703125" style="364" customWidth="1"/>
    <col min="7428" max="7428" width="12.85546875" style="364" customWidth="1"/>
    <col min="7429" max="7429" width="12.7109375" style="364" customWidth="1"/>
    <col min="7430" max="7430" width="15.42578125" style="364" customWidth="1"/>
    <col min="7431" max="7435" width="12.5703125" style="364" customWidth="1"/>
    <col min="7436" max="7437" width="11.28515625" style="364" bestFit="1" customWidth="1"/>
    <col min="7438" max="7438" width="11" style="364" bestFit="1" customWidth="1"/>
    <col min="7439" max="7439" width="10.85546875" style="364" bestFit="1" customWidth="1"/>
    <col min="7440" max="7440" width="11.28515625" style="364" bestFit="1" customWidth="1"/>
    <col min="7441" max="7441" width="7.85546875" style="364" bestFit="1" customWidth="1"/>
    <col min="7442" max="7442" width="7" style="364" customWidth="1"/>
    <col min="7443" max="7443" width="17.42578125" style="364" customWidth="1"/>
    <col min="7444" max="7444" width="7.140625" style="364" customWidth="1"/>
    <col min="7445" max="7445" width="9.5703125" style="364" customWidth="1"/>
    <col min="7446" max="7447" width="15.5703125" style="364" customWidth="1"/>
    <col min="7448" max="7448" width="1.85546875" style="364" customWidth="1"/>
    <col min="7449" max="7449" width="1.7109375" style="364" customWidth="1"/>
    <col min="7450" max="7450" width="1.85546875" style="364" customWidth="1"/>
    <col min="7451" max="7454" width="12.140625" style="364" customWidth="1"/>
    <col min="7455" max="7455" width="1.85546875" style="364" customWidth="1"/>
    <col min="7456" max="7457" width="1.42578125" style="364" customWidth="1"/>
    <col min="7458" max="7458" width="11.42578125" style="364"/>
    <col min="7459" max="7461" width="18.7109375" style="364" customWidth="1"/>
    <col min="7462" max="7680" width="11.42578125" style="364"/>
    <col min="7681" max="7681" width="0.140625" style="364" customWidth="1"/>
    <col min="7682" max="7682" width="2.7109375" style="364" customWidth="1"/>
    <col min="7683" max="7683" width="42.5703125" style="364" customWidth="1"/>
    <col min="7684" max="7684" width="12.85546875" style="364" customWidth="1"/>
    <col min="7685" max="7685" width="12.7109375" style="364" customWidth="1"/>
    <col min="7686" max="7686" width="15.42578125" style="364" customWidth="1"/>
    <col min="7687" max="7691" width="12.5703125" style="364" customWidth="1"/>
    <col min="7692" max="7693" width="11.28515625" style="364" bestFit="1" customWidth="1"/>
    <col min="7694" max="7694" width="11" style="364" bestFit="1" customWidth="1"/>
    <col min="7695" max="7695" width="10.85546875" style="364" bestFit="1" customWidth="1"/>
    <col min="7696" max="7696" width="11.28515625" style="364" bestFit="1" customWidth="1"/>
    <col min="7697" max="7697" width="7.85546875" style="364" bestFit="1" customWidth="1"/>
    <col min="7698" max="7698" width="7" style="364" customWidth="1"/>
    <col min="7699" max="7699" width="17.42578125" style="364" customWidth="1"/>
    <col min="7700" max="7700" width="7.140625" style="364" customWidth="1"/>
    <col min="7701" max="7701" width="9.5703125" style="364" customWidth="1"/>
    <col min="7702" max="7703" width="15.5703125" style="364" customWidth="1"/>
    <col min="7704" max="7704" width="1.85546875" style="364" customWidth="1"/>
    <col min="7705" max="7705" width="1.7109375" style="364" customWidth="1"/>
    <col min="7706" max="7706" width="1.85546875" style="364" customWidth="1"/>
    <col min="7707" max="7710" width="12.140625" style="364" customWidth="1"/>
    <col min="7711" max="7711" width="1.85546875" style="364" customWidth="1"/>
    <col min="7712" max="7713" width="1.42578125" style="364" customWidth="1"/>
    <col min="7714" max="7714" width="11.42578125" style="364"/>
    <col min="7715" max="7717" width="18.7109375" style="364" customWidth="1"/>
    <col min="7718" max="7936" width="11.42578125" style="364"/>
    <col min="7937" max="7937" width="0.140625" style="364" customWidth="1"/>
    <col min="7938" max="7938" width="2.7109375" style="364" customWidth="1"/>
    <col min="7939" max="7939" width="42.5703125" style="364" customWidth="1"/>
    <col min="7940" max="7940" width="12.85546875" style="364" customWidth="1"/>
    <col min="7941" max="7941" width="12.7109375" style="364" customWidth="1"/>
    <col min="7942" max="7942" width="15.42578125" style="364" customWidth="1"/>
    <col min="7943" max="7947" width="12.5703125" style="364" customWidth="1"/>
    <col min="7948" max="7949" width="11.28515625" style="364" bestFit="1" customWidth="1"/>
    <col min="7950" max="7950" width="11" style="364" bestFit="1" customWidth="1"/>
    <col min="7951" max="7951" width="10.85546875" style="364" bestFit="1" customWidth="1"/>
    <col min="7952" max="7952" width="11.28515625" style="364" bestFit="1" customWidth="1"/>
    <col min="7953" max="7953" width="7.85546875" style="364" bestFit="1" customWidth="1"/>
    <col min="7954" max="7954" width="7" style="364" customWidth="1"/>
    <col min="7955" max="7955" width="17.42578125" style="364" customWidth="1"/>
    <col min="7956" max="7956" width="7.140625" style="364" customWidth="1"/>
    <col min="7957" max="7957" width="9.5703125" style="364" customWidth="1"/>
    <col min="7958" max="7959" width="15.5703125" style="364" customWidth="1"/>
    <col min="7960" max="7960" width="1.85546875" style="364" customWidth="1"/>
    <col min="7961" max="7961" width="1.7109375" style="364" customWidth="1"/>
    <col min="7962" max="7962" width="1.85546875" style="364" customWidth="1"/>
    <col min="7963" max="7966" width="12.140625" style="364" customWidth="1"/>
    <col min="7967" max="7967" width="1.85546875" style="364" customWidth="1"/>
    <col min="7968" max="7969" width="1.42578125" style="364" customWidth="1"/>
    <col min="7970" max="7970" width="11.42578125" style="364"/>
    <col min="7971" max="7973" width="18.7109375" style="364" customWidth="1"/>
    <col min="7974" max="8192" width="11.42578125" style="364"/>
    <col min="8193" max="8193" width="0.140625" style="364" customWidth="1"/>
    <col min="8194" max="8194" width="2.7109375" style="364" customWidth="1"/>
    <col min="8195" max="8195" width="42.5703125" style="364" customWidth="1"/>
    <col min="8196" max="8196" width="12.85546875" style="364" customWidth="1"/>
    <col min="8197" max="8197" width="12.7109375" style="364" customWidth="1"/>
    <col min="8198" max="8198" width="15.42578125" style="364" customWidth="1"/>
    <col min="8199" max="8203" width="12.5703125" style="364" customWidth="1"/>
    <col min="8204" max="8205" width="11.28515625" style="364" bestFit="1" customWidth="1"/>
    <col min="8206" max="8206" width="11" style="364" bestFit="1" customWidth="1"/>
    <col min="8207" max="8207" width="10.85546875" style="364" bestFit="1" customWidth="1"/>
    <col min="8208" max="8208" width="11.28515625" style="364" bestFit="1" customWidth="1"/>
    <col min="8209" max="8209" width="7.85546875" style="364" bestFit="1" customWidth="1"/>
    <col min="8210" max="8210" width="7" style="364" customWidth="1"/>
    <col min="8211" max="8211" width="17.42578125" style="364" customWidth="1"/>
    <col min="8212" max="8212" width="7.140625" style="364" customWidth="1"/>
    <col min="8213" max="8213" width="9.5703125" style="364" customWidth="1"/>
    <col min="8214" max="8215" width="15.5703125" style="364" customWidth="1"/>
    <col min="8216" max="8216" width="1.85546875" style="364" customWidth="1"/>
    <col min="8217" max="8217" width="1.7109375" style="364" customWidth="1"/>
    <col min="8218" max="8218" width="1.85546875" style="364" customWidth="1"/>
    <col min="8219" max="8222" width="12.140625" style="364" customWidth="1"/>
    <col min="8223" max="8223" width="1.85546875" style="364" customWidth="1"/>
    <col min="8224" max="8225" width="1.42578125" style="364" customWidth="1"/>
    <col min="8226" max="8226" width="11.42578125" style="364"/>
    <col min="8227" max="8229" width="18.7109375" style="364" customWidth="1"/>
    <col min="8230" max="8448" width="11.42578125" style="364"/>
    <col min="8449" max="8449" width="0.140625" style="364" customWidth="1"/>
    <col min="8450" max="8450" width="2.7109375" style="364" customWidth="1"/>
    <col min="8451" max="8451" width="42.5703125" style="364" customWidth="1"/>
    <col min="8452" max="8452" width="12.85546875" style="364" customWidth="1"/>
    <col min="8453" max="8453" width="12.7109375" style="364" customWidth="1"/>
    <col min="8454" max="8454" width="15.42578125" style="364" customWidth="1"/>
    <col min="8455" max="8459" width="12.5703125" style="364" customWidth="1"/>
    <col min="8460" max="8461" width="11.28515625" style="364" bestFit="1" customWidth="1"/>
    <col min="8462" max="8462" width="11" style="364" bestFit="1" customWidth="1"/>
    <col min="8463" max="8463" width="10.85546875" style="364" bestFit="1" customWidth="1"/>
    <col min="8464" max="8464" width="11.28515625" style="364" bestFit="1" customWidth="1"/>
    <col min="8465" max="8465" width="7.85546875" style="364" bestFit="1" customWidth="1"/>
    <col min="8466" max="8466" width="7" style="364" customWidth="1"/>
    <col min="8467" max="8467" width="17.42578125" style="364" customWidth="1"/>
    <col min="8468" max="8468" width="7.140625" style="364" customWidth="1"/>
    <col min="8469" max="8469" width="9.5703125" style="364" customWidth="1"/>
    <col min="8470" max="8471" width="15.5703125" style="364" customWidth="1"/>
    <col min="8472" max="8472" width="1.85546875" style="364" customWidth="1"/>
    <col min="8473" max="8473" width="1.7109375" style="364" customWidth="1"/>
    <col min="8474" max="8474" width="1.85546875" style="364" customWidth="1"/>
    <col min="8475" max="8478" width="12.140625" style="364" customWidth="1"/>
    <col min="8479" max="8479" width="1.85546875" style="364" customWidth="1"/>
    <col min="8480" max="8481" width="1.42578125" style="364" customWidth="1"/>
    <col min="8482" max="8482" width="11.42578125" style="364"/>
    <col min="8483" max="8485" width="18.7109375" style="364" customWidth="1"/>
    <col min="8486" max="8704" width="11.42578125" style="364"/>
    <col min="8705" max="8705" width="0.140625" style="364" customWidth="1"/>
    <col min="8706" max="8706" width="2.7109375" style="364" customWidth="1"/>
    <col min="8707" max="8707" width="42.5703125" style="364" customWidth="1"/>
    <col min="8708" max="8708" width="12.85546875" style="364" customWidth="1"/>
    <col min="8709" max="8709" width="12.7109375" style="364" customWidth="1"/>
    <col min="8710" max="8710" width="15.42578125" style="364" customWidth="1"/>
    <col min="8711" max="8715" width="12.5703125" style="364" customWidth="1"/>
    <col min="8716" max="8717" width="11.28515625" style="364" bestFit="1" customWidth="1"/>
    <col min="8718" max="8718" width="11" style="364" bestFit="1" customWidth="1"/>
    <col min="8719" max="8719" width="10.85546875" style="364" bestFit="1" customWidth="1"/>
    <col min="8720" max="8720" width="11.28515625" style="364" bestFit="1" customWidth="1"/>
    <col min="8721" max="8721" width="7.85546875" style="364" bestFit="1" customWidth="1"/>
    <col min="8722" max="8722" width="7" style="364" customWidth="1"/>
    <col min="8723" max="8723" width="17.42578125" style="364" customWidth="1"/>
    <col min="8724" max="8724" width="7.140625" style="364" customWidth="1"/>
    <col min="8725" max="8725" width="9.5703125" style="364" customWidth="1"/>
    <col min="8726" max="8727" width="15.5703125" style="364" customWidth="1"/>
    <col min="8728" max="8728" width="1.85546875" style="364" customWidth="1"/>
    <col min="8729" max="8729" width="1.7109375" style="364" customWidth="1"/>
    <col min="8730" max="8730" width="1.85546875" style="364" customWidth="1"/>
    <col min="8731" max="8734" width="12.140625" style="364" customWidth="1"/>
    <col min="8735" max="8735" width="1.85546875" style="364" customWidth="1"/>
    <col min="8736" max="8737" width="1.42578125" style="364" customWidth="1"/>
    <col min="8738" max="8738" width="11.42578125" style="364"/>
    <col min="8739" max="8741" width="18.7109375" style="364" customWidth="1"/>
    <col min="8742" max="8960" width="11.42578125" style="364"/>
    <col min="8961" max="8961" width="0.140625" style="364" customWidth="1"/>
    <col min="8962" max="8962" width="2.7109375" style="364" customWidth="1"/>
    <col min="8963" max="8963" width="42.5703125" style="364" customWidth="1"/>
    <col min="8964" max="8964" width="12.85546875" style="364" customWidth="1"/>
    <col min="8965" max="8965" width="12.7109375" style="364" customWidth="1"/>
    <col min="8966" max="8966" width="15.42578125" style="364" customWidth="1"/>
    <col min="8967" max="8971" width="12.5703125" style="364" customWidth="1"/>
    <col min="8972" max="8973" width="11.28515625" style="364" bestFit="1" customWidth="1"/>
    <col min="8974" max="8974" width="11" style="364" bestFit="1" customWidth="1"/>
    <col min="8975" max="8975" width="10.85546875" style="364" bestFit="1" customWidth="1"/>
    <col min="8976" max="8976" width="11.28515625" style="364" bestFit="1" customWidth="1"/>
    <col min="8977" max="8977" width="7.85546875" style="364" bestFit="1" customWidth="1"/>
    <col min="8978" max="8978" width="7" style="364" customWidth="1"/>
    <col min="8979" max="8979" width="17.42578125" style="364" customWidth="1"/>
    <col min="8980" max="8980" width="7.140625" style="364" customWidth="1"/>
    <col min="8981" max="8981" width="9.5703125" style="364" customWidth="1"/>
    <col min="8982" max="8983" width="15.5703125" style="364" customWidth="1"/>
    <col min="8984" max="8984" width="1.85546875" style="364" customWidth="1"/>
    <col min="8985" max="8985" width="1.7109375" style="364" customWidth="1"/>
    <col min="8986" max="8986" width="1.85546875" style="364" customWidth="1"/>
    <col min="8987" max="8990" width="12.140625" style="364" customWidth="1"/>
    <col min="8991" max="8991" width="1.85546875" style="364" customWidth="1"/>
    <col min="8992" max="8993" width="1.42578125" style="364" customWidth="1"/>
    <col min="8994" max="8994" width="11.42578125" style="364"/>
    <col min="8995" max="8997" width="18.7109375" style="364" customWidth="1"/>
    <col min="8998" max="9216" width="11.42578125" style="364"/>
    <col min="9217" max="9217" width="0.140625" style="364" customWidth="1"/>
    <col min="9218" max="9218" width="2.7109375" style="364" customWidth="1"/>
    <col min="9219" max="9219" width="42.5703125" style="364" customWidth="1"/>
    <col min="9220" max="9220" width="12.85546875" style="364" customWidth="1"/>
    <col min="9221" max="9221" width="12.7109375" style="364" customWidth="1"/>
    <col min="9222" max="9222" width="15.42578125" style="364" customWidth="1"/>
    <col min="9223" max="9227" width="12.5703125" style="364" customWidth="1"/>
    <col min="9228" max="9229" width="11.28515625" style="364" bestFit="1" customWidth="1"/>
    <col min="9230" max="9230" width="11" style="364" bestFit="1" customWidth="1"/>
    <col min="9231" max="9231" width="10.85546875" style="364" bestFit="1" customWidth="1"/>
    <col min="9232" max="9232" width="11.28515625" style="364" bestFit="1" customWidth="1"/>
    <col min="9233" max="9233" width="7.85546875" style="364" bestFit="1" customWidth="1"/>
    <col min="9234" max="9234" width="7" style="364" customWidth="1"/>
    <col min="9235" max="9235" width="17.42578125" style="364" customWidth="1"/>
    <col min="9236" max="9236" width="7.140625" style="364" customWidth="1"/>
    <col min="9237" max="9237" width="9.5703125" style="364" customWidth="1"/>
    <col min="9238" max="9239" width="15.5703125" style="364" customWidth="1"/>
    <col min="9240" max="9240" width="1.85546875" style="364" customWidth="1"/>
    <col min="9241" max="9241" width="1.7109375" style="364" customWidth="1"/>
    <col min="9242" max="9242" width="1.85546875" style="364" customWidth="1"/>
    <col min="9243" max="9246" width="12.140625" style="364" customWidth="1"/>
    <col min="9247" max="9247" width="1.85546875" style="364" customWidth="1"/>
    <col min="9248" max="9249" width="1.42578125" style="364" customWidth="1"/>
    <col min="9250" max="9250" width="11.42578125" style="364"/>
    <col min="9251" max="9253" width="18.7109375" style="364" customWidth="1"/>
    <col min="9254" max="9472" width="11.42578125" style="364"/>
    <col min="9473" max="9473" width="0.140625" style="364" customWidth="1"/>
    <col min="9474" max="9474" width="2.7109375" style="364" customWidth="1"/>
    <col min="9475" max="9475" width="42.5703125" style="364" customWidth="1"/>
    <col min="9476" max="9476" width="12.85546875" style="364" customWidth="1"/>
    <col min="9477" max="9477" width="12.7109375" style="364" customWidth="1"/>
    <col min="9478" max="9478" width="15.42578125" style="364" customWidth="1"/>
    <col min="9479" max="9483" width="12.5703125" style="364" customWidth="1"/>
    <col min="9484" max="9485" width="11.28515625" style="364" bestFit="1" customWidth="1"/>
    <col min="9486" max="9486" width="11" style="364" bestFit="1" customWidth="1"/>
    <col min="9487" max="9487" width="10.85546875" style="364" bestFit="1" customWidth="1"/>
    <col min="9488" max="9488" width="11.28515625" style="364" bestFit="1" customWidth="1"/>
    <col min="9489" max="9489" width="7.85546875" style="364" bestFit="1" customWidth="1"/>
    <col min="9490" max="9490" width="7" style="364" customWidth="1"/>
    <col min="9491" max="9491" width="17.42578125" style="364" customWidth="1"/>
    <col min="9492" max="9492" width="7.140625" style="364" customWidth="1"/>
    <col min="9493" max="9493" width="9.5703125" style="364" customWidth="1"/>
    <col min="9494" max="9495" width="15.5703125" style="364" customWidth="1"/>
    <col min="9496" max="9496" width="1.85546875" style="364" customWidth="1"/>
    <col min="9497" max="9497" width="1.7109375" style="364" customWidth="1"/>
    <col min="9498" max="9498" width="1.85546875" style="364" customWidth="1"/>
    <col min="9499" max="9502" width="12.140625" style="364" customWidth="1"/>
    <col min="9503" max="9503" width="1.85546875" style="364" customWidth="1"/>
    <col min="9504" max="9505" width="1.42578125" style="364" customWidth="1"/>
    <col min="9506" max="9506" width="11.42578125" style="364"/>
    <col min="9507" max="9509" width="18.7109375" style="364" customWidth="1"/>
    <col min="9510" max="9728" width="11.42578125" style="364"/>
    <col min="9729" max="9729" width="0.140625" style="364" customWidth="1"/>
    <col min="9730" max="9730" width="2.7109375" style="364" customWidth="1"/>
    <col min="9731" max="9731" width="42.5703125" style="364" customWidth="1"/>
    <col min="9732" max="9732" width="12.85546875" style="364" customWidth="1"/>
    <col min="9733" max="9733" width="12.7109375" style="364" customWidth="1"/>
    <col min="9734" max="9734" width="15.42578125" style="364" customWidth="1"/>
    <col min="9735" max="9739" width="12.5703125" style="364" customWidth="1"/>
    <col min="9740" max="9741" width="11.28515625" style="364" bestFit="1" customWidth="1"/>
    <col min="9742" max="9742" width="11" style="364" bestFit="1" customWidth="1"/>
    <col min="9743" max="9743" width="10.85546875" style="364" bestFit="1" customWidth="1"/>
    <col min="9744" max="9744" width="11.28515625" style="364" bestFit="1" customWidth="1"/>
    <col min="9745" max="9745" width="7.85546875" style="364" bestFit="1" customWidth="1"/>
    <col min="9746" max="9746" width="7" style="364" customWidth="1"/>
    <col min="9747" max="9747" width="17.42578125" style="364" customWidth="1"/>
    <col min="9748" max="9748" width="7.140625" style="364" customWidth="1"/>
    <col min="9749" max="9749" width="9.5703125" style="364" customWidth="1"/>
    <col min="9750" max="9751" width="15.5703125" style="364" customWidth="1"/>
    <col min="9752" max="9752" width="1.85546875" style="364" customWidth="1"/>
    <col min="9753" max="9753" width="1.7109375" style="364" customWidth="1"/>
    <col min="9754" max="9754" width="1.85546875" style="364" customWidth="1"/>
    <col min="9755" max="9758" width="12.140625" style="364" customWidth="1"/>
    <col min="9759" max="9759" width="1.85546875" style="364" customWidth="1"/>
    <col min="9760" max="9761" width="1.42578125" style="364" customWidth="1"/>
    <col min="9762" max="9762" width="11.42578125" style="364"/>
    <col min="9763" max="9765" width="18.7109375" style="364" customWidth="1"/>
    <col min="9766" max="9984" width="11.42578125" style="364"/>
    <col min="9985" max="9985" width="0.140625" style="364" customWidth="1"/>
    <col min="9986" max="9986" width="2.7109375" style="364" customWidth="1"/>
    <col min="9987" max="9987" width="42.5703125" style="364" customWidth="1"/>
    <col min="9988" max="9988" width="12.85546875" style="364" customWidth="1"/>
    <col min="9989" max="9989" width="12.7109375" style="364" customWidth="1"/>
    <col min="9990" max="9990" width="15.42578125" style="364" customWidth="1"/>
    <col min="9991" max="9995" width="12.5703125" style="364" customWidth="1"/>
    <col min="9996" max="9997" width="11.28515625" style="364" bestFit="1" customWidth="1"/>
    <col min="9998" max="9998" width="11" style="364" bestFit="1" customWidth="1"/>
    <col min="9999" max="9999" width="10.85546875" style="364" bestFit="1" customWidth="1"/>
    <col min="10000" max="10000" width="11.28515625" style="364" bestFit="1" customWidth="1"/>
    <col min="10001" max="10001" width="7.85546875" style="364" bestFit="1" customWidth="1"/>
    <col min="10002" max="10002" width="7" style="364" customWidth="1"/>
    <col min="10003" max="10003" width="17.42578125" style="364" customWidth="1"/>
    <col min="10004" max="10004" width="7.140625" style="364" customWidth="1"/>
    <col min="10005" max="10005" width="9.5703125" style="364" customWidth="1"/>
    <col min="10006" max="10007" width="15.5703125" style="364" customWidth="1"/>
    <col min="10008" max="10008" width="1.85546875" style="364" customWidth="1"/>
    <col min="10009" max="10009" width="1.7109375" style="364" customWidth="1"/>
    <col min="10010" max="10010" width="1.85546875" style="364" customWidth="1"/>
    <col min="10011" max="10014" width="12.140625" style="364" customWidth="1"/>
    <col min="10015" max="10015" width="1.85546875" style="364" customWidth="1"/>
    <col min="10016" max="10017" width="1.42578125" style="364" customWidth="1"/>
    <col min="10018" max="10018" width="11.42578125" style="364"/>
    <col min="10019" max="10021" width="18.7109375" style="364" customWidth="1"/>
    <col min="10022" max="10240" width="11.42578125" style="364"/>
    <col min="10241" max="10241" width="0.140625" style="364" customWidth="1"/>
    <col min="10242" max="10242" width="2.7109375" style="364" customWidth="1"/>
    <col min="10243" max="10243" width="42.5703125" style="364" customWidth="1"/>
    <col min="10244" max="10244" width="12.85546875" style="364" customWidth="1"/>
    <col min="10245" max="10245" width="12.7109375" style="364" customWidth="1"/>
    <col min="10246" max="10246" width="15.42578125" style="364" customWidth="1"/>
    <col min="10247" max="10251" width="12.5703125" style="364" customWidth="1"/>
    <col min="10252" max="10253" width="11.28515625" style="364" bestFit="1" customWidth="1"/>
    <col min="10254" max="10254" width="11" style="364" bestFit="1" customWidth="1"/>
    <col min="10255" max="10255" width="10.85546875" style="364" bestFit="1" customWidth="1"/>
    <col min="10256" max="10256" width="11.28515625" style="364" bestFit="1" customWidth="1"/>
    <col min="10257" max="10257" width="7.85546875" style="364" bestFit="1" customWidth="1"/>
    <col min="10258" max="10258" width="7" style="364" customWidth="1"/>
    <col min="10259" max="10259" width="17.42578125" style="364" customWidth="1"/>
    <col min="10260" max="10260" width="7.140625" style="364" customWidth="1"/>
    <col min="10261" max="10261" width="9.5703125" style="364" customWidth="1"/>
    <col min="10262" max="10263" width="15.5703125" style="364" customWidth="1"/>
    <col min="10264" max="10264" width="1.85546875" style="364" customWidth="1"/>
    <col min="10265" max="10265" width="1.7109375" style="364" customWidth="1"/>
    <col min="10266" max="10266" width="1.85546875" style="364" customWidth="1"/>
    <col min="10267" max="10270" width="12.140625" style="364" customWidth="1"/>
    <col min="10271" max="10271" width="1.85546875" style="364" customWidth="1"/>
    <col min="10272" max="10273" width="1.42578125" style="364" customWidth="1"/>
    <col min="10274" max="10274" width="11.42578125" style="364"/>
    <col min="10275" max="10277" width="18.7109375" style="364" customWidth="1"/>
    <col min="10278" max="10496" width="11.42578125" style="364"/>
    <col min="10497" max="10497" width="0.140625" style="364" customWidth="1"/>
    <col min="10498" max="10498" width="2.7109375" style="364" customWidth="1"/>
    <col min="10499" max="10499" width="42.5703125" style="364" customWidth="1"/>
    <col min="10500" max="10500" width="12.85546875" style="364" customWidth="1"/>
    <col min="10501" max="10501" width="12.7109375" style="364" customWidth="1"/>
    <col min="10502" max="10502" width="15.42578125" style="364" customWidth="1"/>
    <col min="10503" max="10507" width="12.5703125" style="364" customWidth="1"/>
    <col min="10508" max="10509" width="11.28515625" style="364" bestFit="1" customWidth="1"/>
    <col min="10510" max="10510" width="11" style="364" bestFit="1" customWidth="1"/>
    <col min="10511" max="10511" width="10.85546875" style="364" bestFit="1" customWidth="1"/>
    <col min="10512" max="10512" width="11.28515625" style="364" bestFit="1" customWidth="1"/>
    <col min="10513" max="10513" width="7.85546875" style="364" bestFit="1" customWidth="1"/>
    <col min="10514" max="10514" width="7" style="364" customWidth="1"/>
    <col min="10515" max="10515" width="17.42578125" style="364" customWidth="1"/>
    <col min="10516" max="10516" width="7.140625" style="364" customWidth="1"/>
    <col min="10517" max="10517" width="9.5703125" style="364" customWidth="1"/>
    <col min="10518" max="10519" width="15.5703125" style="364" customWidth="1"/>
    <col min="10520" max="10520" width="1.85546875" style="364" customWidth="1"/>
    <col min="10521" max="10521" width="1.7109375" style="364" customWidth="1"/>
    <col min="10522" max="10522" width="1.85546875" style="364" customWidth="1"/>
    <col min="10523" max="10526" width="12.140625" style="364" customWidth="1"/>
    <col min="10527" max="10527" width="1.85546875" style="364" customWidth="1"/>
    <col min="10528" max="10529" width="1.42578125" style="364" customWidth="1"/>
    <col min="10530" max="10530" width="11.42578125" style="364"/>
    <col min="10531" max="10533" width="18.7109375" style="364" customWidth="1"/>
    <col min="10534" max="10752" width="11.42578125" style="364"/>
    <col min="10753" max="10753" width="0.140625" style="364" customWidth="1"/>
    <col min="10754" max="10754" width="2.7109375" style="364" customWidth="1"/>
    <col min="10755" max="10755" width="42.5703125" style="364" customWidth="1"/>
    <col min="10756" max="10756" width="12.85546875" style="364" customWidth="1"/>
    <col min="10757" max="10757" width="12.7109375" style="364" customWidth="1"/>
    <col min="10758" max="10758" width="15.42578125" style="364" customWidth="1"/>
    <col min="10759" max="10763" width="12.5703125" style="364" customWidth="1"/>
    <col min="10764" max="10765" width="11.28515625" style="364" bestFit="1" customWidth="1"/>
    <col min="10766" max="10766" width="11" style="364" bestFit="1" customWidth="1"/>
    <col min="10767" max="10767" width="10.85546875" style="364" bestFit="1" customWidth="1"/>
    <col min="10768" max="10768" width="11.28515625" style="364" bestFit="1" customWidth="1"/>
    <col min="10769" max="10769" width="7.85546875" style="364" bestFit="1" customWidth="1"/>
    <col min="10770" max="10770" width="7" style="364" customWidth="1"/>
    <col min="10771" max="10771" width="17.42578125" style="364" customWidth="1"/>
    <col min="10772" max="10772" width="7.140625" style="364" customWidth="1"/>
    <col min="10773" max="10773" width="9.5703125" style="364" customWidth="1"/>
    <col min="10774" max="10775" width="15.5703125" style="364" customWidth="1"/>
    <col min="10776" max="10776" width="1.85546875" style="364" customWidth="1"/>
    <col min="10777" max="10777" width="1.7109375" style="364" customWidth="1"/>
    <col min="10778" max="10778" width="1.85546875" style="364" customWidth="1"/>
    <col min="10779" max="10782" width="12.140625" style="364" customWidth="1"/>
    <col min="10783" max="10783" width="1.85546875" style="364" customWidth="1"/>
    <col min="10784" max="10785" width="1.42578125" style="364" customWidth="1"/>
    <col min="10786" max="10786" width="11.42578125" style="364"/>
    <col min="10787" max="10789" width="18.7109375" style="364" customWidth="1"/>
    <col min="10790" max="11008" width="11.42578125" style="364"/>
    <col min="11009" max="11009" width="0.140625" style="364" customWidth="1"/>
    <col min="11010" max="11010" width="2.7109375" style="364" customWidth="1"/>
    <col min="11011" max="11011" width="42.5703125" style="364" customWidth="1"/>
    <col min="11012" max="11012" width="12.85546875" style="364" customWidth="1"/>
    <col min="11013" max="11013" width="12.7109375" style="364" customWidth="1"/>
    <col min="11014" max="11014" width="15.42578125" style="364" customWidth="1"/>
    <col min="11015" max="11019" width="12.5703125" style="364" customWidth="1"/>
    <col min="11020" max="11021" width="11.28515625" style="364" bestFit="1" customWidth="1"/>
    <col min="11022" max="11022" width="11" style="364" bestFit="1" customWidth="1"/>
    <col min="11023" max="11023" width="10.85546875" style="364" bestFit="1" customWidth="1"/>
    <col min="11024" max="11024" width="11.28515625" style="364" bestFit="1" customWidth="1"/>
    <col min="11025" max="11025" width="7.85546875" style="364" bestFit="1" customWidth="1"/>
    <col min="11026" max="11026" width="7" style="364" customWidth="1"/>
    <col min="11027" max="11027" width="17.42578125" style="364" customWidth="1"/>
    <col min="11028" max="11028" width="7.140625" style="364" customWidth="1"/>
    <col min="11029" max="11029" width="9.5703125" style="364" customWidth="1"/>
    <col min="11030" max="11031" width="15.5703125" style="364" customWidth="1"/>
    <col min="11032" max="11032" width="1.85546875" style="364" customWidth="1"/>
    <col min="11033" max="11033" width="1.7109375" style="364" customWidth="1"/>
    <col min="11034" max="11034" width="1.85546875" style="364" customWidth="1"/>
    <col min="11035" max="11038" width="12.140625" style="364" customWidth="1"/>
    <col min="11039" max="11039" width="1.85546875" style="364" customWidth="1"/>
    <col min="11040" max="11041" width="1.42578125" style="364" customWidth="1"/>
    <col min="11042" max="11042" width="11.42578125" style="364"/>
    <col min="11043" max="11045" width="18.7109375" style="364" customWidth="1"/>
    <col min="11046" max="11264" width="11.42578125" style="364"/>
    <col min="11265" max="11265" width="0.140625" style="364" customWidth="1"/>
    <col min="11266" max="11266" width="2.7109375" style="364" customWidth="1"/>
    <col min="11267" max="11267" width="42.5703125" style="364" customWidth="1"/>
    <col min="11268" max="11268" width="12.85546875" style="364" customWidth="1"/>
    <col min="11269" max="11269" width="12.7109375" style="364" customWidth="1"/>
    <col min="11270" max="11270" width="15.42578125" style="364" customWidth="1"/>
    <col min="11271" max="11275" width="12.5703125" style="364" customWidth="1"/>
    <col min="11276" max="11277" width="11.28515625" style="364" bestFit="1" customWidth="1"/>
    <col min="11278" max="11278" width="11" style="364" bestFit="1" customWidth="1"/>
    <col min="11279" max="11279" width="10.85546875" style="364" bestFit="1" customWidth="1"/>
    <col min="11280" max="11280" width="11.28515625" style="364" bestFit="1" customWidth="1"/>
    <col min="11281" max="11281" width="7.85546875" style="364" bestFit="1" customWidth="1"/>
    <col min="11282" max="11282" width="7" style="364" customWidth="1"/>
    <col min="11283" max="11283" width="17.42578125" style="364" customWidth="1"/>
    <col min="11284" max="11284" width="7.140625" style="364" customWidth="1"/>
    <col min="11285" max="11285" width="9.5703125" style="364" customWidth="1"/>
    <col min="11286" max="11287" width="15.5703125" style="364" customWidth="1"/>
    <col min="11288" max="11288" width="1.85546875" style="364" customWidth="1"/>
    <col min="11289" max="11289" width="1.7109375" style="364" customWidth="1"/>
    <col min="11290" max="11290" width="1.85546875" style="364" customWidth="1"/>
    <col min="11291" max="11294" width="12.140625" style="364" customWidth="1"/>
    <col min="11295" max="11295" width="1.85546875" style="364" customWidth="1"/>
    <col min="11296" max="11297" width="1.42578125" style="364" customWidth="1"/>
    <col min="11298" max="11298" width="11.42578125" style="364"/>
    <col min="11299" max="11301" width="18.7109375" style="364" customWidth="1"/>
    <col min="11302" max="11520" width="11.42578125" style="364"/>
    <col min="11521" max="11521" width="0.140625" style="364" customWidth="1"/>
    <col min="11522" max="11522" width="2.7109375" style="364" customWidth="1"/>
    <col min="11523" max="11523" width="42.5703125" style="364" customWidth="1"/>
    <col min="11524" max="11524" width="12.85546875" style="364" customWidth="1"/>
    <col min="11525" max="11525" width="12.7109375" style="364" customWidth="1"/>
    <col min="11526" max="11526" width="15.42578125" style="364" customWidth="1"/>
    <col min="11527" max="11531" width="12.5703125" style="364" customWidth="1"/>
    <col min="11532" max="11533" width="11.28515625" style="364" bestFit="1" customWidth="1"/>
    <col min="11534" max="11534" width="11" style="364" bestFit="1" customWidth="1"/>
    <col min="11535" max="11535" width="10.85546875" style="364" bestFit="1" customWidth="1"/>
    <col min="11536" max="11536" width="11.28515625" style="364" bestFit="1" customWidth="1"/>
    <col min="11537" max="11537" width="7.85546875" style="364" bestFit="1" customWidth="1"/>
    <col min="11538" max="11538" width="7" style="364" customWidth="1"/>
    <col min="11539" max="11539" width="17.42578125" style="364" customWidth="1"/>
    <col min="11540" max="11540" width="7.140625" style="364" customWidth="1"/>
    <col min="11541" max="11541" width="9.5703125" style="364" customWidth="1"/>
    <col min="11542" max="11543" width="15.5703125" style="364" customWidth="1"/>
    <col min="11544" max="11544" width="1.85546875" style="364" customWidth="1"/>
    <col min="11545" max="11545" width="1.7109375" style="364" customWidth="1"/>
    <col min="11546" max="11546" width="1.85546875" style="364" customWidth="1"/>
    <col min="11547" max="11550" width="12.140625" style="364" customWidth="1"/>
    <col min="11551" max="11551" width="1.85546875" style="364" customWidth="1"/>
    <col min="11552" max="11553" width="1.42578125" style="364" customWidth="1"/>
    <col min="11554" max="11554" width="11.42578125" style="364"/>
    <col min="11555" max="11557" width="18.7109375" style="364" customWidth="1"/>
    <col min="11558" max="11776" width="11.42578125" style="364"/>
    <col min="11777" max="11777" width="0.140625" style="364" customWidth="1"/>
    <col min="11778" max="11778" width="2.7109375" style="364" customWidth="1"/>
    <col min="11779" max="11779" width="42.5703125" style="364" customWidth="1"/>
    <col min="11780" max="11780" width="12.85546875" style="364" customWidth="1"/>
    <col min="11781" max="11781" width="12.7109375" style="364" customWidth="1"/>
    <col min="11782" max="11782" width="15.42578125" style="364" customWidth="1"/>
    <col min="11783" max="11787" width="12.5703125" style="364" customWidth="1"/>
    <col min="11788" max="11789" width="11.28515625" style="364" bestFit="1" customWidth="1"/>
    <col min="11790" max="11790" width="11" style="364" bestFit="1" customWidth="1"/>
    <col min="11791" max="11791" width="10.85546875" style="364" bestFit="1" customWidth="1"/>
    <col min="11792" max="11792" width="11.28515625" style="364" bestFit="1" customWidth="1"/>
    <col min="11793" max="11793" width="7.85546875" style="364" bestFit="1" customWidth="1"/>
    <col min="11794" max="11794" width="7" style="364" customWidth="1"/>
    <col min="11795" max="11795" width="17.42578125" style="364" customWidth="1"/>
    <col min="11796" max="11796" width="7.140625" style="364" customWidth="1"/>
    <col min="11797" max="11797" width="9.5703125" style="364" customWidth="1"/>
    <col min="11798" max="11799" width="15.5703125" style="364" customWidth="1"/>
    <col min="11800" max="11800" width="1.85546875" style="364" customWidth="1"/>
    <col min="11801" max="11801" width="1.7109375" style="364" customWidth="1"/>
    <col min="11802" max="11802" width="1.85546875" style="364" customWidth="1"/>
    <col min="11803" max="11806" width="12.140625" style="364" customWidth="1"/>
    <col min="11807" max="11807" width="1.85546875" style="364" customWidth="1"/>
    <col min="11808" max="11809" width="1.42578125" style="364" customWidth="1"/>
    <col min="11810" max="11810" width="11.42578125" style="364"/>
    <col min="11811" max="11813" width="18.7109375" style="364" customWidth="1"/>
    <col min="11814" max="12032" width="11.42578125" style="364"/>
    <col min="12033" max="12033" width="0.140625" style="364" customWidth="1"/>
    <col min="12034" max="12034" width="2.7109375" style="364" customWidth="1"/>
    <col min="12035" max="12035" width="42.5703125" style="364" customWidth="1"/>
    <col min="12036" max="12036" width="12.85546875" style="364" customWidth="1"/>
    <col min="12037" max="12037" width="12.7109375" style="364" customWidth="1"/>
    <col min="12038" max="12038" width="15.42578125" style="364" customWidth="1"/>
    <col min="12039" max="12043" width="12.5703125" style="364" customWidth="1"/>
    <col min="12044" max="12045" width="11.28515625" style="364" bestFit="1" customWidth="1"/>
    <col min="12046" max="12046" width="11" style="364" bestFit="1" customWidth="1"/>
    <col min="12047" max="12047" width="10.85546875" style="364" bestFit="1" customWidth="1"/>
    <col min="12048" max="12048" width="11.28515625" style="364" bestFit="1" customWidth="1"/>
    <col min="12049" max="12049" width="7.85546875" style="364" bestFit="1" customWidth="1"/>
    <col min="12050" max="12050" width="7" style="364" customWidth="1"/>
    <col min="12051" max="12051" width="17.42578125" style="364" customWidth="1"/>
    <col min="12052" max="12052" width="7.140625" style="364" customWidth="1"/>
    <col min="12053" max="12053" width="9.5703125" style="364" customWidth="1"/>
    <col min="12054" max="12055" width="15.5703125" style="364" customWidth="1"/>
    <col min="12056" max="12056" width="1.85546875" style="364" customWidth="1"/>
    <col min="12057" max="12057" width="1.7109375" style="364" customWidth="1"/>
    <col min="12058" max="12058" width="1.85546875" style="364" customWidth="1"/>
    <col min="12059" max="12062" width="12.140625" style="364" customWidth="1"/>
    <col min="12063" max="12063" width="1.85546875" style="364" customWidth="1"/>
    <col min="12064" max="12065" width="1.42578125" style="364" customWidth="1"/>
    <col min="12066" max="12066" width="11.42578125" style="364"/>
    <col min="12067" max="12069" width="18.7109375" style="364" customWidth="1"/>
    <col min="12070" max="12288" width="11.42578125" style="364"/>
    <col min="12289" max="12289" width="0.140625" style="364" customWidth="1"/>
    <col min="12290" max="12290" width="2.7109375" style="364" customWidth="1"/>
    <col min="12291" max="12291" width="42.5703125" style="364" customWidth="1"/>
    <col min="12292" max="12292" width="12.85546875" style="364" customWidth="1"/>
    <col min="12293" max="12293" width="12.7109375" style="364" customWidth="1"/>
    <col min="12294" max="12294" width="15.42578125" style="364" customWidth="1"/>
    <col min="12295" max="12299" width="12.5703125" style="364" customWidth="1"/>
    <col min="12300" max="12301" width="11.28515625" style="364" bestFit="1" customWidth="1"/>
    <col min="12302" max="12302" width="11" style="364" bestFit="1" customWidth="1"/>
    <col min="12303" max="12303" width="10.85546875" style="364" bestFit="1" customWidth="1"/>
    <col min="12304" max="12304" width="11.28515625" style="364" bestFit="1" customWidth="1"/>
    <col min="12305" max="12305" width="7.85546875" style="364" bestFit="1" customWidth="1"/>
    <col min="12306" max="12306" width="7" style="364" customWidth="1"/>
    <col min="12307" max="12307" width="17.42578125" style="364" customWidth="1"/>
    <col min="12308" max="12308" width="7.140625" style="364" customWidth="1"/>
    <col min="12309" max="12309" width="9.5703125" style="364" customWidth="1"/>
    <col min="12310" max="12311" width="15.5703125" style="364" customWidth="1"/>
    <col min="12312" max="12312" width="1.85546875" style="364" customWidth="1"/>
    <col min="12313" max="12313" width="1.7109375" style="364" customWidth="1"/>
    <col min="12314" max="12314" width="1.85546875" style="364" customWidth="1"/>
    <col min="12315" max="12318" width="12.140625" style="364" customWidth="1"/>
    <col min="12319" max="12319" width="1.85546875" style="364" customWidth="1"/>
    <col min="12320" max="12321" width="1.42578125" style="364" customWidth="1"/>
    <col min="12322" max="12322" width="11.42578125" style="364"/>
    <col min="12323" max="12325" width="18.7109375" style="364" customWidth="1"/>
    <col min="12326" max="12544" width="11.42578125" style="364"/>
    <col min="12545" max="12545" width="0.140625" style="364" customWidth="1"/>
    <col min="12546" max="12546" width="2.7109375" style="364" customWidth="1"/>
    <col min="12547" max="12547" width="42.5703125" style="364" customWidth="1"/>
    <col min="12548" max="12548" width="12.85546875" style="364" customWidth="1"/>
    <col min="12549" max="12549" width="12.7109375" style="364" customWidth="1"/>
    <col min="12550" max="12550" width="15.42578125" style="364" customWidth="1"/>
    <col min="12551" max="12555" width="12.5703125" style="364" customWidth="1"/>
    <col min="12556" max="12557" width="11.28515625" style="364" bestFit="1" customWidth="1"/>
    <col min="12558" max="12558" width="11" style="364" bestFit="1" customWidth="1"/>
    <col min="12559" max="12559" width="10.85546875" style="364" bestFit="1" customWidth="1"/>
    <col min="12560" max="12560" width="11.28515625" style="364" bestFit="1" customWidth="1"/>
    <col min="12561" max="12561" width="7.85546875" style="364" bestFit="1" customWidth="1"/>
    <col min="12562" max="12562" width="7" style="364" customWidth="1"/>
    <col min="12563" max="12563" width="17.42578125" style="364" customWidth="1"/>
    <col min="12564" max="12564" width="7.140625" style="364" customWidth="1"/>
    <col min="12565" max="12565" width="9.5703125" style="364" customWidth="1"/>
    <col min="12566" max="12567" width="15.5703125" style="364" customWidth="1"/>
    <col min="12568" max="12568" width="1.85546875" style="364" customWidth="1"/>
    <col min="12569" max="12569" width="1.7109375" style="364" customWidth="1"/>
    <col min="12570" max="12570" width="1.85546875" style="364" customWidth="1"/>
    <col min="12571" max="12574" width="12.140625" style="364" customWidth="1"/>
    <col min="12575" max="12575" width="1.85546875" style="364" customWidth="1"/>
    <col min="12576" max="12577" width="1.42578125" style="364" customWidth="1"/>
    <col min="12578" max="12578" width="11.42578125" style="364"/>
    <col min="12579" max="12581" width="18.7109375" style="364" customWidth="1"/>
    <col min="12582" max="12800" width="11.42578125" style="364"/>
    <col min="12801" max="12801" width="0.140625" style="364" customWidth="1"/>
    <col min="12802" max="12802" width="2.7109375" style="364" customWidth="1"/>
    <col min="12803" max="12803" width="42.5703125" style="364" customWidth="1"/>
    <col min="12804" max="12804" width="12.85546875" style="364" customWidth="1"/>
    <col min="12805" max="12805" width="12.7109375" style="364" customWidth="1"/>
    <col min="12806" max="12806" width="15.42578125" style="364" customWidth="1"/>
    <col min="12807" max="12811" width="12.5703125" style="364" customWidth="1"/>
    <col min="12812" max="12813" width="11.28515625" style="364" bestFit="1" customWidth="1"/>
    <col min="12814" max="12814" width="11" style="364" bestFit="1" customWidth="1"/>
    <col min="12815" max="12815" width="10.85546875" style="364" bestFit="1" customWidth="1"/>
    <col min="12816" max="12816" width="11.28515625" style="364" bestFit="1" customWidth="1"/>
    <col min="12817" max="12817" width="7.85546875" style="364" bestFit="1" customWidth="1"/>
    <col min="12818" max="12818" width="7" style="364" customWidth="1"/>
    <col min="12819" max="12819" width="17.42578125" style="364" customWidth="1"/>
    <col min="12820" max="12820" width="7.140625" style="364" customWidth="1"/>
    <col min="12821" max="12821" width="9.5703125" style="364" customWidth="1"/>
    <col min="12822" max="12823" width="15.5703125" style="364" customWidth="1"/>
    <col min="12824" max="12824" width="1.85546875" style="364" customWidth="1"/>
    <col min="12825" max="12825" width="1.7109375" style="364" customWidth="1"/>
    <col min="12826" max="12826" width="1.85546875" style="364" customWidth="1"/>
    <col min="12827" max="12830" width="12.140625" style="364" customWidth="1"/>
    <col min="12831" max="12831" width="1.85546875" style="364" customWidth="1"/>
    <col min="12832" max="12833" width="1.42578125" style="364" customWidth="1"/>
    <col min="12834" max="12834" width="11.42578125" style="364"/>
    <col min="12835" max="12837" width="18.7109375" style="364" customWidth="1"/>
    <col min="12838" max="13056" width="11.42578125" style="364"/>
    <col min="13057" max="13057" width="0.140625" style="364" customWidth="1"/>
    <col min="13058" max="13058" width="2.7109375" style="364" customWidth="1"/>
    <col min="13059" max="13059" width="42.5703125" style="364" customWidth="1"/>
    <col min="13060" max="13060" width="12.85546875" style="364" customWidth="1"/>
    <col min="13061" max="13061" width="12.7109375" style="364" customWidth="1"/>
    <col min="13062" max="13062" width="15.42578125" style="364" customWidth="1"/>
    <col min="13063" max="13067" width="12.5703125" style="364" customWidth="1"/>
    <col min="13068" max="13069" width="11.28515625" style="364" bestFit="1" customWidth="1"/>
    <col min="13070" max="13070" width="11" style="364" bestFit="1" customWidth="1"/>
    <col min="13071" max="13071" width="10.85546875" style="364" bestFit="1" customWidth="1"/>
    <col min="13072" max="13072" width="11.28515625" style="364" bestFit="1" customWidth="1"/>
    <col min="13073" max="13073" width="7.85546875" style="364" bestFit="1" customWidth="1"/>
    <col min="13074" max="13074" width="7" style="364" customWidth="1"/>
    <col min="13075" max="13075" width="17.42578125" style="364" customWidth="1"/>
    <col min="13076" max="13076" width="7.140625" style="364" customWidth="1"/>
    <col min="13077" max="13077" width="9.5703125" style="364" customWidth="1"/>
    <col min="13078" max="13079" width="15.5703125" style="364" customWidth="1"/>
    <col min="13080" max="13080" width="1.85546875" style="364" customWidth="1"/>
    <col min="13081" max="13081" width="1.7109375" style="364" customWidth="1"/>
    <col min="13082" max="13082" width="1.85546875" style="364" customWidth="1"/>
    <col min="13083" max="13086" width="12.140625" style="364" customWidth="1"/>
    <col min="13087" max="13087" width="1.85546875" style="364" customWidth="1"/>
    <col min="13088" max="13089" width="1.42578125" style="364" customWidth="1"/>
    <col min="13090" max="13090" width="11.42578125" style="364"/>
    <col min="13091" max="13093" width="18.7109375" style="364" customWidth="1"/>
    <col min="13094" max="13312" width="11.42578125" style="364"/>
    <col min="13313" max="13313" width="0.140625" style="364" customWidth="1"/>
    <col min="13314" max="13314" width="2.7109375" style="364" customWidth="1"/>
    <col min="13315" max="13315" width="42.5703125" style="364" customWidth="1"/>
    <col min="13316" max="13316" width="12.85546875" style="364" customWidth="1"/>
    <col min="13317" max="13317" width="12.7109375" style="364" customWidth="1"/>
    <col min="13318" max="13318" width="15.42578125" style="364" customWidth="1"/>
    <col min="13319" max="13323" width="12.5703125" style="364" customWidth="1"/>
    <col min="13324" max="13325" width="11.28515625" style="364" bestFit="1" customWidth="1"/>
    <col min="13326" max="13326" width="11" style="364" bestFit="1" customWidth="1"/>
    <col min="13327" max="13327" width="10.85546875" style="364" bestFit="1" customWidth="1"/>
    <col min="13328" max="13328" width="11.28515625" style="364" bestFit="1" customWidth="1"/>
    <col min="13329" max="13329" width="7.85546875" style="364" bestFit="1" customWidth="1"/>
    <col min="13330" max="13330" width="7" style="364" customWidth="1"/>
    <col min="13331" max="13331" width="17.42578125" style="364" customWidth="1"/>
    <col min="13332" max="13332" width="7.140625" style="364" customWidth="1"/>
    <col min="13333" max="13333" width="9.5703125" style="364" customWidth="1"/>
    <col min="13334" max="13335" width="15.5703125" style="364" customWidth="1"/>
    <col min="13336" max="13336" width="1.85546875" style="364" customWidth="1"/>
    <col min="13337" max="13337" width="1.7109375" style="364" customWidth="1"/>
    <col min="13338" max="13338" width="1.85546875" style="364" customWidth="1"/>
    <col min="13339" max="13342" width="12.140625" style="364" customWidth="1"/>
    <col min="13343" max="13343" width="1.85546875" style="364" customWidth="1"/>
    <col min="13344" max="13345" width="1.42578125" style="364" customWidth="1"/>
    <col min="13346" max="13346" width="11.42578125" style="364"/>
    <col min="13347" max="13349" width="18.7109375" style="364" customWidth="1"/>
    <col min="13350" max="13568" width="11.42578125" style="364"/>
    <col min="13569" max="13569" width="0.140625" style="364" customWidth="1"/>
    <col min="13570" max="13570" width="2.7109375" style="364" customWidth="1"/>
    <col min="13571" max="13571" width="42.5703125" style="364" customWidth="1"/>
    <col min="13572" max="13572" width="12.85546875" style="364" customWidth="1"/>
    <col min="13573" max="13573" width="12.7109375" style="364" customWidth="1"/>
    <col min="13574" max="13574" width="15.42578125" style="364" customWidth="1"/>
    <col min="13575" max="13579" width="12.5703125" style="364" customWidth="1"/>
    <col min="13580" max="13581" width="11.28515625" style="364" bestFit="1" customWidth="1"/>
    <col min="13582" max="13582" width="11" style="364" bestFit="1" customWidth="1"/>
    <col min="13583" max="13583" width="10.85546875" style="364" bestFit="1" customWidth="1"/>
    <col min="13584" max="13584" width="11.28515625" style="364" bestFit="1" customWidth="1"/>
    <col min="13585" max="13585" width="7.85546875" style="364" bestFit="1" customWidth="1"/>
    <col min="13586" max="13586" width="7" style="364" customWidth="1"/>
    <col min="13587" max="13587" width="17.42578125" style="364" customWidth="1"/>
    <col min="13588" max="13588" width="7.140625" style="364" customWidth="1"/>
    <col min="13589" max="13589" width="9.5703125" style="364" customWidth="1"/>
    <col min="13590" max="13591" width="15.5703125" style="364" customWidth="1"/>
    <col min="13592" max="13592" width="1.85546875" style="364" customWidth="1"/>
    <col min="13593" max="13593" width="1.7109375" style="364" customWidth="1"/>
    <col min="13594" max="13594" width="1.85546875" style="364" customWidth="1"/>
    <col min="13595" max="13598" width="12.140625" style="364" customWidth="1"/>
    <col min="13599" max="13599" width="1.85546875" style="364" customWidth="1"/>
    <col min="13600" max="13601" width="1.42578125" style="364" customWidth="1"/>
    <col min="13602" max="13602" width="11.42578125" style="364"/>
    <col min="13603" max="13605" width="18.7109375" style="364" customWidth="1"/>
    <col min="13606" max="13824" width="11.42578125" style="364"/>
    <col min="13825" max="13825" width="0.140625" style="364" customWidth="1"/>
    <col min="13826" max="13826" width="2.7109375" style="364" customWidth="1"/>
    <col min="13827" max="13827" width="42.5703125" style="364" customWidth="1"/>
    <col min="13828" max="13828" width="12.85546875" style="364" customWidth="1"/>
    <col min="13829" max="13829" width="12.7109375" style="364" customWidth="1"/>
    <col min="13830" max="13830" width="15.42578125" style="364" customWidth="1"/>
    <col min="13831" max="13835" width="12.5703125" style="364" customWidth="1"/>
    <col min="13836" max="13837" width="11.28515625" style="364" bestFit="1" customWidth="1"/>
    <col min="13838" max="13838" width="11" style="364" bestFit="1" customWidth="1"/>
    <col min="13839" max="13839" width="10.85546875" style="364" bestFit="1" customWidth="1"/>
    <col min="13840" max="13840" width="11.28515625" style="364" bestFit="1" customWidth="1"/>
    <col min="13841" max="13841" width="7.85546875" style="364" bestFit="1" customWidth="1"/>
    <col min="13842" max="13842" width="7" style="364" customWidth="1"/>
    <col min="13843" max="13843" width="17.42578125" style="364" customWidth="1"/>
    <col min="13844" max="13844" width="7.140625" style="364" customWidth="1"/>
    <col min="13845" max="13845" width="9.5703125" style="364" customWidth="1"/>
    <col min="13846" max="13847" width="15.5703125" style="364" customWidth="1"/>
    <col min="13848" max="13848" width="1.85546875" style="364" customWidth="1"/>
    <col min="13849" max="13849" width="1.7109375" style="364" customWidth="1"/>
    <col min="13850" max="13850" width="1.85546875" style="364" customWidth="1"/>
    <col min="13851" max="13854" width="12.140625" style="364" customWidth="1"/>
    <col min="13855" max="13855" width="1.85546875" style="364" customWidth="1"/>
    <col min="13856" max="13857" width="1.42578125" style="364" customWidth="1"/>
    <col min="13858" max="13858" width="11.42578125" style="364"/>
    <col min="13859" max="13861" width="18.7109375" style="364" customWidth="1"/>
    <col min="13862" max="14080" width="11.42578125" style="364"/>
    <col min="14081" max="14081" width="0.140625" style="364" customWidth="1"/>
    <col min="14082" max="14082" width="2.7109375" style="364" customWidth="1"/>
    <col min="14083" max="14083" width="42.5703125" style="364" customWidth="1"/>
    <col min="14084" max="14084" width="12.85546875" style="364" customWidth="1"/>
    <col min="14085" max="14085" width="12.7109375" style="364" customWidth="1"/>
    <col min="14086" max="14086" width="15.42578125" style="364" customWidth="1"/>
    <col min="14087" max="14091" width="12.5703125" style="364" customWidth="1"/>
    <col min="14092" max="14093" width="11.28515625" style="364" bestFit="1" customWidth="1"/>
    <col min="14094" max="14094" width="11" style="364" bestFit="1" customWidth="1"/>
    <col min="14095" max="14095" width="10.85546875" style="364" bestFit="1" customWidth="1"/>
    <col min="14096" max="14096" width="11.28515625" style="364" bestFit="1" customWidth="1"/>
    <col min="14097" max="14097" width="7.85546875" style="364" bestFit="1" customWidth="1"/>
    <col min="14098" max="14098" width="7" style="364" customWidth="1"/>
    <col min="14099" max="14099" width="17.42578125" style="364" customWidth="1"/>
    <col min="14100" max="14100" width="7.140625" style="364" customWidth="1"/>
    <col min="14101" max="14101" width="9.5703125" style="364" customWidth="1"/>
    <col min="14102" max="14103" width="15.5703125" style="364" customWidth="1"/>
    <col min="14104" max="14104" width="1.85546875" style="364" customWidth="1"/>
    <col min="14105" max="14105" width="1.7109375" style="364" customWidth="1"/>
    <col min="14106" max="14106" width="1.85546875" style="364" customWidth="1"/>
    <col min="14107" max="14110" width="12.140625" style="364" customWidth="1"/>
    <col min="14111" max="14111" width="1.85546875" style="364" customWidth="1"/>
    <col min="14112" max="14113" width="1.42578125" style="364" customWidth="1"/>
    <col min="14114" max="14114" width="11.42578125" style="364"/>
    <col min="14115" max="14117" width="18.7109375" style="364" customWidth="1"/>
    <col min="14118" max="14336" width="11.42578125" style="364"/>
    <col min="14337" max="14337" width="0.140625" style="364" customWidth="1"/>
    <col min="14338" max="14338" width="2.7109375" style="364" customWidth="1"/>
    <col min="14339" max="14339" width="42.5703125" style="364" customWidth="1"/>
    <col min="14340" max="14340" width="12.85546875" style="364" customWidth="1"/>
    <col min="14341" max="14341" width="12.7109375" style="364" customWidth="1"/>
    <col min="14342" max="14342" width="15.42578125" style="364" customWidth="1"/>
    <col min="14343" max="14347" width="12.5703125" style="364" customWidth="1"/>
    <col min="14348" max="14349" width="11.28515625" style="364" bestFit="1" customWidth="1"/>
    <col min="14350" max="14350" width="11" style="364" bestFit="1" customWidth="1"/>
    <col min="14351" max="14351" width="10.85546875" style="364" bestFit="1" customWidth="1"/>
    <col min="14352" max="14352" width="11.28515625" style="364" bestFit="1" customWidth="1"/>
    <col min="14353" max="14353" width="7.85546875" style="364" bestFit="1" customWidth="1"/>
    <col min="14354" max="14354" width="7" style="364" customWidth="1"/>
    <col min="14355" max="14355" width="17.42578125" style="364" customWidth="1"/>
    <col min="14356" max="14356" width="7.140625" style="364" customWidth="1"/>
    <col min="14357" max="14357" width="9.5703125" style="364" customWidth="1"/>
    <col min="14358" max="14359" width="15.5703125" style="364" customWidth="1"/>
    <col min="14360" max="14360" width="1.85546875" style="364" customWidth="1"/>
    <col min="14361" max="14361" width="1.7109375" style="364" customWidth="1"/>
    <col min="14362" max="14362" width="1.85546875" style="364" customWidth="1"/>
    <col min="14363" max="14366" width="12.140625" style="364" customWidth="1"/>
    <col min="14367" max="14367" width="1.85546875" style="364" customWidth="1"/>
    <col min="14368" max="14369" width="1.42578125" style="364" customWidth="1"/>
    <col min="14370" max="14370" width="11.42578125" style="364"/>
    <col min="14371" max="14373" width="18.7109375" style="364" customWidth="1"/>
    <col min="14374" max="14592" width="11.42578125" style="364"/>
    <col min="14593" max="14593" width="0.140625" style="364" customWidth="1"/>
    <col min="14594" max="14594" width="2.7109375" style="364" customWidth="1"/>
    <col min="14595" max="14595" width="42.5703125" style="364" customWidth="1"/>
    <col min="14596" max="14596" width="12.85546875" style="364" customWidth="1"/>
    <col min="14597" max="14597" width="12.7109375" style="364" customWidth="1"/>
    <col min="14598" max="14598" width="15.42578125" style="364" customWidth="1"/>
    <col min="14599" max="14603" width="12.5703125" style="364" customWidth="1"/>
    <col min="14604" max="14605" width="11.28515625" style="364" bestFit="1" customWidth="1"/>
    <col min="14606" max="14606" width="11" style="364" bestFit="1" customWidth="1"/>
    <col min="14607" max="14607" width="10.85546875" style="364" bestFit="1" customWidth="1"/>
    <col min="14608" max="14608" width="11.28515625" style="364" bestFit="1" customWidth="1"/>
    <col min="14609" max="14609" width="7.85546875" style="364" bestFit="1" customWidth="1"/>
    <col min="14610" max="14610" width="7" style="364" customWidth="1"/>
    <col min="14611" max="14611" width="17.42578125" style="364" customWidth="1"/>
    <col min="14612" max="14612" width="7.140625" style="364" customWidth="1"/>
    <col min="14613" max="14613" width="9.5703125" style="364" customWidth="1"/>
    <col min="14614" max="14615" width="15.5703125" style="364" customWidth="1"/>
    <col min="14616" max="14616" width="1.85546875" style="364" customWidth="1"/>
    <col min="14617" max="14617" width="1.7109375" style="364" customWidth="1"/>
    <col min="14618" max="14618" width="1.85546875" style="364" customWidth="1"/>
    <col min="14619" max="14622" width="12.140625" style="364" customWidth="1"/>
    <col min="14623" max="14623" width="1.85546875" style="364" customWidth="1"/>
    <col min="14624" max="14625" width="1.42578125" style="364" customWidth="1"/>
    <col min="14626" max="14626" width="11.42578125" style="364"/>
    <col min="14627" max="14629" width="18.7109375" style="364" customWidth="1"/>
    <col min="14630" max="14848" width="11.42578125" style="364"/>
    <col min="14849" max="14849" width="0.140625" style="364" customWidth="1"/>
    <col min="14850" max="14850" width="2.7109375" style="364" customWidth="1"/>
    <col min="14851" max="14851" width="42.5703125" style="364" customWidth="1"/>
    <col min="14852" max="14852" width="12.85546875" style="364" customWidth="1"/>
    <col min="14853" max="14853" width="12.7109375" style="364" customWidth="1"/>
    <col min="14854" max="14854" width="15.42578125" style="364" customWidth="1"/>
    <col min="14855" max="14859" width="12.5703125" style="364" customWidth="1"/>
    <col min="14860" max="14861" width="11.28515625" style="364" bestFit="1" customWidth="1"/>
    <col min="14862" max="14862" width="11" style="364" bestFit="1" customWidth="1"/>
    <col min="14863" max="14863" width="10.85546875" style="364" bestFit="1" customWidth="1"/>
    <col min="14864" max="14864" width="11.28515625" style="364" bestFit="1" customWidth="1"/>
    <col min="14865" max="14865" width="7.85546875" style="364" bestFit="1" customWidth="1"/>
    <col min="14866" max="14866" width="7" style="364" customWidth="1"/>
    <col min="14867" max="14867" width="17.42578125" style="364" customWidth="1"/>
    <col min="14868" max="14868" width="7.140625" style="364" customWidth="1"/>
    <col min="14869" max="14869" width="9.5703125" style="364" customWidth="1"/>
    <col min="14870" max="14871" width="15.5703125" style="364" customWidth="1"/>
    <col min="14872" max="14872" width="1.85546875" style="364" customWidth="1"/>
    <col min="14873" max="14873" width="1.7109375" style="364" customWidth="1"/>
    <col min="14874" max="14874" width="1.85546875" style="364" customWidth="1"/>
    <col min="14875" max="14878" width="12.140625" style="364" customWidth="1"/>
    <col min="14879" max="14879" width="1.85546875" style="364" customWidth="1"/>
    <col min="14880" max="14881" width="1.42578125" style="364" customWidth="1"/>
    <col min="14882" max="14882" width="11.42578125" style="364"/>
    <col min="14883" max="14885" width="18.7109375" style="364" customWidth="1"/>
    <col min="14886" max="15104" width="11.42578125" style="364"/>
    <col min="15105" max="15105" width="0.140625" style="364" customWidth="1"/>
    <col min="15106" max="15106" width="2.7109375" style="364" customWidth="1"/>
    <col min="15107" max="15107" width="42.5703125" style="364" customWidth="1"/>
    <col min="15108" max="15108" width="12.85546875" style="364" customWidth="1"/>
    <col min="15109" max="15109" width="12.7109375" style="364" customWidth="1"/>
    <col min="15110" max="15110" width="15.42578125" style="364" customWidth="1"/>
    <col min="15111" max="15115" width="12.5703125" style="364" customWidth="1"/>
    <col min="15116" max="15117" width="11.28515625" style="364" bestFit="1" customWidth="1"/>
    <col min="15118" max="15118" width="11" style="364" bestFit="1" customWidth="1"/>
    <col min="15119" max="15119" width="10.85546875" style="364" bestFit="1" customWidth="1"/>
    <col min="15120" max="15120" width="11.28515625" style="364" bestFit="1" customWidth="1"/>
    <col min="15121" max="15121" width="7.85546875" style="364" bestFit="1" customWidth="1"/>
    <col min="15122" max="15122" width="7" style="364" customWidth="1"/>
    <col min="15123" max="15123" width="17.42578125" style="364" customWidth="1"/>
    <col min="15124" max="15124" width="7.140625" style="364" customWidth="1"/>
    <col min="15125" max="15125" width="9.5703125" style="364" customWidth="1"/>
    <col min="15126" max="15127" width="15.5703125" style="364" customWidth="1"/>
    <col min="15128" max="15128" width="1.85546875" style="364" customWidth="1"/>
    <col min="15129" max="15129" width="1.7109375" style="364" customWidth="1"/>
    <col min="15130" max="15130" width="1.85546875" style="364" customWidth="1"/>
    <col min="15131" max="15134" width="12.140625" style="364" customWidth="1"/>
    <col min="15135" max="15135" width="1.85546875" style="364" customWidth="1"/>
    <col min="15136" max="15137" width="1.42578125" style="364" customWidth="1"/>
    <col min="15138" max="15138" width="11.42578125" style="364"/>
    <col min="15139" max="15141" width="18.7109375" style="364" customWidth="1"/>
    <col min="15142" max="15360" width="11.42578125" style="364"/>
    <col min="15361" max="15361" width="0.140625" style="364" customWidth="1"/>
    <col min="15362" max="15362" width="2.7109375" style="364" customWidth="1"/>
    <col min="15363" max="15363" width="42.5703125" style="364" customWidth="1"/>
    <col min="15364" max="15364" width="12.85546875" style="364" customWidth="1"/>
    <col min="15365" max="15365" width="12.7109375" style="364" customWidth="1"/>
    <col min="15366" max="15366" width="15.42578125" style="364" customWidth="1"/>
    <col min="15367" max="15371" width="12.5703125" style="364" customWidth="1"/>
    <col min="15372" max="15373" width="11.28515625" style="364" bestFit="1" customWidth="1"/>
    <col min="15374" max="15374" width="11" style="364" bestFit="1" customWidth="1"/>
    <col min="15375" max="15375" width="10.85546875" style="364" bestFit="1" customWidth="1"/>
    <col min="15376" max="15376" width="11.28515625" style="364" bestFit="1" customWidth="1"/>
    <col min="15377" max="15377" width="7.85546875" style="364" bestFit="1" customWidth="1"/>
    <col min="15378" max="15378" width="7" style="364" customWidth="1"/>
    <col min="15379" max="15379" width="17.42578125" style="364" customWidth="1"/>
    <col min="15380" max="15380" width="7.140625" style="364" customWidth="1"/>
    <col min="15381" max="15381" width="9.5703125" style="364" customWidth="1"/>
    <col min="15382" max="15383" width="15.5703125" style="364" customWidth="1"/>
    <col min="15384" max="15384" width="1.85546875" style="364" customWidth="1"/>
    <col min="15385" max="15385" width="1.7109375" style="364" customWidth="1"/>
    <col min="15386" max="15386" width="1.85546875" style="364" customWidth="1"/>
    <col min="15387" max="15390" width="12.140625" style="364" customWidth="1"/>
    <col min="15391" max="15391" width="1.85546875" style="364" customWidth="1"/>
    <col min="15392" max="15393" width="1.42578125" style="364" customWidth="1"/>
    <col min="15394" max="15394" width="11.42578125" style="364"/>
    <col min="15395" max="15397" width="18.7109375" style="364" customWidth="1"/>
    <col min="15398" max="15616" width="11.42578125" style="364"/>
    <col min="15617" max="15617" width="0.140625" style="364" customWidth="1"/>
    <col min="15618" max="15618" width="2.7109375" style="364" customWidth="1"/>
    <col min="15619" max="15619" width="42.5703125" style="364" customWidth="1"/>
    <col min="15620" max="15620" width="12.85546875" style="364" customWidth="1"/>
    <col min="15621" max="15621" width="12.7109375" style="364" customWidth="1"/>
    <col min="15622" max="15622" width="15.42578125" style="364" customWidth="1"/>
    <col min="15623" max="15627" width="12.5703125" style="364" customWidth="1"/>
    <col min="15628" max="15629" width="11.28515625" style="364" bestFit="1" customWidth="1"/>
    <col min="15630" max="15630" width="11" style="364" bestFit="1" customWidth="1"/>
    <col min="15631" max="15631" width="10.85546875" style="364" bestFit="1" customWidth="1"/>
    <col min="15632" max="15632" width="11.28515625" style="364" bestFit="1" customWidth="1"/>
    <col min="15633" max="15633" width="7.85546875" style="364" bestFit="1" customWidth="1"/>
    <col min="15634" max="15634" width="7" style="364" customWidth="1"/>
    <col min="15635" max="15635" width="17.42578125" style="364" customWidth="1"/>
    <col min="15636" max="15636" width="7.140625" style="364" customWidth="1"/>
    <col min="15637" max="15637" width="9.5703125" style="364" customWidth="1"/>
    <col min="15638" max="15639" width="15.5703125" style="364" customWidth="1"/>
    <col min="15640" max="15640" width="1.85546875" style="364" customWidth="1"/>
    <col min="15641" max="15641" width="1.7109375" style="364" customWidth="1"/>
    <col min="15642" max="15642" width="1.85546875" style="364" customWidth="1"/>
    <col min="15643" max="15646" width="12.140625" style="364" customWidth="1"/>
    <col min="15647" max="15647" width="1.85546875" style="364" customWidth="1"/>
    <col min="15648" max="15649" width="1.42578125" style="364" customWidth="1"/>
    <col min="15650" max="15650" width="11.42578125" style="364"/>
    <col min="15651" max="15653" width="18.7109375" style="364" customWidth="1"/>
    <col min="15654" max="15872" width="11.42578125" style="364"/>
    <col min="15873" max="15873" width="0.140625" style="364" customWidth="1"/>
    <col min="15874" max="15874" width="2.7109375" style="364" customWidth="1"/>
    <col min="15875" max="15875" width="42.5703125" style="364" customWidth="1"/>
    <col min="15876" max="15876" width="12.85546875" style="364" customWidth="1"/>
    <col min="15877" max="15877" width="12.7109375" style="364" customWidth="1"/>
    <col min="15878" max="15878" width="15.42578125" style="364" customWidth="1"/>
    <col min="15879" max="15883" width="12.5703125" style="364" customWidth="1"/>
    <col min="15884" max="15885" width="11.28515625" style="364" bestFit="1" customWidth="1"/>
    <col min="15886" max="15886" width="11" style="364" bestFit="1" customWidth="1"/>
    <col min="15887" max="15887" width="10.85546875" style="364" bestFit="1" customWidth="1"/>
    <col min="15888" max="15888" width="11.28515625" style="364" bestFit="1" customWidth="1"/>
    <col min="15889" max="15889" width="7.85546875" style="364" bestFit="1" customWidth="1"/>
    <col min="15890" max="15890" width="7" style="364" customWidth="1"/>
    <col min="15891" max="15891" width="17.42578125" style="364" customWidth="1"/>
    <col min="15892" max="15892" width="7.140625" style="364" customWidth="1"/>
    <col min="15893" max="15893" width="9.5703125" style="364" customWidth="1"/>
    <col min="15894" max="15895" width="15.5703125" style="364" customWidth="1"/>
    <col min="15896" max="15896" width="1.85546875" style="364" customWidth="1"/>
    <col min="15897" max="15897" width="1.7109375" style="364" customWidth="1"/>
    <col min="15898" max="15898" width="1.85546875" style="364" customWidth="1"/>
    <col min="15899" max="15902" width="12.140625" style="364" customWidth="1"/>
    <col min="15903" max="15903" width="1.85546875" style="364" customWidth="1"/>
    <col min="15904" max="15905" width="1.42578125" style="364" customWidth="1"/>
    <col min="15906" max="15906" width="11.42578125" style="364"/>
    <col min="15907" max="15909" width="18.7109375" style="364" customWidth="1"/>
    <col min="15910" max="16128" width="11.42578125" style="364"/>
    <col min="16129" max="16129" width="0.140625" style="364" customWidth="1"/>
    <col min="16130" max="16130" width="2.7109375" style="364" customWidth="1"/>
    <col min="16131" max="16131" width="42.5703125" style="364" customWidth="1"/>
    <col min="16132" max="16132" width="12.85546875" style="364" customWidth="1"/>
    <col min="16133" max="16133" width="12.7109375" style="364" customWidth="1"/>
    <col min="16134" max="16134" width="15.42578125" style="364" customWidth="1"/>
    <col min="16135" max="16139" width="12.5703125" style="364" customWidth="1"/>
    <col min="16140" max="16141" width="11.28515625" style="364" bestFit="1" customWidth="1"/>
    <col min="16142" max="16142" width="11" style="364" bestFit="1" customWidth="1"/>
    <col min="16143" max="16143" width="10.85546875" style="364" bestFit="1" customWidth="1"/>
    <col min="16144" max="16144" width="11.28515625" style="364" bestFit="1" customWidth="1"/>
    <col min="16145" max="16145" width="7.85546875" style="364" bestFit="1" customWidth="1"/>
    <col min="16146" max="16146" width="7" style="364" customWidth="1"/>
    <col min="16147" max="16147" width="17.42578125" style="364" customWidth="1"/>
    <col min="16148" max="16148" width="7.140625" style="364" customWidth="1"/>
    <col min="16149" max="16149" width="9.5703125" style="364" customWidth="1"/>
    <col min="16150" max="16151" width="15.5703125" style="364" customWidth="1"/>
    <col min="16152" max="16152" width="1.85546875" style="364" customWidth="1"/>
    <col min="16153" max="16153" width="1.7109375" style="364" customWidth="1"/>
    <col min="16154" max="16154" width="1.85546875" style="364" customWidth="1"/>
    <col min="16155" max="16158" width="12.140625" style="364" customWidth="1"/>
    <col min="16159" max="16159" width="1.85546875" style="364" customWidth="1"/>
    <col min="16160" max="16161" width="1.42578125" style="364" customWidth="1"/>
    <col min="16162" max="16162" width="11.42578125" style="364"/>
    <col min="16163" max="16165" width="18.7109375" style="364" customWidth="1"/>
    <col min="16166" max="16384" width="11.42578125" style="364"/>
  </cols>
  <sheetData>
    <row r="1" spans="2:10" s="355" customFormat="1" ht="21.75" customHeight="1">
      <c r="B1" s="356"/>
      <c r="E1" s="357"/>
      <c r="I1" s="343" t="s">
        <v>36</v>
      </c>
    </row>
    <row r="2" spans="2:10" s="355" customFormat="1" ht="15" customHeight="1">
      <c r="B2" s="356"/>
      <c r="E2" s="357"/>
      <c r="I2" s="222" t="s">
        <v>545</v>
      </c>
    </row>
    <row r="3" spans="2:10" s="358" customFormat="1" ht="19.899999999999999" customHeight="1">
      <c r="B3" s="356"/>
      <c r="C3" s="6" t="s">
        <v>154</v>
      </c>
    </row>
    <row r="5" spans="2:10" ht="11.25" customHeight="1">
      <c r="B5" s="115"/>
      <c r="C5" s="131" t="s">
        <v>601</v>
      </c>
      <c r="D5" s="132"/>
      <c r="E5" s="132"/>
      <c r="F5" s="132"/>
      <c r="G5" s="119"/>
      <c r="H5" s="119"/>
      <c r="I5" s="133"/>
      <c r="J5" s="133"/>
    </row>
    <row r="6" spans="2:10" ht="11.25" customHeight="1">
      <c r="B6" s="115"/>
      <c r="C6" s="459"/>
      <c r="D6" s="460"/>
      <c r="E6" s="460" t="s">
        <v>178</v>
      </c>
      <c r="F6" s="1052" t="s">
        <v>179</v>
      </c>
      <c r="G6" s="1052"/>
      <c r="H6" s="1052"/>
      <c r="I6" s="1053" t="s">
        <v>180</v>
      </c>
      <c r="J6" s="133"/>
    </row>
    <row r="7" spans="2:10" ht="11.25" customHeight="1">
      <c r="B7" s="115"/>
      <c r="C7" s="461"/>
      <c r="D7" s="462" t="s">
        <v>181</v>
      </c>
      <c r="E7" s="462" t="s">
        <v>182</v>
      </c>
      <c r="F7" s="462" t="s">
        <v>183</v>
      </c>
      <c r="G7" s="462" t="s">
        <v>184</v>
      </c>
      <c r="H7" s="462" t="s">
        <v>185</v>
      </c>
      <c r="I7" s="1054"/>
      <c r="J7" s="133"/>
    </row>
    <row r="8" spans="2:10" ht="11.25" hidden="1" customHeight="1">
      <c r="B8" s="161"/>
      <c r="C8" s="463" t="s">
        <v>186</v>
      </c>
      <c r="D8" s="464">
        <v>12297.534089000001</v>
      </c>
      <c r="E8" s="464">
        <v>18538.071</v>
      </c>
      <c r="F8" s="464">
        <v>12386</v>
      </c>
      <c r="G8" s="464">
        <v>5114.1000000000004</v>
      </c>
      <c r="H8" s="464">
        <v>8148.7</v>
      </c>
      <c r="I8" s="510">
        <f t="shared" ref="I8:I39" si="0">(D8/E8)*100</f>
        <v>66.336643596844567</v>
      </c>
      <c r="J8" s="134"/>
    </row>
    <row r="9" spans="2:10" ht="11.25" customHeight="1">
      <c r="B9" s="161"/>
      <c r="C9" s="465" t="s">
        <v>187</v>
      </c>
      <c r="D9" s="466">
        <v>9257.9833269999999</v>
      </c>
      <c r="E9" s="466">
        <v>18538.071</v>
      </c>
      <c r="F9" s="466">
        <v>12965.7</v>
      </c>
      <c r="G9" s="466">
        <v>5098</v>
      </c>
      <c r="H9" s="466">
        <v>9231.6</v>
      </c>
      <c r="I9" s="501">
        <f t="shared" si="0"/>
        <v>49.940381213341993</v>
      </c>
      <c r="J9" s="134"/>
    </row>
    <row r="10" spans="2:10" ht="11.25" customHeight="1">
      <c r="B10" s="161"/>
      <c r="C10" s="465" t="s">
        <v>188</v>
      </c>
      <c r="D10" s="466">
        <v>9173.557761</v>
      </c>
      <c r="E10" s="466">
        <v>18538.071</v>
      </c>
      <c r="F10" s="466">
        <v>13507.4</v>
      </c>
      <c r="G10" s="466">
        <v>5244.8</v>
      </c>
      <c r="H10" s="466">
        <v>9231.6</v>
      </c>
      <c r="I10" s="501">
        <f t="shared" si="0"/>
        <v>49.484964001917994</v>
      </c>
      <c r="J10" s="134"/>
    </row>
    <row r="11" spans="2:10" ht="11.25" customHeight="1">
      <c r="B11" s="161"/>
      <c r="C11" s="465" t="s">
        <v>189</v>
      </c>
      <c r="D11" s="466">
        <v>8822.0527280000006</v>
      </c>
      <c r="E11" s="466">
        <v>18538.071</v>
      </c>
      <c r="F11" s="466">
        <v>14060.2</v>
      </c>
      <c r="G11" s="466">
        <v>5316.4</v>
      </c>
      <c r="H11" s="466">
        <v>9473.2999999999993</v>
      </c>
      <c r="I11" s="501">
        <f t="shared" si="0"/>
        <v>47.588838817156329</v>
      </c>
      <c r="J11" s="134"/>
    </row>
    <row r="12" spans="2:10" ht="11.25" customHeight="1">
      <c r="B12" s="161"/>
      <c r="C12" s="465" t="s">
        <v>190</v>
      </c>
      <c r="D12" s="466">
        <v>9428.0368309999994</v>
      </c>
      <c r="E12" s="466">
        <v>18538.071</v>
      </c>
      <c r="F12" s="466">
        <v>14232.2</v>
      </c>
      <c r="G12" s="466">
        <v>6710.8</v>
      </c>
      <c r="H12" s="466">
        <v>10158.700000000001</v>
      </c>
      <c r="I12" s="501">
        <f t="shared" si="0"/>
        <v>50.857701596892149</v>
      </c>
      <c r="J12" s="134"/>
    </row>
    <row r="13" spans="2:10" ht="11.25" customHeight="1">
      <c r="B13" s="161"/>
      <c r="C13" s="465" t="s">
        <v>191</v>
      </c>
      <c r="D13" s="466">
        <v>10301.085685</v>
      </c>
      <c r="E13" s="466">
        <v>18538.071</v>
      </c>
      <c r="F13" s="466">
        <v>14261.9</v>
      </c>
      <c r="G13" s="466">
        <v>6667.8</v>
      </c>
      <c r="H13" s="466">
        <v>10485.200000000001</v>
      </c>
      <c r="I13" s="501">
        <f t="shared" si="0"/>
        <v>55.567192967380471</v>
      </c>
      <c r="J13" s="134"/>
    </row>
    <row r="14" spans="2:10" ht="11.25" customHeight="1">
      <c r="B14" s="161"/>
      <c r="C14" s="465" t="s">
        <v>192</v>
      </c>
      <c r="D14" s="466">
        <v>9516.4772730000004</v>
      </c>
      <c r="E14" s="466">
        <v>18538.071</v>
      </c>
      <c r="F14" s="466">
        <v>13729.1</v>
      </c>
      <c r="G14" s="466">
        <v>6265.1</v>
      </c>
      <c r="H14" s="466">
        <v>10076.700000000001</v>
      </c>
      <c r="I14" s="501">
        <f t="shared" si="0"/>
        <v>51.3347762720296</v>
      </c>
      <c r="J14" s="134"/>
    </row>
    <row r="15" spans="2:10" ht="11.25" customHeight="1">
      <c r="B15" s="161"/>
      <c r="C15" s="465" t="s">
        <v>193</v>
      </c>
      <c r="D15" s="466">
        <v>8381.4091939999998</v>
      </c>
      <c r="E15" s="466">
        <v>18538.071</v>
      </c>
      <c r="F15" s="466">
        <v>12230.9</v>
      </c>
      <c r="G15" s="466">
        <v>5464</v>
      </c>
      <c r="H15" s="466">
        <v>9047.5</v>
      </c>
      <c r="I15" s="501">
        <f t="shared" si="0"/>
        <v>45.211873414445328</v>
      </c>
      <c r="J15" s="134"/>
    </row>
    <row r="16" spans="2:10" ht="11.25" customHeight="1">
      <c r="B16" s="161"/>
      <c r="C16" s="465" t="s">
        <v>194</v>
      </c>
      <c r="D16" s="466">
        <v>7311.5923839999996</v>
      </c>
      <c r="E16" s="466">
        <v>18538.071</v>
      </c>
      <c r="F16" s="466">
        <v>10926.1</v>
      </c>
      <c r="G16" s="466">
        <v>4840.2</v>
      </c>
      <c r="H16" s="466">
        <v>8102.7</v>
      </c>
      <c r="I16" s="501">
        <f t="shared" si="0"/>
        <v>39.440955771503951</v>
      </c>
      <c r="J16" s="134"/>
    </row>
    <row r="17" spans="2:10" ht="11.25" customHeight="1">
      <c r="B17" s="161"/>
      <c r="C17" s="465" t="s">
        <v>195</v>
      </c>
      <c r="D17" s="466">
        <v>6665.784439</v>
      </c>
      <c r="E17" s="466">
        <v>18538.071</v>
      </c>
      <c r="F17" s="466">
        <v>9938.6</v>
      </c>
      <c r="G17" s="466">
        <v>4595.8999999999996</v>
      </c>
      <c r="H17" s="466">
        <v>7482.9</v>
      </c>
      <c r="I17" s="501">
        <f t="shared" si="0"/>
        <v>35.957271061266297</v>
      </c>
      <c r="J17" s="134"/>
    </row>
    <row r="18" spans="2:10" ht="11.25" customHeight="1">
      <c r="B18" s="161"/>
      <c r="C18" s="465" t="s">
        <v>196</v>
      </c>
      <c r="D18" s="466">
        <v>6448.7438350000002</v>
      </c>
      <c r="E18" s="466">
        <v>18538.071</v>
      </c>
      <c r="F18" s="466">
        <v>9521.1</v>
      </c>
      <c r="G18" s="466">
        <v>4235.2</v>
      </c>
      <c r="H18" s="466">
        <v>7448.1</v>
      </c>
      <c r="I18" s="501">
        <f t="shared" si="0"/>
        <v>34.786487952279394</v>
      </c>
      <c r="J18" s="134"/>
    </row>
    <row r="19" spans="2:10" ht="11.25" customHeight="1">
      <c r="B19" s="161"/>
      <c r="C19" s="465" t="s">
        <v>197</v>
      </c>
      <c r="D19" s="466">
        <v>6546.291526</v>
      </c>
      <c r="E19" s="466">
        <v>18538.071</v>
      </c>
      <c r="F19" s="466">
        <v>10663.3</v>
      </c>
      <c r="G19" s="466">
        <v>4519.8</v>
      </c>
      <c r="H19" s="466">
        <v>7903</v>
      </c>
      <c r="I19" s="501">
        <f t="shared" si="0"/>
        <v>35.312689901770256</v>
      </c>
      <c r="J19" s="134"/>
    </row>
    <row r="20" spans="2:10" ht="11.25" customHeight="1">
      <c r="B20" s="161"/>
      <c r="C20" s="465" t="s">
        <v>198</v>
      </c>
      <c r="D20" s="466">
        <v>7079.449087</v>
      </c>
      <c r="E20" s="466">
        <v>18538.071</v>
      </c>
      <c r="F20" s="466">
        <v>12668.9</v>
      </c>
      <c r="G20" s="466">
        <v>5166.6000000000004</v>
      </c>
      <c r="H20" s="466">
        <v>8688.6</v>
      </c>
      <c r="I20" s="501">
        <f t="shared" si="0"/>
        <v>38.188704137555632</v>
      </c>
      <c r="J20" s="134"/>
    </row>
    <row r="21" spans="2:10" ht="11.25" customHeight="1">
      <c r="B21" s="161"/>
      <c r="C21" s="465" t="s">
        <v>199</v>
      </c>
      <c r="D21" s="466">
        <v>9031.6931410000016</v>
      </c>
      <c r="E21" s="466">
        <v>18538.071</v>
      </c>
      <c r="F21" s="466">
        <v>12967.4</v>
      </c>
      <c r="G21" s="466">
        <v>5163.3999999999996</v>
      </c>
      <c r="H21" s="466">
        <v>9434.9</v>
      </c>
      <c r="I21" s="501">
        <f t="shared" si="0"/>
        <v>48.71970304245788</v>
      </c>
      <c r="J21" s="134"/>
    </row>
    <row r="22" spans="2:10" ht="11.25" customHeight="1">
      <c r="B22" s="161"/>
      <c r="C22" s="465" t="s">
        <v>200</v>
      </c>
      <c r="D22" s="466">
        <v>9716.2513859999999</v>
      </c>
      <c r="E22" s="466">
        <v>18538.071</v>
      </c>
      <c r="F22" s="466">
        <v>13437</v>
      </c>
      <c r="G22" s="466">
        <v>5290.4</v>
      </c>
      <c r="H22" s="466">
        <v>9670.7999999999993</v>
      </c>
      <c r="I22" s="501">
        <f t="shared" si="0"/>
        <v>52.41241867074519</v>
      </c>
      <c r="J22" s="134"/>
    </row>
    <row r="23" spans="2:10" ht="11.25" customHeight="1">
      <c r="B23" s="161"/>
      <c r="C23" s="465" t="s">
        <v>201</v>
      </c>
      <c r="D23" s="466">
        <v>13173.116012</v>
      </c>
      <c r="E23" s="466">
        <v>18538.071</v>
      </c>
      <c r="F23" s="466">
        <v>14005</v>
      </c>
      <c r="G23" s="466">
        <v>5368.3</v>
      </c>
      <c r="H23" s="466">
        <v>9917.2999999999993</v>
      </c>
      <c r="I23" s="501">
        <f t="shared" si="0"/>
        <v>71.059799112863473</v>
      </c>
      <c r="J23" s="134"/>
    </row>
    <row r="24" spans="2:10" ht="11.25" customHeight="1">
      <c r="B24" s="161"/>
      <c r="C24" s="465" t="s">
        <v>202</v>
      </c>
      <c r="D24" s="466">
        <v>14420.568352</v>
      </c>
      <c r="E24" s="466">
        <v>18538.071</v>
      </c>
      <c r="F24" s="466">
        <v>14166.5</v>
      </c>
      <c r="G24" s="466">
        <v>6738.5</v>
      </c>
      <c r="H24" s="466">
        <v>10290.200000000001</v>
      </c>
      <c r="I24" s="501">
        <f t="shared" si="0"/>
        <v>77.788936896400926</v>
      </c>
      <c r="J24" s="134"/>
    </row>
    <row r="25" spans="2:10" ht="11.25" customHeight="1">
      <c r="B25" s="161"/>
      <c r="C25" s="465" t="s">
        <v>203</v>
      </c>
      <c r="D25" s="466">
        <v>14538.514025</v>
      </c>
      <c r="E25" s="466">
        <v>18538.071</v>
      </c>
      <c r="F25" s="466">
        <v>14224.6</v>
      </c>
      <c r="G25" s="466">
        <v>6686.6</v>
      </c>
      <c r="H25" s="466">
        <v>10642.6</v>
      </c>
      <c r="I25" s="501">
        <f t="shared" si="0"/>
        <v>78.425171772187085</v>
      </c>
      <c r="J25" s="134"/>
    </row>
    <row r="26" spans="2:10" ht="11.25" customHeight="1">
      <c r="B26" s="161"/>
      <c r="C26" s="465" t="s">
        <v>204</v>
      </c>
      <c r="D26" s="466">
        <v>14177.553614</v>
      </c>
      <c r="E26" s="466">
        <v>18538.071</v>
      </c>
      <c r="F26" s="466">
        <v>13729.2</v>
      </c>
      <c r="G26" s="466">
        <v>6269.5</v>
      </c>
      <c r="H26" s="466">
        <v>10167.1</v>
      </c>
      <c r="I26" s="501">
        <f t="shared" si="0"/>
        <v>76.478041399237284</v>
      </c>
      <c r="J26" s="134"/>
    </row>
    <row r="27" spans="2:10" ht="11.25" customHeight="1">
      <c r="B27" s="161"/>
      <c r="C27" s="465" t="s">
        <v>205</v>
      </c>
      <c r="D27" s="466">
        <v>13055.512755</v>
      </c>
      <c r="E27" s="466">
        <v>18538.071</v>
      </c>
      <c r="F27" s="466">
        <v>12233</v>
      </c>
      <c r="G27" s="466">
        <v>5450.6</v>
      </c>
      <c r="H27" s="466">
        <v>9109.2999999999993</v>
      </c>
      <c r="I27" s="501">
        <f t="shared" si="0"/>
        <v>70.425411333250366</v>
      </c>
      <c r="J27" s="134"/>
    </row>
    <row r="28" spans="2:10" ht="11.25" customHeight="1">
      <c r="B28" s="161"/>
      <c r="C28" s="465" t="s">
        <v>206</v>
      </c>
      <c r="D28" s="466">
        <v>11745.757019000001</v>
      </c>
      <c r="E28" s="466">
        <v>18538.071</v>
      </c>
      <c r="F28" s="466">
        <v>10925.3</v>
      </c>
      <c r="G28" s="466">
        <v>4808</v>
      </c>
      <c r="H28" s="466">
        <v>8139.4</v>
      </c>
      <c r="I28" s="501">
        <f t="shared" si="0"/>
        <v>63.360190059688527</v>
      </c>
      <c r="J28" s="134"/>
    </row>
    <row r="29" spans="2:10" ht="11.25" customHeight="1">
      <c r="B29" s="161"/>
      <c r="C29" s="465" t="s">
        <v>207</v>
      </c>
      <c r="D29" s="466">
        <v>10661.581620000001</v>
      </c>
      <c r="E29" s="466">
        <v>18538.071</v>
      </c>
      <c r="F29" s="466">
        <v>9966.2999999999993</v>
      </c>
      <c r="G29" s="466">
        <v>4573.5</v>
      </c>
      <c r="H29" s="466">
        <v>7498.5</v>
      </c>
      <c r="I29" s="501">
        <f t="shared" si="0"/>
        <v>57.511817815348756</v>
      </c>
      <c r="J29" s="134"/>
    </row>
    <row r="30" spans="2:10" ht="11.25" customHeight="1">
      <c r="B30" s="161"/>
      <c r="C30" s="465" t="s">
        <v>208</v>
      </c>
      <c r="D30" s="466">
        <v>10606.983985999999</v>
      </c>
      <c r="E30" s="466">
        <v>18538.071</v>
      </c>
      <c r="F30" s="466">
        <v>9555.2000000000007</v>
      </c>
      <c r="G30" s="466">
        <v>4231.6000000000004</v>
      </c>
      <c r="H30" s="466">
        <v>7433.9</v>
      </c>
      <c r="I30" s="501">
        <f t="shared" si="0"/>
        <v>57.217301552033106</v>
      </c>
      <c r="J30" s="134"/>
    </row>
    <row r="31" spans="2:10" ht="11.25" customHeight="1">
      <c r="B31" s="161"/>
      <c r="C31" s="465" t="s">
        <v>209</v>
      </c>
      <c r="D31" s="466">
        <v>10354.384246</v>
      </c>
      <c r="E31" s="466">
        <v>18538.071</v>
      </c>
      <c r="F31" s="466">
        <v>10737.4</v>
      </c>
      <c r="G31" s="466">
        <v>4546.7</v>
      </c>
      <c r="H31" s="466">
        <v>7884.5</v>
      </c>
      <c r="I31" s="501">
        <f t="shared" si="0"/>
        <v>55.854701635353535</v>
      </c>
      <c r="J31" s="134"/>
    </row>
    <row r="32" spans="2:10" ht="11.25" customHeight="1">
      <c r="B32" s="161"/>
      <c r="C32" s="465" t="s">
        <v>210</v>
      </c>
      <c r="D32" s="466">
        <v>10667.030070000001</v>
      </c>
      <c r="E32" s="466">
        <v>18538.071</v>
      </c>
      <c r="F32" s="466">
        <v>12834.4</v>
      </c>
      <c r="G32" s="466">
        <v>5199.5</v>
      </c>
      <c r="H32" s="466">
        <v>8668.2999999999993</v>
      </c>
      <c r="I32" s="501">
        <f t="shared" si="0"/>
        <v>57.541208413755676</v>
      </c>
      <c r="J32" s="134"/>
    </row>
    <row r="33" spans="2:10" ht="11.25" customHeight="1">
      <c r="B33" s="161"/>
      <c r="C33" s="465" t="s">
        <v>211</v>
      </c>
      <c r="D33" s="466">
        <v>13095.099113</v>
      </c>
      <c r="E33" s="466">
        <v>18538.071</v>
      </c>
      <c r="F33" s="466">
        <v>12967.4</v>
      </c>
      <c r="G33" s="466">
        <v>5163.3999999999996</v>
      </c>
      <c r="H33" s="466">
        <v>9434.9</v>
      </c>
      <c r="I33" s="501">
        <f t="shared" si="0"/>
        <v>70.638952202739972</v>
      </c>
      <c r="J33" s="134"/>
    </row>
    <row r="34" spans="2:10" ht="11.25" customHeight="1">
      <c r="B34" s="161"/>
      <c r="C34" s="465" t="s">
        <v>212</v>
      </c>
      <c r="D34" s="466">
        <v>14128.365964000001</v>
      </c>
      <c r="E34" s="466">
        <v>18538.071</v>
      </c>
      <c r="F34" s="466">
        <v>13367.5</v>
      </c>
      <c r="G34" s="466">
        <v>5336</v>
      </c>
      <c r="H34" s="466">
        <v>9837.1</v>
      </c>
      <c r="I34" s="501">
        <f t="shared" si="0"/>
        <v>76.212708237011284</v>
      </c>
      <c r="J34" s="134"/>
    </row>
    <row r="35" spans="2:10" ht="11.25" customHeight="1">
      <c r="B35" s="161"/>
      <c r="C35" s="465" t="s">
        <v>213</v>
      </c>
      <c r="D35" s="466">
        <v>13921.849047</v>
      </c>
      <c r="E35" s="466">
        <v>18538.071</v>
      </c>
      <c r="F35" s="466">
        <v>13950.8</v>
      </c>
      <c r="G35" s="466">
        <v>5432.5</v>
      </c>
      <c r="H35" s="466">
        <v>10258.200000000001</v>
      </c>
      <c r="I35" s="501">
        <f t="shared" si="0"/>
        <v>75.098693100269159</v>
      </c>
      <c r="J35" s="134"/>
    </row>
    <row r="36" spans="2:10" ht="11.25" customHeight="1">
      <c r="B36" s="161"/>
      <c r="C36" s="465" t="s">
        <v>214</v>
      </c>
      <c r="D36" s="466">
        <v>14347.673042</v>
      </c>
      <c r="E36" s="466">
        <v>18538.071</v>
      </c>
      <c r="F36" s="466">
        <v>14112.5</v>
      </c>
      <c r="G36" s="466">
        <v>6773.4</v>
      </c>
      <c r="H36" s="466">
        <v>10668.5</v>
      </c>
      <c r="I36" s="501">
        <f t="shared" si="0"/>
        <v>77.395717396917945</v>
      </c>
      <c r="J36" s="134"/>
    </row>
    <row r="37" spans="2:10" ht="11.25" customHeight="1">
      <c r="B37" s="161"/>
      <c r="C37" s="465" t="s">
        <v>215</v>
      </c>
      <c r="D37" s="466">
        <v>14108.111021999999</v>
      </c>
      <c r="E37" s="466">
        <v>18538.071</v>
      </c>
      <c r="F37" s="466">
        <v>14197.9</v>
      </c>
      <c r="G37" s="466">
        <v>6705.4</v>
      </c>
      <c r="H37" s="466">
        <v>10962.3</v>
      </c>
      <c r="I37" s="501">
        <f t="shared" si="0"/>
        <v>76.103446912033078</v>
      </c>
      <c r="J37" s="134"/>
    </row>
    <row r="38" spans="2:10" ht="11.25" customHeight="1">
      <c r="B38" s="161"/>
      <c r="C38" s="465" t="s">
        <v>216</v>
      </c>
      <c r="D38" s="466">
        <v>13566.252734</v>
      </c>
      <c r="E38" s="466">
        <v>18538.071</v>
      </c>
      <c r="F38" s="466">
        <v>13730.3</v>
      </c>
      <c r="G38" s="466">
        <v>6274</v>
      </c>
      <c r="H38" s="466">
        <v>10460.700000000001</v>
      </c>
      <c r="I38" s="501">
        <f t="shared" si="0"/>
        <v>73.180498305352273</v>
      </c>
      <c r="J38" s="134"/>
    </row>
    <row r="39" spans="2:10" ht="11.25" customHeight="1">
      <c r="B39" s="161"/>
      <c r="C39" s="465" t="s">
        <v>217</v>
      </c>
      <c r="D39" s="466">
        <v>12458.298484000001</v>
      </c>
      <c r="E39" s="466">
        <v>18538.071</v>
      </c>
      <c r="F39" s="466">
        <v>12236</v>
      </c>
      <c r="G39" s="466">
        <v>5437.2</v>
      </c>
      <c r="H39" s="466">
        <v>9396.9</v>
      </c>
      <c r="I39" s="501">
        <f t="shared" si="0"/>
        <v>67.203855697823144</v>
      </c>
      <c r="J39" s="134"/>
    </row>
    <row r="40" spans="2:10" ht="11.25" customHeight="1">
      <c r="B40" s="161"/>
      <c r="C40" s="465" t="s">
        <v>218</v>
      </c>
      <c r="D40" s="466">
        <v>11182.845214999999</v>
      </c>
      <c r="E40" s="466">
        <v>18538.071</v>
      </c>
      <c r="F40" s="466">
        <v>10925.4</v>
      </c>
      <c r="G40" s="466">
        <v>4775.8</v>
      </c>
      <c r="H40" s="466">
        <v>8399.1</v>
      </c>
      <c r="I40" s="501">
        <f t="shared" ref="I40:I68" si="1">(D40/E40)*100</f>
        <v>60.323672376699818</v>
      </c>
      <c r="J40" s="134"/>
    </row>
    <row r="41" spans="2:10" ht="11.25" customHeight="1">
      <c r="B41" s="161"/>
      <c r="C41" s="465" t="s">
        <v>219</v>
      </c>
      <c r="D41" s="466">
        <v>10347.826236000001</v>
      </c>
      <c r="E41" s="466">
        <v>18538.071</v>
      </c>
      <c r="F41" s="466">
        <v>9994.9</v>
      </c>
      <c r="G41" s="466">
        <v>4551.1000000000004</v>
      </c>
      <c r="H41" s="466">
        <v>7716.6</v>
      </c>
      <c r="I41" s="501">
        <f t="shared" si="1"/>
        <v>55.819325732434621</v>
      </c>
      <c r="J41" s="134"/>
    </row>
    <row r="42" spans="2:10" ht="11.25" customHeight="1">
      <c r="B42" s="161"/>
      <c r="C42" s="465" t="s">
        <v>220</v>
      </c>
      <c r="D42" s="466">
        <v>10605.790159</v>
      </c>
      <c r="E42" s="466">
        <v>18538.071</v>
      </c>
      <c r="F42" s="466">
        <v>9589.9</v>
      </c>
      <c r="G42" s="466">
        <v>4228</v>
      </c>
      <c r="H42" s="466">
        <v>7579.4</v>
      </c>
      <c r="I42" s="501">
        <f t="shared" si="1"/>
        <v>57.210861685662984</v>
      </c>
      <c r="J42" s="134"/>
    </row>
    <row r="43" spans="2:10" ht="11.25" customHeight="1">
      <c r="B43" s="161"/>
      <c r="C43" s="465" t="s">
        <v>221</v>
      </c>
      <c r="D43" s="466">
        <v>11549.200858</v>
      </c>
      <c r="E43" s="466">
        <v>18538.071</v>
      </c>
      <c r="F43" s="466">
        <v>10812.3</v>
      </c>
      <c r="G43" s="466">
        <v>4573.5</v>
      </c>
      <c r="H43" s="466">
        <v>8045.1</v>
      </c>
      <c r="I43" s="501">
        <f t="shared" si="1"/>
        <v>62.299906273959138</v>
      </c>
      <c r="J43" s="134"/>
    </row>
    <row r="44" spans="2:10" ht="11.25" customHeight="1">
      <c r="B44" s="161"/>
      <c r="C44" s="465" t="s">
        <v>222</v>
      </c>
      <c r="D44" s="466">
        <v>11825.70354</v>
      </c>
      <c r="E44" s="466">
        <v>18538.071</v>
      </c>
      <c r="F44" s="466">
        <v>13000</v>
      </c>
      <c r="G44" s="466">
        <v>5232.3</v>
      </c>
      <c r="H44" s="466">
        <v>8830.7000000000007</v>
      </c>
      <c r="I44" s="501">
        <f t="shared" si="1"/>
        <v>63.791445938469003</v>
      </c>
      <c r="J44" s="134"/>
    </row>
    <row r="45" spans="2:10" ht="11.25" customHeight="1">
      <c r="B45" s="161"/>
      <c r="C45" s="465" t="s">
        <v>223</v>
      </c>
      <c r="D45" s="466">
        <v>11887.913372000001</v>
      </c>
      <c r="E45" s="466">
        <v>18538.071</v>
      </c>
      <c r="F45" s="466">
        <v>13349.6</v>
      </c>
      <c r="G45" s="466">
        <v>5301</v>
      </c>
      <c r="H45" s="466">
        <v>9775.2999999999993</v>
      </c>
      <c r="I45" s="501">
        <f t="shared" si="1"/>
        <v>64.127024715786234</v>
      </c>
      <c r="J45" s="134"/>
    </row>
    <row r="46" spans="2:10" ht="11.25" customHeight="1">
      <c r="B46" s="161"/>
      <c r="C46" s="465" t="s">
        <v>224</v>
      </c>
      <c r="D46" s="466">
        <v>12621.581502000001</v>
      </c>
      <c r="E46" s="466">
        <v>18538.071</v>
      </c>
      <c r="F46" s="466">
        <v>13349.6</v>
      </c>
      <c r="G46" s="466">
        <v>5388.4</v>
      </c>
      <c r="H46" s="466">
        <v>10122.1</v>
      </c>
      <c r="I46" s="501">
        <f t="shared" si="1"/>
        <v>68.084654018209349</v>
      </c>
      <c r="J46" s="134"/>
    </row>
    <row r="47" spans="2:10" ht="11.25" customHeight="1">
      <c r="B47" s="161"/>
      <c r="C47" s="465" t="s">
        <v>225</v>
      </c>
      <c r="D47" s="466">
        <v>12918.073985999999</v>
      </c>
      <c r="E47" s="466">
        <v>18538.071</v>
      </c>
      <c r="F47" s="466">
        <v>13912.1</v>
      </c>
      <c r="G47" s="466">
        <v>5503.9</v>
      </c>
      <c r="H47" s="466">
        <v>10525.9</v>
      </c>
      <c r="I47" s="501">
        <f t="shared" si="1"/>
        <v>69.684024761799648</v>
      </c>
      <c r="J47" s="134"/>
    </row>
    <row r="48" spans="2:10" ht="11.25" customHeight="1">
      <c r="B48" s="161"/>
      <c r="C48" s="465" t="s">
        <v>226</v>
      </c>
      <c r="D48" s="466">
        <v>13203.73019</v>
      </c>
      <c r="E48" s="466">
        <v>18538.071</v>
      </c>
      <c r="F48" s="466">
        <v>14074.2</v>
      </c>
      <c r="G48" s="466">
        <v>6818.6</v>
      </c>
      <c r="H48" s="466">
        <v>10985.5</v>
      </c>
      <c r="I48" s="501">
        <f t="shared" si="1"/>
        <v>71.224941311315519</v>
      </c>
      <c r="J48" s="134"/>
    </row>
    <row r="49" spans="2:10" ht="11.25" customHeight="1">
      <c r="B49" s="161"/>
      <c r="C49" s="465" t="s">
        <v>227</v>
      </c>
      <c r="D49" s="466">
        <v>12887.114576</v>
      </c>
      <c r="E49" s="466">
        <v>18538.071</v>
      </c>
      <c r="F49" s="466">
        <v>14187.1</v>
      </c>
      <c r="G49" s="466">
        <v>6734.3</v>
      </c>
      <c r="H49" s="466">
        <v>11208.4</v>
      </c>
      <c r="I49" s="501">
        <f t="shared" si="1"/>
        <v>69.517020276813042</v>
      </c>
      <c r="J49" s="134"/>
    </row>
    <row r="50" spans="2:10" ht="11.25" customHeight="1">
      <c r="B50" s="161"/>
      <c r="C50" s="465" t="s">
        <v>228</v>
      </c>
      <c r="D50" s="466">
        <v>11918.792775</v>
      </c>
      <c r="E50" s="466">
        <v>18538.071</v>
      </c>
      <c r="F50" s="466">
        <v>13746.6</v>
      </c>
      <c r="G50" s="466">
        <v>6287.9</v>
      </c>
      <c r="H50" s="466">
        <v>10708.8</v>
      </c>
      <c r="I50" s="501">
        <f t="shared" si="1"/>
        <v>64.293597618651916</v>
      </c>
      <c r="J50" s="134"/>
    </row>
    <row r="51" spans="2:10" ht="11.25" customHeight="1">
      <c r="B51" s="161"/>
      <c r="C51" s="465" t="s">
        <v>229</v>
      </c>
      <c r="D51" s="466">
        <v>10448.885818000001</v>
      </c>
      <c r="E51" s="466">
        <v>18538.071</v>
      </c>
      <c r="F51" s="466">
        <v>12252.4</v>
      </c>
      <c r="G51" s="466">
        <v>5431.9</v>
      </c>
      <c r="H51" s="466">
        <v>9643.2999999999993</v>
      </c>
      <c r="I51" s="501">
        <f t="shared" si="1"/>
        <v>56.364471891385037</v>
      </c>
      <c r="J51" s="134"/>
    </row>
    <row r="52" spans="2:10" ht="11.25" customHeight="1">
      <c r="B52" s="161"/>
      <c r="C52" s="465" t="s">
        <v>230</v>
      </c>
      <c r="D52" s="466">
        <v>9469.3938039999994</v>
      </c>
      <c r="E52" s="466">
        <v>18538.071</v>
      </c>
      <c r="F52" s="466">
        <v>10937.6</v>
      </c>
      <c r="G52" s="466">
        <v>4750.7</v>
      </c>
      <c r="H52" s="466">
        <v>8625.7000000000007</v>
      </c>
      <c r="I52" s="501">
        <f t="shared" si="1"/>
        <v>51.080793702861527</v>
      </c>
      <c r="J52" s="134"/>
    </row>
    <row r="53" spans="2:10" ht="11.25" customHeight="1">
      <c r="B53" s="161"/>
      <c r="C53" s="465" t="s">
        <v>231</v>
      </c>
      <c r="D53" s="466">
        <v>8754.5516729999999</v>
      </c>
      <c r="E53" s="466">
        <v>18538.071</v>
      </c>
      <c r="F53" s="466">
        <v>10034.299999999999</v>
      </c>
      <c r="G53" s="466">
        <v>4535.6000000000004</v>
      </c>
      <c r="H53" s="466">
        <v>7930.4</v>
      </c>
      <c r="I53" s="501">
        <f t="shared" si="1"/>
        <v>47.224717571747348</v>
      </c>
      <c r="J53" s="134"/>
    </row>
    <row r="54" spans="2:10" ht="11.25" customHeight="1">
      <c r="B54" s="161"/>
      <c r="C54" s="465" t="s">
        <v>232</v>
      </c>
      <c r="D54" s="466">
        <v>8623.2692550000011</v>
      </c>
      <c r="E54" s="466">
        <v>18538.071</v>
      </c>
      <c r="F54" s="466">
        <v>9635.2000000000007</v>
      </c>
      <c r="G54" s="466">
        <v>4230.8</v>
      </c>
      <c r="H54" s="466">
        <v>7810.6</v>
      </c>
      <c r="I54" s="501">
        <f t="shared" si="1"/>
        <v>46.516540232260418</v>
      </c>
      <c r="J54" s="134"/>
    </row>
    <row r="55" spans="2:10" ht="11.25" customHeight="1">
      <c r="B55" s="161"/>
      <c r="C55" s="465" t="s">
        <v>233</v>
      </c>
      <c r="D55" s="466">
        <v>8744.6446699999997</v>
      </c>
      <c r="E55" s="466">
        <v>18538.071</v>
      </c>
      <c r="F55" s="466">
        <v>10899.4</v>
      </c>
      <c r="G55" s="466">
        <v>4607.3</v>
      </c>
      <c r="H55" s="466">
        <v>8257</v>
      </c>
      <c r="I55" s="501">
        <f t="shared" si="1"/>
        <v>47.171276180784936</v>
      </c>
      <c r="J55" s="134"/>
    </row>
    <row r="56" spans="2:10" ht="11.25" customHeight="1">
      <c r="B56" s="161"/>
      <c r="C56" s="906" t="s">
        <v>234</v>
      </c>
      <c r="D56" s="466">
        <v>8644.1745179999998</v>
      </c>
      <c r="E56" s="466">
        <v>18538.071</v>
      </c>
      <c r="F56" s="466">
        <v>13185.4</v>
      </c>
      <c r="G56" s="466">
        <v>5271.4</v>
      </c>
      <c r="H56" s="466">
        <v>9056</v>
      </c>
      <c r="I56" s="501">
        <f t="shared" si="1"/>
        <v>46.62930958674179</v>
      </c>
      <c r="J56" s="134"/>
    </row>
    <row r="57" spans="2:10" ht="11.25" customHeight="1">
      <c r="B57" s="161"/>
      <c r="C57" s="465" t="s">
        <v>589</v>
      </c>
      <c r="D57" s="466">
        <v>11227.656998</v>
      </c>
      <c r="E57" s="466">
        <v>18538.071</v>
      </c>
      <c r="F57" s="466">
        <v>13001.9</v>
      </c>
      <c r="G57" s="466">
        <v>5366.1</v>
      </c>
      <c r="H57" s="466">
        <v>10017.4</v>
      </c>
      <c r="I57" s="501">
        <f t="shared" si="1"/>
        <v>60.56540077983302</v>
      </c>
      <c r="J57" s="134"/>
    </row>
    <row r="58" spans="2:10" ht="11.25" customHeight="1">
      <c r="B58" s="161"/>
      <c r="C58" s="465" t="s">
        <v>590</v>
      </c>
      <c r="D58" s="466">
        <v>12066.238818</v>
      </c>
      <c r="E58" s="466">
        <v>18538.071</v>
      </c>
      <c r="F58" s="466">
        <v>13315.6</v>
      </c>
      <c r="G58" s="466">
        <v>5433.6</v>
      </c>
      <c r="H58" s="466">
        <v>10361.5</v>
      </c>
      <c r="I58" s="501">
        <f t="shared" si="1"/>
        <v>65.088966473372551</v>
      </c>
      <c r="J58" s="134"/>
    </row>
    <row r="59" spans="2:10" ht="11.25" customHeight="1">
      <c r="B59" s="161"/>
      <c r="C59" s="465" t="s">
        <v>591</v>
      </c>
      <c r="D59" s="466">
        <v>12306.055883000001</v>
      </c>
      <c r="E59" s="466">
        <v>18538.071</v>
      </c>
      <c r="F59" s="466">
        <v>13856.7</v>
      </c>
      <c r="G59" s="466">
        <v>5567.8</v>
      </c>
      <c r="H59" s="466">
        <v>10787.2</v>
      </c>
      <c r="I59" s="501">
        <f t="shared" si="1"/>
        <v>66.382612748651155</v>
      </c>
      <c r="J59" s="134"/>
    </row>
    <row r="60" spans="2:10" ht="11.25" customHeight="1">
      <c r="B60" s="161"/>
      <c r="C60" s="465" t="s">
        <v>592</v>
      </c>
      <c r="D60" s="466">
        <v>13179.567322000001</v>
      </c>
      <c r="E60" s="466">
        <v>18538.071</v>
      </c>
      <c r="F60" s="466">
        <v>14018.9</v>
      </c>
      <c r="G60" s="466">
        <v>6896.6</v>
      </c>
      <c r="H60" s="466">
        <v>11295.2</v>
      </c>
      <c r="I60" s="501">
        <f t="shared" si="1"/>
        <v>71.094599443491191</v>
      </c>
      <c r="J60" s="134"/>
    </row>
    <row r="61" spans="2:10" ht="11.25" customHeight="1">
      <c r="B61" s="161"/>
      <c r="C61" s="465" t="s">
        <v>593</v>
      </c>
      <c r="D61" s="466">
        <v>13577.542675000001</v>
      </c>
      <c r="E61" s="466">
        <v>18538.071</v>
      </c>
      <c r="F61" s="466">
        <v>14159.3</v>
      </c>
      <c r="G61" s="466">
        <v>6811.6</v>
      </c>
      <c r="H61" s="466">
        <v>11509.5</v>
      </c>
      <c r="I61" s="501">
        <f t="shared" si="1"/>
        <v>73.241399685004978</v>
      </c>
      <c r="J61" s="134"/>
    </row>
    <row r="62" spans="2:10" ht="11.25" customHeight="1">
      <c r="B62" s="161"/>
      <c r="C62" s="465" t="s">
        <v>594</v>
      </c>
      <c r="D62" s="466">
        <v>12751.035658000001</v>
      </c>
      <c r="E62" s="466">
        <v>18538.071</v>
      </c>
      <c r="F62" s="466">
        <v>13746.6</v>
      </c>
      <c r="G62" s="466">
        <v>6354.8</v>
      </c>
      <c r="H62" s="466">
        <v>10990.1</v>
      </c>
      <c r="I62" s="501">
        <f t="shared" si="1"/>
        <v>68.782969155744425</v>
      </c>
      <c r="J62" s="134"/>
    </row>
    <row r="63" spans="2:10" ht="11.25" customHeight="1">
      <c r="B63" s="161"/>
      <c r="C63" s="465" t="s">
        <v>595</v>
      </c>
      <c r="D63" s="466">
        <v>11400.747851</v>
      </c>
      <c r="E63" s="466">
        <v>18538.071</v>
      </c>
      <c r="F63" s="466">
        <v>12254.4</v>
      </c>
      <c r="G63" s="466">
        <v>5493.3</v>
      </c>
      <c r="H63" s="466">
        <v>9894.2000000000007</v>
      </c>
      <c r="I63" s="501">
        <f t="shared" si="1"/>
        <v>61.499105548792002</v>
      </c>
      <c r="J63" s="134"/>
    </row>
    <row r="64" spans="2:10" ht="11.25" customHeight="1">
      <c r="B64" s="161"/>
      <c r="C64" s="465" t="s">
        <v>596</v>
      </c>
      <c r="D64" s="466">
        <v>9726.8527640000011</v>
      </c>
      <c r="E64" s="466">
        <v>18538.071</v>
      </c>
      <c r="F64" s="466">
        <v>10936.9</v>
      </c>
      <c r="G64" s="466">
        <v>4803.8</v>
      </c>
      <c r="H64" s="466">
        <v>8861.6</v>
      </c>
      <c r="I64" s="501">
        <f t="shared" si="1"/>
        <v>52.469605731901666</v>
      </c>
      <c r="J64" s="134"/>
    </row>
    <row r="65" spans="2:10" ht="11.25" customHeight="1">
      <c r="B65" s="161"/>
      <c r="C65" s="465" t="s">
        <v>597</v>
      </c>
      <c r="D65" s="466">
        <v>8542.9985950000009</v>
      </c>
      <c r="E65" s="466">
        <v>18538.071</v>
      </c>
      <c r="F65" s="466">
        <v>10062.1</v>
      </c>
      <c r="G65" s="466">
        <v>4577.6000000000004</v>
      </c>
      <c r="H65" s="466">
        <v>8141.4</v>
      </c>
      <c r="I65" s="501">
        <f t="shared" si="1"/>
        <v>46.083535849010396</v>
      </c>
      <c r="J65" s="134"/>
    </row>
    <row r="66" spans="2:10" ht="11.25" customHeight="1">
      <c r="B66" s="161"/>
      <c r="C66" s="465" t="s">
        <v>598</v>
      </c>
      <c r="D66" s="466">
        <v>7639.5428579999998</v>
      </c>
      <c r="E66" s="466">
        <v>18538.071</v>
      </c>
      <c r="F66" s="466">
        <v>9669.2000000000007</v>
      </c>
      <c r="G66" s="466">
        <v>4301.2</v>
      </c>
      <c r="H66" s="466">
        <v>8029.9</v>
      </c>
      <c r="I66" s="501">
        <f t="shared" si="1"/>
        <v>41.210020492423396</v>
      </c>
      <c r="J66" s="134"/>
    </row>
    <row r="67" spans="2:10" ht="11.25" customHeight="1">
      <c r="B67" s="161"/>
      <c r="C67" s="465" t="s">
        <v>599</v>
      </c>
      <c r="D67" s="466">
        <v>7737.8927560000002</v>
      </c>
      <c r="E67" s="466">
        <v>18538.071</v>
      </c>
      <c r="F67" s="466">
        <v>11022.8</v>
      </c>
      <c r="G67" s="466">
        <v>4697.8</v>
      </c>
      <c r="H67" s="466">
        <v>8512.7999999999993</v>
      </c>
      <c r="I67" s="501">
        <f t="shared" si="1"/>
        <v>41.740549790752226</v>
      </c>
      <c r="J67" s="134"/>
    </row>
    <row r="68" spans="2:10" ht="11.25" customHeight="1">
      <c r="B68" s="161"/>
      <c r="C68" s="491" t="s">
        <v>600</v>
      </c>
      <c r="D68" s="492">
        <v>7271.9042060000002</v>
      </c>
      <c r="E68" s="492">
        <v>18538.071</v>
      </c>
      <c r="F68" s="492">
        <v>13351.2</v>
      </c>
      <c r="G68" s="492">
        <v>5303.9</v>
      </c>
      <c r="H68" s="492">
        <v>9210</v>
      </c>
      <c r="I68" s="508">
        <f t="shared" si="1"/>
        <v>39.226865653929153</v>
      </c>
      <c r="J68" s="276"/>
    </row>
    <row r="69" spans="2:10" ht="11.25" customHeight="1">
      <c r="B69" s="115"/>
      <c r="C69" s="137"/>
      <c r="D69"/>
      <c r="E69" s="138"/>
      <c r="F69" s="138"/>
      <c r="G69" s="138"/>
      <c r="H69" s="138"/>
      <c r="I69" s="23"/>
      <c r="J69" s="23"/>
    </row>
    <row r="70" spans="2:10" ht="11.25" customHeight="1">
      <c r="B70" s="115"/>
      <c r="C70" s="131" t="s">
        <v>602</v>
      </c>
      <c r="D70" s="132"/>
      <c r="E70" s="132"/>
      <c r="F70" s="132"/>
      <c r="G70" s="119"/>
      <c r="H70" s="119"/>
      <c r="I70" s="133"/>
      <c r="J70" s="133"/>
    </row>
    <row r="71" spans="2:10" ht="11.25" customHeight="1">
      <c r="B71" s="115"/>
      <c r="C71" s="459"/>
      <c r="D71" s="460"/>
      <c r="E71" s="460" t="s">
        <v>178</v>
      </c>
      <c r="F71" s="1052" t="s">
        <v>179</v>
      </c>
      <c r="G71" s="1052"/>
      <c r="H71" s="1052"/>
      <c r="I71" s="1053" t="s">
        <v>180</v>
      </c>
      <c r="J71" s="133"/>
    </row>
    <row r="72" spans="2:10" ht="11.25" customHeight="1">
      <c r="B72" s="115"/>
      <c r="C72" s="461"/>
      <c r="D72" s="462" t="s">
        <v>181</v>
      </c>
      <c r="E72" s="462" t="s">
        <v>182</v>
      </c>
      <c r="F72" s="462" t="s">
        <v>183</v>
      </c>
      <c r="G72" s="462" t="s">
        <v>184</v>
      </c>
      <c r="H72" s="462" t="s">
        <v>185</v>
      </c>
      <c r="I72" s="1054"/>
      <c r="J72" s="133"/>
    </row>
    <row r="73" spans="2:10" ht="11.25" hidden="1" customHeight="1">
      <c r="B73" s="115"/>
      <c r="C73" s="463" t="s">
        <v>186</v>
      </c>
      <c r="D73" s="464">
        <v>5556.3870889999998</v>
      </c>
      <c r="E73" s="464">
        <v>8966.8790000000008</v>
      </c>
      <c r="F73" s="464">
        <v>6365.5</v>
      </c>
      <c r="G73" s="464">
        <v>2474</v>
      </c>
      <c r="H73" s="464">
        <v>4305.7</v>
      </c>
      <c r="I73" s="510">
        <f t="shared" ref="I73:I104" si="2">(D73/E73)*100</f>
        <v>61.965674890895691</v>
      </c>
      <c r="J73" s="134"/>
    </row>
    <row r="74" spans="2:10" ht="11.25" customHeight="1">
      <c r="B74" s="135"/>
      <c r="C74" s="465" t="s">
        <v>187</v>
      </c>
      <c r="D74" s="466">
        <v>3695.5293270000002</v>
      </c>
      <c r="E74" s="466">
        <v>8966.8790000000008</v>
      </c>
      <c r="F74" s="466">
        <v>6545.8</v>
      </c>
      <c r="G74" s="466">
        <v>2439.1</v>
      </c>
      <c r="H74" s="466">
        <v>4765</v>
      </c>
      <c r="I74" s="501">
        <f t="shared" si="2"/>
        <v>41.213105775153203</v>
      </c>
      <c r="J74" s="134"/>
    </row>
    <row r="75" spans="2:10" ht="11.25" customHeight="1">
      <c r="B75" s="135"/>
      <c r="C75" s="465" t="s">
        <v>188</v>
      </c>
      <c r="D75" s="466">
        <v>3847.0247610000001</v>
      </c>
      <c r="E75" s="466">
        <v>8966.8790000000008</v>
      </c>
      <c r="F75" s="466">
        <v>6443.2</v>
      </c>
      <c r="G75" s="466">
        <v>2519.6999999999998</v>
      </c>
      <c r="H75" s="466">
        <v>4843.5</v>
      </c>
      <c r="I75" s="501">
        <f t="shared" si="2"/>
        <v>42.902605923421063</v>
      </c>
      <c r="J75" s="134"/>
    </row>
    <row r="76" spans="2:10" ht="11.25" customHeight="1">
      <c r="B76" s="135"/>
      <c r="C76" s="465" t="s">
        <v>189</v>
      </c>
      <c r="D76" s="466">
        <v>3718.1537279999998</v>
      </c>
      <c r="E76" s="466">
        <v>8966.8790000000008</v>
      </c>
      <c r="F76" s="466">
        <v>6719</v>
      </c>
      <c r="G76" s="466">
        <v>2715.7</v>
      </c>
      <c r="H76" s="466">
        <v>5005</v>
      </c>
      <c r="I76" s="501">
        <f t="shared" si="2"/>
        <v>41.465416540136204</v>
      </c>
      <c r="J76" s="134"/>
    </row>
    <row r="77" spans="2:10" ht="11.25" customHeight="1">
      <c r="B77" s="135"/>
      <c r="C77" s="465" t="s">
        <v>190</v>
      </c>
      <c r="D77" s="466">
        <v>4278.4488310000006</v>
      </c>
      <c r="E77" s="466">
        <v>8966.8790000000008</v>
      </c>
      <c r="F77" s="466">
        <v>6631</v>
      </c>
      <c r="G77" s="466">
        <v>3772.7</v>
      </c>
      <c r="H77" s="466">
        <v>5336</v>
      </c>
      <c r="I77" s="501">
        <f t="shared" si="2"/>
        <v>47.713912845260879</v>
      </c>
      <c r="J77" s="134"/>
    </row>
    <row r="78" spans="2:10" ht="11.25" customHeight="1">
      <c r="B78" s="135"/>
      <c r="C78" s="465" t="s">
        <v>191</v>
      </c>
      <c r="D78" s="466">
        <v>5186.9056849999997</v>
      </c>
      <c r="E78" s="466">
        <v>8966.8790000000008</v>
      </c>
      <c r="F78" s="466">
        <v>6554.4</v>
      </c>
      <c r="G78" s="466">
        <v>4019.2</v>
      </c>
      <c r="H78" s="466">
        <v>5633.5</v>
      </c>
      <c r="I78" s="501">
        <f t="shared" si="2"/>
        <v>57.845162012334498</v>
      </c>
      <c r="J78" s="134"/>
    </row>
    <row r="79" spans="2:10" ht="11.25" customHeight="1">
      <c r="B79" s="135"/>
      <c r="C79" s="465" t="s">
        <v>192</v>
      </c>
      <c r="D79" s="466">
        <v>4802.8372730000001</v>
      </c>
      <c r="E79" s="466">
        <v>8966.8790000000008</v>
      </c>
      <c r="F79" s="466">
        <v>6544.7</v>
      </c>
      <c r="G79" s="466">
        <v>3780.2</v>
      </c>
      <c r="H79" s="466">
        <v>5407.4</v>
      </c>
      <c r="I79" s="501">
        <f t="shared" si="2"/>
        <v>53.561972599384909</v>
      </c>
      <c r="J79" s="134"/>
    </row>
    <row r="80" spans="2:10" ht="11.25" customHeight="1">
      <c r="B80" s="135"/>
      <c r="C80" s="465" t="s">
        <v>193</v>
      </c>
      <c r="D80" s="466">
        <v>4067.122194</v>
      </c>
      <c r="E80" s="466">
        <v>8966.8790000000008</v>
      </c>
      <c r="F80" s="466">
        <v>5927.1</v>
      </c>
      <c r="G80" s="466">
        <v>3267.2</v>
      </c>
      <c r="H80" s="466">
        <v>4653.6000000000004</v>
      </c>
      <c r="I80" s="501">
        <f t="shared" si="2"/>
        <v>45.357166010604132</v>
      </c>
      <c r="J80" s="134"/>
    </row>
    <row r="81" spans="2:10" ht="11.25" customHeight="1">
      <c r="B81" s="135"/>
      <c r="C81" s="465" t="s">
        <v>194</v>
      </c>
      <c r="D81" s="466">
        <v>3334.5733839999998</v>
      </c>
      <c r="E81" s="466">
        <v>8966.8790000000008</v>
      </c>
      <c r="F81" s="466">
        <v>4976.3999999999996</v>
      </c>
      <c r="G81" s="466">
        <v>2748.7</v>
      </c>
      <c r="H81" s="466">
        <v>3989</v>
      </c>
      <c r="I81" s="501">
        <f t="shared" si="2"/>
        <v>37.187670135841017</v>
      </c>
      <c r="J81" s="134"/>
    </row>
    <row r="82" spans="2:10" ht="11.25" customHeight="1">
      <c r="B82" s="135"/>
      <c r="C82" s="465" t="s">
        <v>195</v>
      </c>
      <c r="D82" s="466">
        <v>2827.4654390000001</v>
      </c>
      <c r="E82" s="466">
        <v>8966.8790000000008</v>
      </c>
      <c r="F82" s="466">
        <v>4188.8999999999996</v>
      </c>
      <c r="G82" s="466">
        <v>2556.5</v>
      </c>
      <c r="H82" s="466">
        <v>3543.5</v>
      </c>
      <c r="I82" s="501">
        <f t="shared" si="2"/>
        <v>31.53232511557254</v>
      </c>
      <c r="J82" s="134"/>
    </row>
    <row r="83" spans="2:10" ht="11.25" customHeight="1">
      <c r="B83" s="135"/>
      <c r="C83" s="465" t="s">
        <v>196</v>
      </c>
      <c r="D83" s="466">
        <v>2841.0558350000001</v>
      </c>
      <c r="E83" s="466">
        <v>8966.8790000000008</v>
      </c>
      <c r="F83" s="466">
        <v>4877.3</v>
      </c>
      <c r="G83" s="466">
        <v>2325</v>
      </c>
      <c r="H83" s="466">
        <v>3586.4</v>
      </c>
      <c r="I83" s="501">
        <f t="shared" si="2"/>
        <v>31.683887281182226</v>
      </c>
      <c r="J83" s="134"/>
    </row>
    <row r="84" spans="2:10" ht="11.25" customHeight="1">
      <c r="B84" s="135"/>
      <c r="C84" s="465" t="s">
        <v>197</v>
      </c>
      <c r="D84" s="466">
        <v>3108.003526</v>
      </c>
      <c r="E84" s="466">
        <v>8966.8790000000008</v>
      </c>
      <c r="F84" s="466">
        <v>5257.9</v>
      </c>
      <c r="G84" s="466">
        <v>2592.1</v>
      </c>
      <c r="H84" s="466">
        <v>3977.5</v>
      </c>
      <c r="I84" s="501">
        <f t="shared" si="2"/>
        <v>34.660928579497948</v>
      </c>
      <c r="J84" s="134"/>
    </row>
    <row r="85" spans="2:10" ht="11.25" customHeight="1">
      <c r="B85" s="135"/>
      <c r="C85" s="465" t="s">
        <v>198</v>
      </c>
      <c r="D85" s="466">
        <v>3672.2720869999998</v>
      </c>
      <c r="E85" s="466">
        <v>8966.8790000000008</v>
      </c>
      <c r="F85" s="466">
        <v>6442.4</v>
      </c>
      <c r="G85" s="466">
        <v>2488.1</v>
      </c>
      <c r="H85" s="466">
        <v>4489.8999999999996</v>
      </c>
      <c r="I85" s="501">
        <f t="shared" si="2"/>
        <v>40.953737493279426</v>
      </c>
      <c r="J85" s="134"/>
    </row>
    <row r="86" spans="2:10" ht="11.25" customHeight="1">
      <c r="B86" s="135"/>
      <c r="C86" s="465" t="s">
        <v>199</v>
      </c>
      <c r="D86" s="466">
        <v>4918.4541410000002</v>
      </c>
      <c r="E86" s="466">
        <v>8966.8790000000008</v>
      </c>
      <c r="F86" s="466">
        <v>6547.3</v>
      </c>
      <c r="G86" s="466">
        <v>2478.1999999999998</v>
      </c>
      <c r="H86" s="466">
        <v>4817.8999999999996</v>
      </c>
      <c r="I86" s="501">
        <f t="shared" si="2"/>
        <v>54.851349516370185</v>
      </c>
      <c r="J86" s="134"/>
    </row>
    <row r="87" spans="2:10" ht="11.25" customHeight="1">
      <c r="B87" s="135"/>
      <c r="C87" s="465" t="s">
        <v>200</v>
      </c>
      <c r="D87" s="466">
        <v>5132.0933859999996</v>
      </c>
      <c r="E87" s="466">
        <v>8966.8790000000008</v>
      </c>
      <c r="F87" s="466">
        <v>6434.4</v>
      </c>
      <c r="G87" s="466">
        <v>2558.8000000000002</v>
      </c>
      <c r="H87" s="466">
        <v>4903.2</v>
      </c>
      <c r="I87" s="501">
        <f t="shared" si="2"/>
        <v>57.233886907585116</v>
      </c>
      <c r="J87" s="134"/>
    </row>
    <row r="88" spans="2:10" ht="11.25" customHeight="1">
      <c r="B88" s="135"/>
      <c r="C88" s="465" t="s">
        <v>201</v>
      </c>
      <c r="D88" s="466">
        <v>6910.931012</v>
      </c>
      <c r="E88" s="466">
        <v>8966.8790000000008</v>
      </c>
      <c r="F88" s="466">
        <v>6726.4</v>
      </c>
      <c r="G88" s="466">
        <v>2750.6</v>
      </c>
      <c r="H88" s="466">
        <v>5054.3999999999996</v>
      </c>
      <c r="I88" s="501">
        <f t="shared" si="2"/>
        <v>77.071754977400715</v>
      </c>
      <c r="J88" s="134"/>
    </row>
    <row r="89" spans="2:10" ht="11.25" customHeight="1">
      <c r="B89" s="135"/>
      <c r="C89" s="465" t="s">
        <v>202</v>
      </c>
      <c r="D89" s="466">
        <v>7115.4203520000001</v>
      </c>
      <c r="E89" s="466">
        <v>8966.8790000000008</v>
      </c>
      <c r="F89" s="466">
        <v>6631.8</v>
      </c>
      <c r="G89" s="466">
        <v>3789.4</v>
      </c>
      <c r="H89" s="466">
        <v>5356.1</v>
      </c>
      <c r="I89" s="501">
        <f t="shared" si="2"/>
        <v>79.352251234794167</v>
      </c>
      <c r="J89" s="134"/>
    </row>
    <row r="90" spans="2:10" ht="11.25" customHeight="1">
      <c r="B90" s="135"/>
      <c r="C90" s="465" t="s">
        <v>203</v>
      </c>
      <c r="D90" s="466">
        <v>7026.6540250000007</v>
      </c>
      <c r="E90" s="466">
        <v>8966.8790000000008</v>
      </c>
      <c r="F90" s="466">
        <v>6572.3</v>
      </c>
      <c r="G90" s="466">
        <v>4045.5</v>
      </c>
      <c r="H90" s="466">
        <v>5678.8</v>
      </c>
      <c r="I90" s="501">
        <f t="shared" si="2"/>
        <v>78.362315639588758</v>
      </c>
      <c r="J90" s="134"/>
    </row>
    <row r="91" spans="2:10" ht="11.25" customHeight="1">
      <c r="B91" s="135"/>
      <c r="C91" s="465" t="s">
        <v>204</v>
      </c>
      <c r="D91" s="466">
        <v>6745.346614</v>
      </c>
      <c r="E91" s="466">
        <v>8966.8790000000008</v>
      </c>
      <c r="F91" s="466">
        <v>6569.8</v>
      </c>
      <c r="G91" s="466">
        <v>3796.1</v>
      </c>
      <c r="H91" s="466">
        <v>5413.4</v>
      </c>
      <c r="I91" s="501">
        <f t="shared" si="2"/>
        <v>75.22513255726993</v>
      </c>
      <c r="J91" s="134"/>
    </row>
    <row r="92" spans="2:10" ht="11.25" customHeight="1">
      <c r="B92" s="135"/>
      <c r="C92" s="465" t="s">
        <v>205</v>
      </c>
      <c r="D92" s="466">
        <v>6055.0247549999985</v>
      </c>
      <c r="E92" s="466">
        <v>8966.8790000000008</v>
      </c>
      <c r="F92" s="466">
        <v>5932.8</v>
      </c>
      <c r="G92" s="466">
        <v>3269.2</v>
      </c>
      <c r="H92" s="466">
        <v>4649.7</v>
      </c>
      <c r="I92" s="501">
        <f t="shared" si="2"/>
        <v>67.526558069981746</v>
      </c>
      <c r="J92" s="134"/>
    </row>
    <row r="93" spans="2:10" ht="11.25" customHeight="1">
      <c r="B93" s="135"/>
      <c r="C93" s="465" t="s">
        <v>206</v>
      </c>
      <c r="D93" s="466">
        <v>5234.3290190000007</v>
      </c>
      <c r="E93" s="466">
        <v>8966.8790000000008</v>
      </c>
      <c r="F93" s="466">
        <v>4964.5</v>
      </c>
      <c r="G93" s="466">
        <v>2734.9</v>
      </c>
      <c r="H93" s="466">
        <v>3971.1</v>
      </c>
      <c r="I93" s="501">
        <f t="shared" si="2"/>
        <v>58.374034254281796</v>
      </c>
      <c r="J93" s="134"/>
    </row>
    <row r="94" spans="2:10" ht="11.25" customHeight="1">
      <c r="B94" s="135"/>
      <c r="C94" s="465" t="s">
        <v>207</v>
      </c>
      <c r="D94" s="466">
        <v>4430.2006200000014</v>
      </c>
      <c r="E94" s="466">
        <v>8966.8790000000008</v>
      </c>
      <c r="F94" s="466">
        <v>4190.2</v>
      </c>
      <c r="G94" s="466">
        <v>2542.6999999999998</v>
      </c>
      <c r="H94" s="466">
        <v>3511.8</v>
      </c>
      <c r="I94" s="501">
        <f t="shared" si="2"/>
        <v>49.406271903524079</v>
      </c>
      <c r="J94" s="134"/>
    </row>
    <row r="95" spans="2:10" ht="11.25" customHeight="1">
      <c r="B95" s="135"/>
      <c r="C95" s="465" t="s">
        <v>208</v>
      </c>
      <c r="D95" s="466">
        <v>4360.1709859999992</v>
      </c>
      <c r="E95" s="466">
        <v>8966.8790000000008</v>
      </c>
      <c r="F95" s="466">
        <v>4896.6000000000004</v>
      </c>
      <c r="G95" s="466">
        <v>2318.8000000000002</v>
      </c>
      <c r="H95" s="466">
        <v>3544.9</v>
      </c>
      <c r="I95" s="501">
        <f t="shared" si="2"/>
        <v>48.625290761702026</v>
      </c>
      <c r="J95" s="134"/>
    </row>
    <row r="96" spans="2:10" ht="11.25" customHeight="1">
      <c r="B96" s="135"/>
      <c r="C96" s="465" t="s">
        <v>209</v>
      </c>
      <c r="D96" s="466">
        <v>4394.4042460000001</v>
      </c>
      <c r="E96" s="466">
        <v>8966.8790000000008</v>
      </c>
      <c r="F96" s="466">
        <v>5333.6</v>
      </c>
      <c r="G96" s="466">
        <v>2605.6</v>
      </c>
      <c r="H96" s="466">
        <v>3948.8</v>
      </c>
      <c r="I96" s="501">
        <f t="shared" si="2"/>
        <v>49.007065289940897</v>
      </c>
      <c r="J96" s="134"/>
    </row>
    <row r="97" spans="2:10" ht="11.25" customHeight="1">
      <c r="B97" s="135"/>
      <c r="C97" s="465" t="s">
        <v>210</v>
      </c>
      <c r="D97" s="466">
        <v>4657.9230700000007</v>
      </c>
      <c r="E97" s="466">
        <v>8966.8790000000008</v>
      </c>
      <c r="F97" s="466">
        <v>6480.8</v>
      </c>
      <c r="G97" s="466">
        <v>2494.8000000000002</v>
      </c>
      <c r="H97" s="466">
        <v>4472.3999999999996</v>
      </c>
      <c r="I97" s="501">
        <f t="shared" si="2"/>
        <v>51.945867341357008</v>
      </c>
      <c r="J97" s="134"/>
    </row>
    <row r="98" spans="2:10" ht="11.25" customHeight="1">
      <c r="B98" s="135"/>
      <c r="C98" s="465" t="s">
        <v>211</v>
      </c>
      <c r="D98" s="466">
        <v>6314.4171130000004</v>
      </c>
      <c r="E98" s="466">
        <v>8966.8790000000008</v>
      </c>
      <c r="F98" s="466">
        <v>6547.3</v>
      </c>
      <c r="G98" s="466">
        <v>2478.1999999999998</v>
      </c>
      <c r="H98" s="466">
        <v>4817.8999999999996</v>
      </c>
      <c r="I98" s="501">
        <f t="shared" si="2"/>
        <v>70.419341144226436</v>
      </c>
      <c r="J98" s="134"/>
    </row>
    <row r="99" spans="2:10" ht="11.25" customHeight="1">
      <c r="B99" s="135"/>
      <c r="C99" s="465" t="s">
        <v>212</v>
      </c>
      <c r="D99" s="466">
        <v>6672.184964</v>
      </c>
      <c r="E99" s="466">
        <v>8966.8790000000008</v>
      </c>
      <c r="F99" s="466">
        <v>6428.7</v>
      </c>
      <c r="G99" s="466">
        <v>2597.9</v>
      </c>
      <c r="H99" s="466">
        <v>4991.8999999999996</v>
      </c>
      <c r="I99" s="501">
        <f t="shared" si="2"/>
        <v>74.409222696101949</v>
      </c>
      <c r="J99" s="134"/>
    </row>
    <row r="100" spans="2:10" ht="11.25" customHeight="1">
      <c r="B100" s="135"/>
      <c r="C100" s="465" t="s">
        <v>213</v>
      </c>
      <c r="D100" s="466">
        <v>6458.7530470000002</v>
      </c>
      <c r="E100" s="466">
        <v>8966.8790000000008</v>
      </c>
      <c r="F100" s="466">
        <v>6736.8</v>
      </c>
      <c r="G100" s="466">
        <v>2785.4</v>
      </c>
      <c r="H100" s="466">
        <v>5224.8999999999996</v>
      </c>
      <c r="I100" s="501">
        <f t="shared" si="2"/>
        <v>72.028997458312972</v>
      </c>
      <c r="J100" s="134"/>
    </row>
    <row r="101" spans="2:10" ht="11.25" customHeight="1">
      <c r="B101" s="135"/>
      <c r="C101" s="465" t="s">
        <v>214</v>
      </c>
      <c r="D101" s="466">
        <v>6854.3820420000002</v>
      </c>
      <c r="E101" s="466">
        <v>8966.8790000000008</v>
      </c>
      <c r="F101" s="466">
        <v>6649.6</v>
      </c>
      <c r="G101" s="466">
        <v>3823.3</v>
      </c>
      <c r="H101" s="466">
        <v>5515.1</v>
      </c>
      <c r="I101" s="501">
        <f t="shared" si="2"/>
        <v>76.441112253215408</v>
      </c>
      <c r="J101" s="134"/>
    </row>
    <row r="102" spans="2:10" ht="11.25" customHeight="1">
      <c r="B102" s="135"/>
      <c r="C102" s="465" t="s">
        <v>215</v>
      </c>
      <c r="D102" s="466">
        <v>6789.4610220000004</v>
      </c>
      <c r="E102" s="466">
        <v>8966.8790000000008</v>
      </c>
      <c r="F102" s="466">
        <v>6598.1</v>
      </c>
      <c r="G102" s="466">
        <v>4071.8</v>
      </c>
      <c r="H102" s="466">
        <v>5774.4</v>
      </c>
      <c r="I102" s="501">
        <f t="shared" si="2"/>
        <v>75.717103152613078</v>
      </c>
      <c r="J102" s="134"/>
    </row>
    <row r="103" spans="2:10" ht="11.25" customHeight="1">
      <c r="B103" s="135"/>
      <c r="C103" s="465" t="s">
        <v>216</v>
      </c>
      <c r="D103" s="466">
        <v>6523.5887339999999</v>
      </c>
      <c r="E103" s="466">
        <v>8966.8790000000008</v>
      </c>
      <c r="F103" s="466">
        <v>6595.9</v>
      </c>
      <c r="G103" s="466">
        <v>3812</v>
      </c>
      <c r="H103" s="466">
        <v>5487.5</v>
      </c>
      <c r="I103" s="501">
        <f t="shared" si="2"/>
        <v>72.752054912305596</v>
      </c>
      <c r="J103" s="134"/>
    </row>
    <row r="104" spans="2:10" ht="11.25" customHeight="1">
      <c r="B104" s="135"/>
      <c r="C104" s="465" t="s">
        <v>217</v>
      </c>
      <c r="D104" s="466">
        <v>5710.6864839999998</v>
      </c>
      <c r="E104" s="466">
        <v>8966.8790000000008</v>
      </c>
      <c r="F104" s="466">
        <v>5941.2</v>
      </c>
      <c r="G104" s="466">
        <v>3271.3</v>
      </c>
      <c r="H104" s="466">
        <v>4728.1000000000004</v>
      </c>
      <c r="I104" s="501">
        <f t="shared" si="2"/>
        <v>63.686445239196374</v>
      </c>
      <c r="J104" s="134"/>
    </row>
    <row r="105" spans="2:10" ht="11.25" customHeight="1">
      <c r="B105" s="135"/>
      <c r="C105" s="465" t="s">
        <v>218</v>
      </c>
      <c r="D105" s="466">
        <v>4785.5822149999995</v>
      </c>
      <c r="E105" s="466">
        <v>8966.8790000000008</v>
      </c>
      <c r="F105" s="466">
        <v>4958.8</v>
      </c>
      <c r="G105" s="466">
        <v>2721.1</v>
      </c>
      <c r="H105" s="466">
        <v>4035.2</v>
      </c>
      <c r="I105" s="501">
        <f t="shared" ref="I105:I133" si="3">(D105/E105)*100</f>
        <v>53.369541565130952</v>
      </c>
      <c r="J105" s="134"/>
    </row>
    <row r="106" spans="2:10" ht="11.25" customHeight="1">
      <c r="B106" s="135"/>
      <c r="C106" s="465" t="s">
        <v>219</v>
      </c>
      <c r="D106" s="466">
        <v>4263.1452359999994</v>
      </c>
      <c r="E106" s="466">
        <v>8966.8790000000008</v>
      </c>
      <c r="F106" s="466">
        <v>4194.3999999999996</v>
      </c>
      <c r="G106" s="466">
        <v>2528.9</v>
      </c>
      <c r="H106" s="466">
        <v>3548.7</v>
      </c>
      <c r="I106" s="501">
        <f t="shared" si="3"/>
        <v>47.54324482353335</v>
      </c>
      <c r="J106" s="134"/>
    </row>
    <row r="107" spans="2:10" ht="11.25" customHeight="1">
      <c r="B107" s="135"/>
      <c r="C107" s="465" t="s">
        <v>220</v>
      </c>
      <c r="D107" s="466">
        <v>4489.4911590000002</v>
      </c>
      <c r="E107" s="466">
        <v>8966.8790000000008</v>
      </c>
      <c r="F107" s="466">
        <v>4875.5</v>
      </c>
      <c r="G107" s="466">
        <v>2312.5</v>
      </c>
      <c r="H107" s="466">
        <v>3518.1</v>
      </c>
      <c r="I107" s="501">
        <f t="shared" si="3"/>
        <v>50.067489022657718</v>
      </c>
      <c r="J107" s="134"/>
    </row>
    <row r="108" spans="2:10" ht="11.25" customHeight="1">
      <c r="B108" s="135"/>
      <c r="C108" s="465" t="s">
        <v>221</v>
      </c>
      <c r="D108" s="466">
        <v>5275.351858</v>
      </c>
      <c r="E108" s="466">
        <v>8966.8790000000008</v>
      </c>
      <c r="F108" s="466">
        <v>5403.8</v>
      </c>
      <c r="G108" s="466">
        <v>2614</v>
      </c>
      <c r="H108" s="466">
        <v>3958.3</v>
      </c>
      <c r="I108" s="501">
        <f t="shared" si="3"/>
        <v>58.831527201381881</v>
      </c>
      <c r="J108" s="134"/>
    </row>
    <row r="109" spans="2:10" ht="11.25" customHeight="1">
      <c r="B109" s="135"/>
      <c r="C109" s="465" t="s">
        <v>222</v>
      </c>
      <c r="D109" s="466">
        <v>5550.04054</v>
      </c>
      <c r="E109" s="466">
        <v>8966.8790000000008</v>
      </c>
      <c r="F109" s="466">
        <v>6519.3</v>
      </c>
      <c r="G109" s="466">
        <v>2501.4</v>
      </c>
      <c r="H109" s="466">
        <v>4489</v>
      </c>
      <c r="I109" s="501">
        <f t="shared" si="3"/>
        <v>61.894897210054914</v>
      </c>
      <c r="J109" s="134"/>
    </row>
    <row r="110" spans="2:10" ht="11.25" customHeight="1">
      <c r="B110" s="135"/>
      <c r="C110" s="465" t="s">
        <v>223</v>
      </c>
      <c r="D110" s="466">
        <v>5594.5313720000004</v>
      </c>
      <c r="E110" s="466">
        <v>8966.8790000000008</v>
      </c>
      <c r="F110" s="466">
        <v>6550.4</v>
      </c>
      <c r="G110" s="466">
        <v>2556.5</v>
      </c>
      <c r="H110" s="466">
        <v>4943.8</v>
      </c>
      <c r="I110" s="501">
        <f t="shared" si="3"/>
        <v>62.391065743164376</v>
      </c>
      <c r="J110" s="134"/>
    </row>
    <row r="111" spans="2:10" ht="11.25" customHeight="1">
      <c r="B111" s="135"/>
      <c r="C111" s="465" t="s">
        <v>224</v>
      </c>
      <c r="D111" s="466">
        <v>5942.2675020000006</v>
      </c>
      <c r="E111" s="466">
        <v>8966.8790000000008</v>
      </c>
      <c r="F111" s="466">
        <v>6423.9</v>
      </c>
      <c r="G111" s="466">
        <v>2637</v>
      </c>
      <c r="H111" s="466">
        <v>5072.3</v>
      </c>
      <c r="I111" s="501">
        <f t="shared" si="3"/>
        <v>66.269072014911771</v>
      </c>
      <c r="J111" s="134"/>
    </row>
    <row r="112" spans="2:10" ht="11.25" customHeight="1">
      <c r="B112" s="135"/>
      <c r="C112" s="465" t="s">
        <v>225</v>
      </c>
      <c r="D112" s="466">
        <v>6160.4059859999998</v>
      </c>
      <c r="E112" s="466">
        <v>8966.8790000000008</v>
      </c>
      <c r="F112" s="466">
        <v>6747.3</v>
      </c>
      <c r="G112" s="466">
        <v>2820.3</v>
      </c>
      <c r="H112" s="466">
        <v>5293.4</v>
      </c>
      <c r="I112" s="501">
        <f t="shared" si="3"/>
        <v>68.701785604556491</v>
      </c>
      <c r="J112" s="134"/>
    </row>
    <row r="113" spans="2:10" ht="11.25" customHeight="1">
      <c r="B113" s="135"/>
      <c r="C113" s="465" t="s">
        <v>226</v>
      </c>
      <c r="D113" s="466">
        <v>6303.1671900000001</v>
      </c>
      <c r="E113" s="466">
        <v>8966.8790000000008</v>
      </c>
      <c r="F113" s="466">
        <v>6667.4</v>
      </c>
      <c r="G113" s="466">
        <v>3857.1</v>
      </c>
      <c r="H113" s="466">
        <v>5619.2</v>
      </c>
      <c r="I113" s="501">
        <f t="shared" si="3"/>
        <v>70.293880289897956</v>
      </c>
      <c r="J113" s="134"/>
    </row>
    <row r="114" spans="2:10" ht="11.25" customHeight="1">
      <c r="B114" s="135"/>
      <c r="C114" s="465" t="s">
        <v>227</v>
      </c>
      <c r="D114" s="466">
        <v>6224.3615760000002</v>
      </c>
      <c r="E114" s="466">
        <v>8966.8790000000008</v>
      </c>
      <c r="F114" s="466">
        <v>6624</v>
      </c>
      <c r="G114" s="466">
        <v>4098.2</v>
      </c>
      <c r="H114" s="466">
        <v>5818.1</v>
      </c>
      <c r="I114" s="501">
        <f t="shared" si="3"/>
        <v>69.415028082792247</v>
      </c>
      <c r="J114" s="134"/>
    </row>
    <row r="115" spans="2:10" ht="11.25" customHeight="1">
      <c r="B115" s="135"/>
      <c r="C115" s="465" t="s">
        <v>228</v>
      </c>
      <c r="D115" s="466">
        <v>5691.2957750000014</v>
      </c>
      <c r="E115" s="466">
        <v>8966.8790000000008</v>
      </c>
      <c r="F115" s="466">
        <v>6622</v>
      </c>
      <c r="G115" s="466">
        <v>3827.8</v>
      </c>
      <c r="H115" s="466">
        <v>5538.3</v>
      </c>
      <c r="I115" s="501">
        <f t="shared" si="3"/>
        <v>63.470197099793587</v>
      </c>
      <c r="J115" s="134"/>
    </row>
    <row r="116" spans="2:10" ht="11.25" customHeight="1">
      <c r="B116" s="135"/>
      <c r="C116" s="465" t="s">
        <v>229</v>
      </c>
      <c r="D116" s="466">
        <v>4757.5008180000004</v>
      </c>
      <c r="E116" s="466">
        <v>8966.8790000000008</v>
      </c>
      <c r="F116" s="466">
        <v>5949.6</v>
      </c>
      <c r="G116" s="466">
        <v>3273.4</v>
      </c>
      <c r="H116" s="466">
        <v>4777.6000000000004</v>
      </c>
      <c r="I116" s="501">
        <f t="shared" si="3"/>
        <v>53.056373549815937</v>
      </c>
      <c r="J116" s="134"/>
    </row>
    <row r="117" spans="2:10" ht="11.25" customHeight="1">
      <c r="B117" s="135"/>
      <c r="C117" s="465" t="s">
        <v>230</v>
      </c>
      <c r="D117" s="466">
        <v>4153.8528040000001</v>
      </c>
      <c r="E117" s="466">
        <v>8966.8790000000008</v>
      </c>
      <c r="F117" s="466">
        <v>4953.1000000000004</v>
      </c>
      <c r="G117" s="466">
        <v>2707.3</v>
      </c>
      <c r="H117" s="466">
        <v>4074.8</v>
      </c>
      <c r="I117" s="501">
        <f t="shared" si="3"/>
        <v>46.324398979845718</v>
      </c>
      <c r="J117" s="134"/>
    </row>
    <row r="118" spans="2:10" ht="11.25" customHeight="1">
      <c r="B118" s="135"/>
      <c r="C118" s="465" t="s">
        <v>231</v>
      </c>
      <c r="D118" s="466">
        <v>3735.5426729999999</v>
      </c>
      <c r="E118" s="466">
        <v>8966.8790000000008</v>
      </c>
      <c r="F118" s="466">
        <v>4202</v>
      </c>
      <c r="G118" s="466">
        <v>2515.1</v>
      </c>
      <c r="H118" s="466">
        <v>3582.6</v>
      </c>
      <c r="I118" s="501">
        <f t="shared" si="3"/>
        <v>41.659340702601199</v>
      </c>
      <c r="J118" s="134"/>
    </row>
    <row r="119" spans="2:10" ht="11.25" customHeight="1">
      <c r="B119" s="135"/>
      <c r="C119" s="465" t="s">
        <v>232</v>
      </c>
      <c r="D119" s="466">
        <v>3714.159255</v>
      </c>
      <c r="E119" s="466">
        <v>8966.8790000000008</v>
      </c>
      <c r="F119" s="466">
        <v>4855.2</v>
      </c>
      <c r="G119" s="466">
        <v>2306.1999999999998</v>
      </c>
      <c r="H119" s="466">
        <v>3559.6</v>
      </c>
      <c r="I119" s="501">
        <f t="shared" si="3"/>
        <v>41.420869568999422</v>
      </c>
      <c r="J119" s="134"/>
    </row>
    <row r="120" spans="2:10" ht="11.25" customHeight="1">
      <c r="B120" s="135"/>
      <c r="C120" s="465" t="s">
        <v>233</v>
      </c>
      <c r="D120" s="466">
        <v>3935.6266700000001</v>
      </c>
      <c r="E120" s="466">
        <v>8966.8790000000008</v>
      </c>
      <c r="F120" s="466">
        <v>5474</v>
      </c>
      <c r="G120" s="466">
        <v>2622.5</v>
      </c>
      <c r="H120" s="466">
        <v>3989.6</v>
      </c>
      <c r="I120" s="501">
        <f t="shared" si="3"/>
        <v>43.890707904054459</v>
      </c>
      <c r="J120" s="134"/>
    </row>
    <row r="121" spans="2:10" ht="11.25" customHeight="1">
      <c r="B121" s="135"/>
      <c r="C121" s="465" t="s">
        <v>234</v>
      </c>
      <c r="D121" s="466">
        <v>3836.7755179999999</v>
      </c>
      <c r="E121" s="466">
        <v>8966.8790000000008</v>
      </c>
      <c r="F121" s="466">
        <v>6557.7</v>
      </c>
      <c r="G121" s="466">
        <v>2508.1</v>
      </c>
      <c r="H121" s="466">
        <v>4529.5</v>
      </c>
      <c r="I121" s="501">
        <f t="shared" si="3"/>
        <v>42.788304804826737</v>
      </c>
      <c r="J121" s="134"/>
    </row>
    <row r="122" spans="2:10" ht="11.25" customHeight="1">
      <c r="B122" s="135"/>
      <c r="C122" s="465" t="s">
        <v>589</v>
      </c>
      <c r="D122" s="466">
        <v>5689.3329979999999</v>
      </c>
      <c r="E122" s="466">
        <v>8966.8790000000008</v>
      </c>
      <c r="F122" s="466">
        <v>6551.9</v>
      </c>
      <c r="G122" s="466">
        <v>2595.6999999999998</v>
      </c>
      <c r="H122" s="466">
        <v>4996.7</v>
      </c>
      <c r="I122" s="501">
        <f t="shared" si="3"/>
        <v>63.448307911816357</v>
      </c>
      <c r="J122" s="134"/>
    </row>
    <row r="123" spans="2:10" ht="11.25" customHeight="1">
      <c r="B123" s="135"/>
      <c r="C123" s="465" t="s">
        <v>590</v>
      </c>
      <c r="D123" s="466">
        <v>6077.8191849999994</v>
      </c>
      <c r="E123" s="466">
        <v>8966.8790000000008</v>
      </c>
      <c r="F123" s="466">
        <v>6419.1</v>
      </c>
      <c r="G123" s="466">
        <v>2676.2</v>
      </c>
      <c r="H123" s="466">
        <v>5115.3999999999996</v>
      </c>
      <c r="I123" s="501">
        <f t="shared" si="3"/>
        <v>67.780765024263161</v>
      </c>
      <c r="J123" s="134"/>
    </row>
    <row r="124" spans="2:10" ht="11.25" customHeight="1">
      <c r="B124" s="135"/>
      <c r="C124" s="465" t="s">
        <v>591</v>
      </c>
      <c r="D124" s="466">
        <v>6134.1179160000002</v>
      </c>
      <c r="E124" s="466">
        <v>8966.8790000000008</v>
      </c>
      <c r="F124" s="466">
        <v>6757.7</v>
      </c>
      <c r="G124" s="466">
        <v>2855.2</v>
      </c>
      <c r="H124" s="466">
        <v>5355.8</v>
      </c>
      <c r="I124" s="501">
        <f t="shared" si="3"/>
        <v>68.408617045016442</v>
      </c>
      <c r="J124" s="134"/>
    </row>
    <row r="125" spans="2:10" ht="11.25" customHeight="1">
      <c r="B125" s="135"/>
      <c r="C125" s="465" t="s">
        <v>592</v>
      </c>
      <c r="D125" s="466">
        <v>6840.7472159999998</v>
      </c>
      <c r="E125" s="466">
        <v>8966.8790000000008</v>
      </c>
      <c r="F125" s="466">
        <v>6685.1</v>
      </c>
      <c r="G125" s="466">
        <v>3891</v>
      </c>
      <c r="H125" s="466">
        <v>5715.1</v>
      </c>
      <c r="I125" s="501">
        <f t="shared" si="3"/>
        <v>76.289054597480344</v>
      </c>
      <c r="J125" s="134"/>
    </row>
    <row r="126" spans="2:10" ht="11.25" customHeight="1">
      <c r="B126" s="135"/>
      <c r="C126" s="465" t="s">
        <v>593</v>
      </c>
      <c r="D126" s="466">
        <v>7105.3671399999994</v>
      </c>
      <c r="E126" s="466">
        <v>8966.8790000000008</v>
      </c>
      <c r="F126" s="466">
        <v>6649.9</v>
      </c>
      <c r="G126" s="466">
        <v>4138.6000000000004</v>
      </c>
      <c r="H126" s="466">
        <v>5915</v>
      </c>
      <c r="I126" s="501">
        <f t="shared" si="3"/>
        <v>79.240136283761601</v>
      </c>
      <c r="J126" s="134"/>
    </row>
    <row r="127" spans="2:10" ht="11.25" customHeight="1">
      <c r="B127" s="135"/>
      <c r="C127" s="465" t="s">
        <v>594</v>
      </c>
      <c r="D127" s="466">
        <v>6556.7318310000001</v>
      </c>
      <c r="E127" s="466">
        <v>8966.8790000000008</v>
      </c>
      <c r="F127" s="466">
        <v>6648.1</v>
      </c>
      <c r="G127" s="466">
        <v>3865.7</v>
      </c>
      <c r="H127" s="466">
        <v>5630.7</v>
      </c>
      <c r="I127" s="501">
        <f t="shared" si="3"/>
        <v>73.121671776768707</v>
      </c>
      <c r="J127" s="134"/>
    </row>
    <row r="128" spans="2:10" ht="11.25" customHeight="1">
      <c r="B128" s="135"/>
      <c r="C128" s="465" t="s">
        <v>595</v>
      </c>
      <c r="D128" s="466">
        <v>5609.490315</v>
      </c>
      <c r="E128" s="466">
        <v>8966.8790000000008</v>
      </c>
      <c r="F128" s="466">
        <v>5957.9</v>
      </c>
      <c r="G128" s="466">
        <v>3289</v>
      </c>
      <c r="H128" s="466">
        <v>4851.7</v>
      </c>
      <c r="I128" s="501">
        <f t="shared" si="3"/>
        <v>62.557890153307518</v>
      </c>
      <c r="J128" s="134"/>
    </row>
    <row r="129" spans="2:10" ht="11.25" customHeight="1">
      <c r="B129" s="135"/>
      <c r="C129" s="465" t="s">
        <v>596</v>
      </c>
      <c r="D129" s="466">
        <v>4544.9532859999999</v>
      </c>
      <c r="E129" s="466">
        <v>8966.8790000000008</v>
      </c>
      <c r="F129" s="466">
        <v>4947.3999999999996</v>
      </c>
      <c r="G129" s="466">
        <v>2720.3</v>
      </c>
      <c r="H129" s="466">
        <v>4147.1000000000004</v>
      </c>
      <c r="I129" s="501">
        <f t="shared" si="3"/>
        <v>50.686011108212782</v>
      </c>
      <c r="J129" s="134"/>
    </row>
    <row r="130" spans="2:10" ht="11.25" customHeight="1">
      <c r="B130" s="135"/>
      <c r="C130" s="465" t="s">
        <v>597</v>
      </c>
      <c r="D130" s="466">
        <v>3764.814515</v>
      </c>
      <c r="E130" s="466">
        <v>8966.8790000000008</v>
      </c>
      <c r="F130" s="466">
        <v>4209.6000000000004</v>
      </c>
      <c r="G130" s="466">
        <v>2518.6999999999998</v>
      </c>
      <c r="H130" s="466">
        <v>3643.6</v>
      </c>
      <c r="I130" s="501">
        <f t="shared" si="3"/>
        <v>41.985784741826002</v>
      </c>
      <c r="J130" s="134"/>
    </row>
    <row r="131" spans="2:10" ht="11.25" customHeight="1">
      <c r="B131" s="135"/>
      <c r="C131" s="465" t="s">
        <v>598</v>
      </c>
      <c r="D131" s="466">
        <v>3148.4618890000002</v>
      </c>
      <c r="E131" s="466">
        <v>8966.8790000000008</v>
      </c>
      <c r="F131" s="466">
        <v>4834.8</v>
      </c>
      <c r="G131" s="466">
        <v>2330.4</v>
      </c>
      <c r="H131" s="466">
        <v>3629.7</v>
      </c>
      <c r="I131" s="501">
        <f t="shared" si="3"/>
        <v>35.112126404292951</v>
      </c>
      <c r="J131" s="134"/>
    </row>
    <row r="132" spans="2:10" ht="11.25" customHeight="1">
      <c r="B132" s="135"/>
      <c r="C132" s="465" t="s">
        <v>599</v>
      </c>
      <c r="D132" s="466">
        <v>3471.6736519999999</v>
      </c>
      <c r="E132" s="466">
        <v>8966.8790000000008</v>
      </c>
      <c r="F132" s="466">
        <v>5544.2</v>
      </c>
      <c r="G132" s="466">
        <v>2630.9</v>
      </c>
      <c r="H132" s="466">
        <v>4086.3</v>
      </c>
      <c r="I132" s="501">
        <f t="shared" si="3"/>
        <v>38.716633200916391</v>
      </c>
      <c r="J132" s="134"/>
    </row>
    <row r="133" spans="2:10" ht="11.25" customHeight="1">
      <c r="B133" s="135"/>
      <c r="C133" s="491" t="s">
        <v>600</v>
      </c>
      <c r="D133" s="492">
        <v>3428.9364380000002</v>
      </c>
      <c r="E133" s="492">
        <v>8966.8790000000008</v>
      </c>
      <c r="F133" s="492">
        <v>6596.1</v>
      </c>
      <c r="G133" s="492">
        <v>2514.6999999999998</v>
      </c>
      <c r="H133" s="492">
        <v>4535.8</v>
      </c>
      <c r="I133" s="508">
        <f t="shared" si="3"/>
        <v>38.240021282767387</v>
      </c>
      <c r="J133" s="134"/>
    </row>
    <row r="134" spans="2:10" ht="11.25" customHeight="1">
      <c r="B134" s="115"/>
      <c r="C134" s="137"/>
      <c r="D134"/>
      <c r="E134" s="138"/>
      <c r="F134" s="138"/>
      <c r="G134" s="138"/>
      <c r="H134" s="138"/>
      <c r="I134" s="138"/>
      <c r="J134" s="138"/>
    </row>
    <row r="135" spans="2:10" ht="11.25" customHeight="1">
      <c r="B135" s="115"/>
      <c r="C135" s="131" t="s">
        <v>603</v>
      </c>
      <c r="D135" s="132"/>
      <c r="E135" s="132"/>
      <c r="F135" s="132"/>
      <c r="G135" s="119"/>
      <c r="H135" s="119"/>
      <c r="I135" s="133"/>
      <c r="J135" s="133"/>
    </row>
    <row r="136" spans="2:10" ht="11.25" customHeight="1">
      <c r="B136" s="115"/>
      <c r="C136" s="459"/>
      <c r="D136" s="460"/>
      <c r="E136" s="460" t="s">
        <v>178</v>
      </c>
      <c r="F136" s="1052" t="s">
        <v>179</v>
      </c>
      <c r="G136" s="1052"/>
      <c r="H136" s="1052"/>
      <c r="I136" s="1053" t="s">
        <v>180</v>
      </c>
      <c r="J136" s="133"/>
    </row>
    <row r="137" spans="2:10" ht="11.25" customHeight="1">
      <c r="B137" s="115"/>
      <c r="C137" s="461"/>
      <c r="D137" s="462" t="s">
        <v>181</v>
      </c>
      <c r="E137" s="462" t="s">
        <v>182</v>
      </c>
      <c r="F137" s="462" t="s">
        <v>183</v>
      </c>
      <c r="G137" s="462" t="s">
        <v>184</v>
      </c>
      <c r="H137" s="462" t="s">
        <v>185</v>
      </c>
      <c r="I137" s="1054"/>
      <c r="J137" s="133"/>
    </row>
    <row r="138" spans="2:10" ht="11.25" hidden="1" customHeight="1">
      <c r="B138" s="115"/>
      <c r="C138" s="463" t="s">
        <v>186</v>
      </c>
      <c r="D138" s="464">
        <v>6741.1469999999999</v>
      </c>
      <c r="E138" s="464">
        <v>9571.1919999999991</v>
      </c>
      <c r="F138" s="464">
        <v>6545</v>
      </c>
      <c r="G138" s="464">
        <v>1974.7</v>
      </c>
      <c r="H138" s="464">
        <v>3869.8</v>
      </c>
      <c r="I138" s="510">
        <f t="shared" ref="I138:I169" si="4">(D138/E138)*100</f>
        <v>70.431634847571758</v>
      </c>
      <c r="J138" s="134"/>
    </row>
    <row r="139" spans="2:10" ht="11.25" customHeight="1">
      <c r="B139" s="135"/>
      <c r="C139" s="465" t="s">
        <v>187</v>
      </c>
      <c r="D139" s="466">
        <v>5562.4539999999997</v>
      </c>
      <c r="E139" s="466">
        <v>9571.1919999999991</v>
      </c>
      <c r="F139" s="466">
        <v>6794.7</v>
      </c>
      <c r="G139" s="466">
        <v>2187.6</v>
      </c>
      <c r="H139" s="466">
        <v>4487.3</v>
      </c>
      <c r="I139" s="501">
        <f t="shared" si="4"/>
        <v>58.116627479628455</v>
      </c>
      <c r="J139" s="134"/>
    </row>
    <row r="140" spans="2:10" ht="11.25" customHeight="1">
      <c r="B140" s="135"/>
      <c r="C140" s="465" t="s">
        <v>188</v>
      </c>
      <c r="D140" s="466">
        <v>5326.5330000000004</v>
      </c>
      <c r="E140" s="466">
        <v>9571.1919999999991</v>
      </c>
      <c r="F140" s="466">
        <v>7381</v>
      </c>
      <c r="G140" s="466">
        <v>2217.6</v>
      </c>
      <c r="H140" s="466">
        <v>4645.8999999999996</v>
      </c>
      <c r="I140" s="501">
        <f t="shared" si="4"/>
        <v>55.651720287295468</v>
      </c>
      <c r="J140" s="134"/>
    </row>
    <row r="141" spans="2:10" ht="11.25" customHeight="1">
      <c r="B141" s="135"/>
      <c r="C141" s="465" t="s">
        <v>189</v>
      </c>
      <c r="D141" s="466">
        <v>5103.8990000000003</v>
      </c>
      <c r="E141" s="466">
        <v>9571.1919999999991</v>
      </c>
      <c r="F141" s="466">
        <v>7514.2</v>
      </c>
      <c r="G141" s="466">
        <v>2314</v>
      </c>
      <c r="H141" s="466">
        <v>4757.6000000000004</v>
      </c>
      <c r="I141" s="501">
        <f t="shared" si="4"/>
        <v>53.325635929150735</v>
      </c>
      <c r="J141" s="134"/>
    </row>
    <row r="142" spans="2:10" ht="11.25" customHeight="1">
      <c r="B142" s="135"/>
      <c r="C142" s="465" t="s">
        <v>190</v>
      </c>
      <c r="D142" s="466">
        <v>5149.5879999999997</v>
      </c>
      <c r="E142" s="466">
        <v>9571.1919999999991</v>
      </c>
      <c r="F142" s="466">
        <v>7713.5</v>
      </c>
      <c r="G142" s="466">
        <v>2583.6</v>
      </c>
      <c r="H142" s="466">
        <v>4841.7</v>
      </c>
      <c r="I142" s="501">
        <f t="shared" si="4"/>
        <v>53.802995488963134</v>
      </c>
      <c r="J142" s="134"/>
    </row>
    <row r="143" spans="2:10" ht="11.25" customHeight="1">
      <c r="B143" s="135"/>
      <c r="C143" s="465" t="s">
        <v>191</v>
      </c>
      <c r="D143" s="466">
        <v>5114.18</v>
      </c>
      <c r="E143" s="466">
        <v>9571.1919999999991</v>
      </c>
      <c r="F143" s="466">
        <v>7697.2</v>
      </c>
      <c r="G143" s="466">
        <v>2689.6</v>
      </c>
      <c r="H143" s="466">
        <v>4878.8</v>
      </c>
      <c r="I143" s="501">
        <f t="shared" si="4"/>
        <v>53.433052016927476</v>
      </c>
      <c r="J143" s="134"/>
    </row>
    <row r="144" spans="2:10" ht="11.25" customHeight="1">
      <c r="B144" s="135"/>
      <c r="C144" s="465" t="s">
        <v>192</v>
      </c>
      <c r="D144" s="466">
        <v>4713.6400000000003</v>
      </c>
      <c r="E144" s="466">
        <v>9571.1919999999991</v>
      </c>
      <c r="F144" s="466">
        <v>7364.3</v>
      </c>
      <c r="G144" s="466">
        <v>2551.1999999999998</v>
      </c>
      <c r="H144" s="466">
        <v>4721.8999999999996</v>
      </c>
      <c r="I144" s="501">
        <f t="shared" si="4"/>
        <v>49.248202313776602</v>
      </c>
      <c r="J144" s="134"/>
    </row>
    <row r="145" spans="2:10" ht="11.25" customHeight="1">
      <c r="B145" s="135"/>
      <c r="C145" s="465" t="s">
        <v>193</v>
      </c>
      <c r="D145" s="466">
        <v>4314.2870000000003</v>
      </c>
      <c r="E145" s="466">
        <v>9571.1919999999991</v>
      </c>
      <c r="F145" s="466">
        <v>6720</v>
      </c>
      <c r="G145" s="466">
        <v>2206.1999999999998</v>
      </c>
      <c r="H145" s="466">
        <v>4418.5</v>
      </c>
      <c r="I145" s="501">
        <f t="shared" si="4"/>
        <v>45.075754409691086</v>
      </c>
      <c r="J145" s="134"/>
    </row>
    <row r="146" spans="2:10" ht="11.25" customHeight="1">
      <c r="B146" s="135"/>
      <c r="C146" s="465" t="s">
        <v>194</v>
      </c>
      <c r="D146" s="466">
        <v>3977.0189999999998</v>
      </c>
      <c r="E146" s="466">
        <v>9571.1919999999991</v>
      </c>
      <c r="F146" s="466">
        <v>6231</v>
      </c>
      <c r="G146" s="466">
        <v>2095.9</v>
      </c>
      <c r="H146" s="466">
        <v>4126.2</v>
      </c>
      <c r="I146" s="501">
        <f t="shared" si="4"/>
        <v>41.551971792019224</v>
      </c>
      <c r="J146" s="134"/>
    </row>
    <row r="147" spans="2:10" ht="11.25" customHeight="1">
      <c r="B147" s="135"/>
      <c r="C147" s="465" t="s">
        <v>195</v>
      </c>
      <c r="D147" s="466">
        <v>3838.319</v>
      </c>
      <c r="E147" s="466">
        <v>9571.1919999999991</v>
      </c>
      <c r="F147" s="466">
        <v>5887.4</v>
      </c>
      <c r="G147" s="466">
        <v>1985.2</v>
      </c>
      <c r="H147" s="466">
        <v>3947.3</v>
      </c>
      <c r="I147" s="501">
        <f t="shared" si="4"/>
        <v>40.102831496850136</v>
      </c>
      <c r="J147" s="134"/>
    </row>
    <row r="148" spans="2:10" ht="11.25" customHeight="1">
      <c r="B148" s="135"/>
      <c r="C148" s="465" t="s">
        <v>196</v>
      </c>
      <c r="D148" s="466">
        <v>3607.6880000000001</v>
      </c>
      <c r="E148" s="466">
        <v>9571.1919999999991</v>
      </c>
      <c r="F148" s="466">
        <v>5503.5</v>
      </c>
      <c r="G148" s="466">
        <v>1836.3</v>
      </c>
      <c r="H148" s="466">
        <v>3871.9</v>
      </c>
      <c r="I148" s="501">
        <f t="shared" si="4"/>
        <v>37.693194327310543</v>
      </c>
      <c r="J148" s="134"/>
    </row>
    <row r="149" spans="2:10" ht="11.25" customHeight="1">
      <c r="B149" s="135"/>
      <c r="C149" s="465" t="s">
        <v>197</v>
      </c>
      <c r="D149" s="466">
        <v>3438.288</v>
      </c>
      <c r="E149" s="466">
        <v>9571.1919999999991</v>
      </c>
      <c r="F149" s="466">
        <v>5772.1</v>
      </c>
      <c r="G149" s="466">
        <v>1821.5</v>
      </c>
      <c r="H149" s="466">
        <v>3939.6</v>
      </c>
      <c r="I149" s="501">
        <f t="shared" si="4"/>
        <v>35.923299835589972</v>
      </c>
      <c r="J149" s="134"/>
    </row>
    <row r="150" spans="2:10" ht="11.25" customHeight="1">
      <c r="B150" s="135"/>
      <c r="C150" s="465" t="s">
        <v>198</v>
      </c>
      <c r="D150" s="466">
        <v>3407.1770000000001</v>
      </c>
      <c r="E150" s="466">
        <v>9571.1919999999991</v>
      </c>
      <c r="F150" s="466">
        <v>6568.9</v>
      </c>
      <c r="G150" s="466">
        <v>2045.3</v>
      </c>
      <c r="H150" s="466">
        <v>4223</v>
      </c>
      <c r="I150" s="501">
        <f t="shared" si="4"/>
        <v>35.598251503052083</v>
      </c>
      <c r="J150" s="134"/>
    </row>
    <row r="151" spans="2:10" ht="11.25" customHeight="1">
      <c r="B151" s="135"/>
      <c r="C151" s="465" t="s">
        <v>199</v>
      </c>
      <c r="D151" s="466">
        <v>4113.2389999999996</v>
      </c>
      <c r="E151" s="466">
        <v>9571.1919999999991</v>
      </c>
      <c r="F151" s="466">
        <v>6779.8</v>
      </c>
      <c r="G151" s="466">
        <v>2222.9</v>
      </c>
      <c r="H151" s="466">
        <v>4636.8999999999996</v>
      </c>
      <c r="I151" s="501">
        <f t="shared" si="4"/>
        <v>42.975200998997828</v>
      </c>
      <c r="J151" s="134"/>
    </row>
    <row r="152" spans="2:10" ht="11.25" customHeight="1">
      <c r="B152" s="135"/>
      <c r="C152" s="465" t="s">
        <v>200</v>
      </c>
      <c r="D152" s="466">
        <v>4584.1580000000004</v>
      </c>
      <c r="E152" s="466">
        <v>9571.1919999999991</v>
      </c>
      <c r="F152" s="466">
        <v>7335.1</v>
      </c>
      <c r="G152" s="466">
        <v>2264.4</v>
      </c>
      <c r="H152" s="466">
        <v>4783.3999999999996</v>
      </c>
      <c r="I152" s="501">
        <f t="shared" si="4"/>
        <v>47.895371861728414</v>
      </c>
      <c r="J152" s="134"/>
    </row>
    <row r="153" spans="2:10" ht="11.25" customHeight="1">
      <c r="B153" s="135"/>
      <c r="C153" s="465" t="s">
        <v>201</v>
      </c>
      <c r="D153" s="466">
        <v>6262.1850000000004</v>
      </c>
      <c r="E153" s="466">
        <v>9571.1919999999991</v>
      </c>
      <c r="F153" s="466">
        <v>7457.1</v>
      </c>
      <c r="G153" s="466">
        <v>2351.5</v>
      </c>
      <c r="H153" s="466">
        <v>4884.1000000000004</v>
      </c>
      <c r="I153" s="501">
        <f t="shared" si="4"/>
        <v>65.427430564552466</v>
      </c>
      <c r="J153" s="134"/>
    </row>
    <row r="154" spans="2:10" ht="11.25" customHeight="1">
      <c r="B154" s="135"/>
      <c r="C154" s="465" t="s">
        <v>202</v>
      </c>
      <c r="D154" s="466">
        <v>7305.1480000000001</v>
      </c>
      <c r="E154" s="466">
        <v>9571.1919999999991</v>
      </c>
      <c r="F154" s="466">
        <v>7653</v>
      </c>
      <c r="G154" s="466">
        <v>2596</v>
      </c>
      <c r="H154" s="466">
        <v>4950.8999999999996</v>
      </c>
      <c r="I154" s="501">
        <f t="shared" si="4"/>
        <v>76.324328255038679</v>
      </c>
      <c r="J154" s="134"/>
    </row>
    <row r="155" spans="2:10" ht="11.25" customHeight="1">
      <c r="B155" s="135"/>
      <c r="C155" s="465" t="s">
        <v>203</v>
      </c>
      <c r="D155" s="466">
        <v>7511.86</v>
      </c>
      <c r="E155" s="466">
        <v>9571.1919999999991</v>
      </c>
      <c r="F155" s="466">
        <v>7646</v>
      </c>
      <c r="G155" s="466">
        <v>2683.9</v>
      </c>
      <c r="H155" s="466">
        <v>4987.7</v>
      </c>
      <c r="I155" s="501">
        <f t="shared" si="4"/>
        <v>78.484059247792757</v>
      </c>
      <c r="J155" s="134"/>
    </row>
    <row r="156" spans="2:10" ht="11.25" customHeight="1">
      <c r="B156" s="135"/>
      <c r="C156" s="465" t="s">
        <v>204</v>
      </c>
      <c r="D156" s="466">
        <v>7432.2070000000003</v>
      </c>
      <c r="E156" s="466">
        <v>9571.1919999999991</v>
      </c>
      <c r="F156" s="466">
        <v>7332.7</v>
      </c>
      <c r="G156" s="466">
        <v>2540.6999999999998</v>
      </c>
      <c r="H156" s="466">
        <v>4802.1000000000004</v>
      </c>
      <c r="I156" s="501">
        <f t="shared" si="4"/>
        <v>77.651843156003991</v>
      </c>
      <c r="J156" s="134"/>
    </row>
    <row r="157" spans="2:10" ht="11.25" customHeight="1">
      <c r="B157" s="135"/>
      <c r="C157" s="465" t="s">
        <v>205</v>
      </c>
      <c r="D157" s="466">
        <v>7000.4880000000003</v>
      </c>
      <c r="E157" s="466">
        <v>9571.1919999999991</v>
      </c>
      <c r="F157" s="466">
        <v>6703.2</v>
      </c>
      <c r="G157" s="466">
        <v>2205.6999999999998</v>
      </c>
      <c r="H157" s="466">
        <v>4481.6000000000004</v>
      </c>
      <c r="I157" s="501">
        <f t="shared" si="4"/>
        <v>73.141234654993866</v>
      </c>
      <c r="J157" s="134"/>
    </row>
    <row r="158" spans="2:10" ht="11.25" customHeight="1">
      <c r="B158" s="135"/>
      <c r="C158" s="465" t="s">
        <v>206</v>
      </c>
      <c r="D158" s="466">
        <v>6511.4279999999999</v>
      </c>
      <c r="E158" s="466">
        <v>9571.1919999999991</v>
      </c>
      <c r="F158" s="466">
        <v>6224.7</v>
      </c>
      <c r="G158" s="466">
        <v>2094</v>
      </c>
      <c r="H158" s="466">
        <v>4178.8999999999996</v>
      </c>
      <c r="I158" s="501">
        <f t="shared" si="4"/>
        <v>68.031526271753833</v>
      </c>
      <c r="J158" s="134"/>
    </row>
    <row r="159" spans="2:10" ht="11.25" customHeight="1">
      <c r="B159" s="135"/>
      <c r="C159" s="465" t="s">
        <v>207</v>
      </c>
      <c r="D159" s="466">
        <v>6231.3810000000003</v>
      </c>
      <c r="E159" s="466">
        <v>9571.1919999999991</v>
      </c>
      <c r="F159" s="466">
        <v>5902</v>
      </c>
      <c r="G159" s="466">
        <v>1990.9</v>
      </c>
      <c r="H159" s="466">
        <v>3993.1</v>
      </c>
      <c r="I159" s="501">
        <f t="shared" si="4"/>
        <v>65.1055897739801</v>
      </c>
      <c r="J159" s="134"/>
    </row>
    <row r="160" spans="2:10" ht="11.25" customHeight="1">
      <c r="B160" s="135"/>
      <c r="C160" s="465" t="s">
        <v>208</v>
      </c>
      <c r="D160" s="466">
        <v>6246.8130000000001</v>
      </c>
      <c r="E160" s="466">
        <v>9571.1919999999991</v>
      </c>
      <c r="F160" s="466">
        <v>5525.6</v>
      </c>
      <c r="G160" s="466">
        <v>1847.8</v>
      </c>
      <c r="H160" s="466">
        <v>3898.1</v>
      </c>
      <c r="I160" s="501">
        <f t="shared" si="4"/>
        <v>65.26682360984924</v>
      </c>
      <c r="J160" s="134"/>
    </row>
    <row r="161" spans="2:10" ht="11.25" customHeight="1">
      <c r="B161" s="135"/>
      <c r="C161" s="465" t="s">
        <v>209</v>
      </c>
      <c r="D161" s="466">
        <v>5959.98</v>
      </c>
      <c r="E161" s="466">
        <v>9571.1919999999991</v>
      </c>
      <c r="F161" s="466">
        <v>5803.8</v>
      </c>
      <c r="G161" s="466">
        <v>1837.3</v>
      </c>
      <c r="H161" s="466">
        <v>3949.6</v>
      </c>
      <c r="I161" s="501">
        <f t="shared" si="4"/>
        <v>62.269986852212341</v>
      </c>
      <c r="J161" s="134"/>
    </row>
    <row r="162" spans="2:10" ht="11.25" customHeight="1">
      <c r="B162" s="135"/>
      <c r="C162" s="465" t="s">
        <v>210</v>
      </c>
      <c r="D162" s="466">
        <v>6009.107</v>
      </c>
      <c r="E162" s="466">
        <v>9571.1919999999991</v>
      </c>
      <c r="F162" s="466">
        <v>6642.8</v>
      </c>
      <c r="G162" s="466">
        <v>2080.6999999999998</v>
      </c>
      <c r="H162" s="466">
        <v>4219.6000000000004</v>
      </c>
      <c r="I162" s="501">
        <f t="shared" si="4"/>
        <v>62.783266702830751</v>
      </c>
      <c r="J162" s="134"/>
    </row>
    <row r="163" spans="2:10" ht="11.25" customHeight="1">
      <c r="B163" s="135"/>
      <c r="C163" s="465" t="s">
        <v>211</v>
      </c>
      <c r="D163" s="466">
        <v>6780.6819999999998</v>
      </c>
      <c r="E163" s="466">
        <v>9571.1919999999991</v>
      </c>
      <c r="F163" s="466">
        <v>6779.8</v>
      </c>
      <c r="G163" s="466">
        <v>2222.9</v>
      </c>
      <c r="H163" s="466">
        <v>4636.8999999999996</v>
      </c>
      <c r="I163" s="501">
        <f t="shared" si="4"/>
        <v>70.844697295801822</v>
      </c>
      <c r="J163" s="134"/>
    </row>
    <row r="164" spans="2:10" ht="11.25" customHeight="1">
      <c r="B164" s="135"/>
      <c r="C164" s="465" t="s">
        <v>212</v>
      </c>
      <c r="D164" s="466">
        <v>7456.1809999999996</v>
      </c>
      <c r="E164" s="466">
        <v>9571.1919999999991</v>
      </c>
      <c r="F164" s="466">
        <v>7288.3</v>
      </c>
      <c r="G164" s="466">
        <v>2311.1999999999998</v>
      </c>
      <c r="H164" s="466">
        <v>4859.3999999999996</v>
      </c>
      <c r="I164" s="501">
        <f t="shared" si="4"/>
        <v>77.902323973858216</v>
      </c>
      <c r="J164" s="134"/>
    </row>
    <row r="165" spans="2:10" ht="11.25" customHeight="1">
      <c r="B165" s="135"/>
      <c r="C165" s="465" t="s">
        <v>213</v>
      </c>
      <c r="D165" s="466">
        <v>7463.0959999999995</v>
      </c>
      <c r="E165" s="466">
        <v>9571.1919999999991</v>
      </c>
      <c r="F165" s="466">
        <v>7397.9</v>
      </c>
      <c r="G165" s="466">
        <v>2389</v>
      </c>
      <c r="H165" s="466">
        <v>5052.1000000000004</v>
      </c>
      <c r="I165" s="501">
        <f t="shared" si="4"/>
        <v>77.974572028228039</v>
      </c>
      <c r="J165" s="134"/>
    </row>
    <row r="166" spans="2:10" ht="11.25" customHeight="1">
      <c r="B166" s="135"/>
      <c r="C166" s="465" t="s">
        <v>214</v>
      </c>
      <c r="D166" s="466">
        <v>7493.2910000000002</v>
      </c>
      <c r="E166" s="466">
        <v>9571.1919999999991</v>
      </c>
      <c r="F166" s="466">
        <v>7590.3</v>
      </c>
      <c r="G166" s="466">
        <v>2608.5</v>
      </c>
      <c r="H166" s="466">
        <v>5166.8</v>
      </c>
      <c r="I166" s="501">
        <f t="shared" si="4"/>
        <v>78.290049974966564</v>
      </c>
      <c r="J166" s="134"/>
    </row>
    <row r="167" spans="2:10" ht="11.25" customHeight="1">
      <c r="B167" s="135"/>
      <c r="C167" s="465" t="s">
        <v>215</v>
      </c>
      <c r="D167" s="466">
        <v>7318.65</v>
      </c>
      <c r="E167" s="466">
        <v>9571.1919999999991</v>
      </c>
      <c r="F167" s="466">
        <v>7595.9</v>
      </c>
      <c r="G167" s="466">
        <v>2678.1</v>
      </c>
      <c r="H167" s="466">
        <v>5206.7</v>
      </c>
      <c r="I167" s="501">
        <f t="shared" si="4"/>
        <v>76.46539741340473</v>
      </c>
      <c r="J167" s="134"/>
    </row>
    <row r="168" spans="2:10" ht="11.25" customHeight="1">
      <c r="B168" s="135"/>
      <c r="C168" s="465" t="s">
        <v>216</v>
      </c>
      <c r="D168" s="466">
        <v>7042.6639999999998</v>
      </c>
      <c r="E168" s="466">
        <v>9571.1919999999991</v>
      </c>
      <c r="F168" s="466">
        <v>7303</v>
      </c>
      <c r="G168" s="466">
        <v>2530.1999999999998</v>
      </c>
      <c r="H168" s="466">
        <v>5015.8</v>
      </c>
      <c r="I168" s="501">
        <f t="shared" si="4"/>
        <v>73.581890322542904</v>
      </c>
      <c r="J168" s="134"/>
    </row>
    <row r="169" spans="2:10" ht="11.25" customHeight="1">
      <c r="B169" s="135"/>
      <c r="C169" s="465" t="s">
        <v>217</v>
      </c>
      <c r="D169" s="466">
        <v>6747.6120000000001</v>
      </c>
      <c r="E169" s="466">
        <v>9571.1919999999991</v>
      </c>
      <c r="F169" s="466">
        <v>6684.5</v>
      </c>
      <c r="G169" s="466">
        <v>2205.1999999999998</v>
      </c>
      <c r="H169" s="466">
        <v>4685.6000000000004</v>
      </c>
      <c r="I169" s="501">
        <f t="shared" si="4"/>
        <v>70.499181293197339</v>
      </c>
      <c r="J169" s="134"/>
    </row>
    <row r="170" spans="2:10" ht="11.25" customHeight="1">
      <c r="B170" s="135"/>
      <c r="C170" s="465" t="s">
        <v>218</v>
      </c>
      <c r="D170" s="466">
        <v>6397.2629999999999</v>
      </c>
      <c r="E170" s="466">
        <v>9571.1919999999991</v>
      </c>
      <c r="F170" s="466">
        <v>6216.5</v>
      </c>
      <c r="G170" s="466">
        <v>2092.1</v>
      </c>
      <c r="H170" s="466">
        <v>4370.3999999999996</v>
      </c>
      <c r="I170" s="501">
        <f t="shared" ref="I170:I198" si="5">(D170/E170)*100</f>
        <v>66.83872813334014</v>
      </c>
      <c r="J170" s="134"/>
    </row>
    <row r="171" spans="2:10" ht="11.25" customHeight="1">
      <c r="B171" s="135"/>
      <c r="C171" s="465" t="s">
        <v>219</v>
      </c>
      <c r="D171" s="466">
        <v>6084.6809999999996</v>
      </c>
      <c r="E171" s="466">
        <v>9571.1919999999991</v>
      </c>
      <c r="F171" s="466">
        <v>5914.8</v>
      </c>
      <c r="G171" s="466">
        <v>1996.7</v>
      </c>
      <c r="H171" s="466">
        <v>4171.1000000000004</v>
      </c>
      <c r="I171" s="501">
        <f t="shared" si="5"/>
        <v>63.572865323357838</v>
      </c>
      <c r="J171" s="134"/>
    </row>
    <row r="172" spans="2:10" ht="11.25" customHeight="1">
      <c r="B172" s="135"/>
      <c r="C172" s="465" t="s">
        <v>220</v>
      </c>
      <c r="D172" s="466">
        <v>6116.299</v>
      </c>
      <c r="E172" s="466">
        <v>9571.1919999999991</v>
      </c>
      <c r="F172" s="466">
        <v>5546</v>
      </c>
      <c r="G172" s="466">
        <v>1859.2</v>
      </c>
      <c r="H172" s="466">
        <v>4064.8</v>
      </c>
      <c r="I172" s="501">
        <f t="shared" si="5"/>
        <v>63.903210801747576</v>
      </c>
      <c r="J172" s="134"/>
    </row>
    <row r="173" spans="2:10" ht="11.25" customHeight="1">
      <c r="B173" s="135"/>
      <c r="C173" s="465" t="s">
        <v>221</v>
      </c>
      <c r="D173" s="466">
        <v>6273.8490000000002</v>
      </c>
      <c r="E173" s="466">
        <v>9571.1919999999991</v>
      </c>
      <c r="F173" s="466">
        <v>5833.6</v>
      </c>
      <c r="G173" s="466">
        <v>1853</v>
      </c>
      <c r="H173" s="466">
        <v>4096.8</v>
      </c>
      <c r="I173" s="501">
        <f t="shared" si="5"/>
        <v>65.549296263203175</v>
      </c>
      <c r="J173" s="134"/>
    </row>
    <row r="174" spans="2:10" ht="11.25" customHeight="1">
      <c r="B174" s="135"/>
      <c r="C174" s="465" t="s">
        <v>222</v>
      </c>
      <c r="D174" s="466">
        <v>6275.6629999999996</v>
      </c>
      <c r="E174" s="466">
        <v>9571.1919999999991</v>
      </c>
      <c r="F174" s="466">
        <v>6716.8</v>
      </c>
      <c r="G174" s="466">
        <v>2116</v>
      </c>
      <c r="H174" s="466">
        <v>4361.2</v>
      </c>
      <c r="I174" s="501">
        <f t="shared" si="5"/>
        <v>65.568248970452174</v>
      </c>
      <c r="J174" s="134"/>
    </row>
    <row r="175" spans="2:10" ht="11.25" customHeight="1">
      <c r="B175" s="135"/>
      <c r="C175" s="465" t="s">
        <v>223</v>
      </c>
      <c r="D175" s="466">
        <v>6293.3819999999996</v>
      </c>
      <c r="E175" s="466">
        <v>9571.1919999999991</v>
      </c>
      <c r="F175" s="466">
        <v>6842.7</v>
      </c>
      <c r="G175" s="466">
        <v>2300</v>
      </c>
      <c r="H175" s="466">
        <v>4844.1000000000004</v>
      </c>
      <c r="I175" s="501">
        <f t="shared" si="5"/>
        <v>65.753377426761475</v>
      </c>
      <c r="J175" s="134"/>
    </row>
    <row r="176" spans="2:10" ht="11.25" customHeight="1">
      <c r="B176" s="135"/>
      <c r="C176" s="465" t="s">
        <v>224</v>
      </c>
      <c r="D176" s="466">
        <v>6679.3140000000003</v>
      </c>
      <c r="E176" s="466">
        <v>9571.1919999999991</v>
      </c>
      <c r="F176" s="466">
        <v>7276.2</v>
      </c>
      <c r="G176" s="466">
        <v>2364</v>
      </c>
      <c r="H176" s="466">
        <v>5058.6000000000004</v>
      </c>
      <c r="I176" s="501">
        <f t="shared" si="5"/>
        <v>69.785602462054896</v>
      </c>
      <c r="J176" s="134"/>
    </row>
    <row r="177" spans="2:10" ht="11.25" customHeight="1">
      <c r="B177" s="135"/>
      <c r="C177" s="465" t="s">
        <v>225</v>
      </c>
      <c r="D177" s="466">
        <v>6757.6679999999997</v>
      </c>
      <c r="E177" s="466">
        <v>9571.1919999999991</v>
      </c>
      <c r="F177" s="466">
        <v>7364.2</v>
      </c>
      <c r="G177" s="466">
        <v>2432.1999999999998</v>
      </c>
      <c r="H177" s="466">
        <v>5246</v>
      </c>
      <c r="I177" s="501">
        <f t="shared" si="5"/>
        <v>70.604246576601952</v>
      </c>
      <c r="J177" s="134"/>
    </row>
    <row r="178" spans="2:10" ht="11.25" customHeight="1">
      <c r="B178" s="135"/>
      <c r="C178" s="465" t="s">
        <v>226</v>
      </c>
      <c r="D178" s="466">
        <v>6900.5630000000001</v>
      </c>
      <c r="E178" s="466">
        <v>9571.1919999999991</v>
      </c>
      <c r="F178" s="466">
        <v>7546.2</v>
      </c>
      <c r="G178" s="466">
        <v>2628.3</v>
      </c>
      <c r="H178" s="466">
        <v>5375.2</v>
      </c>
      <c r="I178" s="501">
        <f t="shared" si="5"/>
        <v>72.097216313286793</v>
      </c>
      <c r="J178" s="134"/>
    </row>
    <row r="179" spans="2:10" ht="11.25" customHeight="1">
      <c r="B179" s="135"/>
      <c r="C179" s="465" t="s">
        <v>227</v>
      </c>
      <c r="D179" s="466">
        <v>6662.7529999999997</v>
      </c>
      <c r="E179" s="466">
        <v>9571.1919999999991</v>
      </c>
      <c r="F179" s="466">
        <v>7561.8</v>
      </c>
      <c r="G179" s="466">
        <v>2679.9</v>
      </c>
      <c r="H179" s="466">
        <v>5401.1</v>
      </c>
      <c r="I179" s="501">
        <f t="shared" si="5"/>
        <v>69.612572812247421</v>
      </c>
      <c r="J179" s="134"/>
    </row>
    <row r="180" spans="2:10" ht="11.25" customHeight="1">
      <c r="B180" s="135"/>
      <c r="C180" s="465" t="s">
        <v>228</v>
      </c>
      <c r="D180" s="466">
        <v>6227.4970000000003</v>
      </c>
      <c r="E180" s="466">
        <v>9571.1919999999991</v>
      </c>
      <c r="F180" s="466">
        <v>7288.6</v>
      </c>
      <c r="G180" s="466">
        <v>2526.8000000000002</v>
      </c>
      <c r="H180" s="466">
        <v>5206</v>
      </c>
      <c r="I180" s="501">
        <f t="shared" si="5"/>
        <v>65.065009666507592</v>
      </c>
      <c r="J180" s="134"/>
    </row>
    <row r="181" spans="2:10" ht="11.25" customHeight="1">
      <c r="B181" s="135"/>
      <c r="C181" s="465" t="s">
        <v>229</v>
      </c>
      <c r="D181" s="466">
        <v>5691.3850000000002</v>
      </c>
      <c r="E181" s="466">
        <v>9571.1919999999991</v>
      </c>
      <c r="F181" s="466">
        <v>6679.7</v>
      </c>
      <c r="G181" s="466">
        <v>2210.9</v>
      </c>
      <c r="H181" s="466">
        <v>4877.3</v>
      </c>
      <c r="I181" s="501">
        <f t="shared" si="5"/>
        <v>59.463701072969812</v>
      </c>
      <c r="J181" s="134"/>
    </row>
    <row r="182" spans="2:10" ht="11.25" customHeight="1">
      <c r="B182" s="135"/>
      <c r="C182" s="465" t="s">
        <v>230</v>
      </c>
      <c r="D182" s="466">
        <v>5315.5410000000002</v>
      </c>
      <c r="E182" s="466">
        <v>9571.1919999999991</v>
      </c>
      <c r="F182" s="466">
        <v>6221.1</v>
      </c>
      <c r="G182" s="466">
        <v>2096.1</v>
      </c>
      <c r="H182" s="466">
        <v>4554.1000000000004</v>
      </c>
      <c r="I182" s="501">
        <f t="shared" si="5"/>
        <v>55.536875657702836</v>
      </c>
      <c r="J182" s="134"/>
    </row>
    <row r="183" spans="2:10" ht="11.25" customHeight="1">
      <c r="B183" s="135"/>
      <c r="C183" s="465" t="s">
        <v>231</v>
      </c>
      <c r="D183" s="466">
        <v>5019.009</v>
      </c>
      <c r="E183" s="466">
        <v>9571.1919999999991</v>
      </c>
      <c r="F183" s="466">
        <v>5939.7</v>
      </c>
      <c r="G183" s="466">
        <v>2008</v>
      </c>
      <c r="H183" s="466">
        <v>4347.8</v>
      </c>
      <c r="I183" s="501">
        <f t="shared" si="5"/>
        <v>52.43870355959843</v>
      </c>
      <c r="J183" s="134"/>
    </row>
    <row r="184" spans="2:10" ht="11.25" customHeight="1">
      <c r="B184" s="135"/>
      <c r="C184" s="465" t="s">
        <v>232</v>
      </c>
      <c r="D184" s="466">
        <v>4909.1099999999997</v>
      </c>
      <c r="E184" s="466">
        <v>9571.1919999999991</v>
      </c>
      <c r="F184" s="466">
        <v>5577.5</v>
      </c>
      <c r="G184" s="466">
        <v>1876</v>
      </c>
      <c r="H184" s="466">
        <v>4250.6000000000004</v>
      </c>
      <c r="I184" s="501">
        <f t="shared" si="5"/>
        <v>51.290476672080132</v>
      </c>
      <c r="J184" s="134"/>
    </row>
    <row r="185" spans="2:10" ht="11.25" customHeight="1">
      <c r="B185" s="135"/>
      <c r="C185" s="465" t="s">
        <v>233</v>
      </c>
      <c r="D185" s="466">
        <v>4809.018</v>
      </c>
      <c r="E185" s="466">
        <v>9571.1919999999991</v>
      </c>
      <c r="F185" s="466">
        <v>5875.6</v>
      </c>
      <c r="G185" s="466">
        <v>1874</v>
      </c>
      <c r="H185" s="466">
        <v>4273.3999999999996</v>
      </c>
      <c r="I185" s="501">
        <f t="shared" si="5"/>
        <v>50.244713511127983</v>
      </c>
      <c r="J185" s="134"/>
    </row>
    <row r="186" spans="2:10" ht="11.25" customHeight="1">
      <c r="B186" s="135"/>
      <c r="C186" s="545" t="s">
        <v>234</v>
      </c>
      <c r="D186" s="466">
        <v>4807.3990000000003</v>
      </c>
      <c r="E186" s="466">
        <v>9571.1919999999991</v>
      </c>
      <c r="F186" s="466">
        <v>6809.9</v>
      </c>
      <c r="G186" s="466">
        <v>2158.8000000000002</v>
      </c>
      <c r="H186" s="466">
        <v>4541.1000000000004</v>
      </c>
      <c r="I186" s="501">
        <f t="shared" si="5"/>
        <v>50.227798167668148</v>
      </c>
      <c r="J186" s="134"/>
    </row>
    <row r="187" spans="2:10" ht="11.25" customHeight="1">
      <c r="B187" s="135"/>
      <c r="C187" s="545" t="s">
        <v>589</v>
      </c>
      <c r="D187" s="466">
        <v>5538.3239999999996</v>
      </c>
      <c r="E187" s="466">
        <v>9571.1919999999991</v>
      </c>
      <c r="F187" s="466">
        <v>6864.7</v>
      </c>
      <c r="G187" s="466">
        <v>2351.4</v>
      </c>
      <c r="H187" s="466">
        <v>5027.7</v>
      </c>
      <c r="I187" s="501">
        <f t="shared" si="5"/>
        <v>57.864516770742867</v>
      </c>
      <c r="J187" s="134"/>
    </row>
    <row r="188" spans="2:10" ht="11.25" customHeight="1">
      <c r="B188" s="135"/>
      <c r="C188" s="545" t="s">
        <v>590</v>
      </c>
      <c r="D188" s="466">
        <v>5988.4196330000004</v>
      </c>
      <c r="E188" s="466">
        <v>9571.1919999999991</v>
      </c>
      <c r="F188" s="466">
        <v>7246.5</v>
      </c>
      <c r="G188" s="466">
        <v>2410.6999999999998</v>
      </c>
      <c r="H188" s="466">
        <v>5248.5</v>
      </c>
      <c r="I188" s="501">
        <f t="shared" si="5"/>
        <v>62.567124690425189</v>
      </c>
      <c r="J188" s="134"/>
    </row>
    <row r="189" spans="2:10" ht="11.25" customHeight="1">
      <c r="B189" s="135"/>
      <c r="C189" s="545" t="s">
        <v>591</v>
      </c>
      <c r="D189" s="466">
        <v>6171.9379669999998</v>
      </c>
      <c r="E189" s="466">
        <v>9571.1919999999991</v>
      </c>
      <c r="F189" s="466">
        <v>7313.9</v>
      </c>
      <c r="G189" s="466">
        <v>2469.4</v>
      </c>
      <c r="H189" s="466">
        <v>5439.4</v>
      </c>
      <c r="I189" s="501">
        <f t="shared" si="5"/>
        <v>64.484527810120213</v>
      </c>
      <c r="J189" s="134"/>
    </row>
    <row r="190" spans="2:10" ht="11.25" customHeight="1">
      <c r="B190" s="135"/>
      <c r="C190" s="545" t="s">
        <v>592</v>
      </c>
      <c r="D190" s="466">
        <v>6338.8201060000001</v>
      </c>
      <c r="E190" s="466">
        <v>9571.1919999999991</v>
      </c>
      <c r="F190" s="466">
        <v>7484.9</v>
      </c>
      <c r="G190" s="466">
        <v>2663.3</v>
      </c>
      <c r="H190" s="466">
        <v>5583.8</v>
      </c>
      <c r="I190" s="501">
        <f t="shared" si="5"/>
        <v>66.228115641186605</v>
      </c>
      <c r="J190" s="134"/>
    </row>
    <row r="191" spans="2:10" ht="11.25" customHeight="1">
      <c r="B191" s="135"/>
      <c r="C191" s="545" t="s">
        <v>593</v>
      </c>
      <c r="D191" s="466">
        <v>6472.1755350000003</v>
      </c>
      <c r="E191" s="466">
        <v>9571.1919999999991</v>
      </c>
      <c r="F191" s="466">
        <v>7510.6</v>
      </c>
      <c r="G191" s="466">
        <v>2713.6</v>
      </c>
      <c r="H191" s="466">
        <v>5600.3</v>
      </c>
      <c r="I191" s="501">
        <f t="shared" si="5"/>
        <v>67.621415754693885</v>
      </c>
      <c r="J191" s="134"/>
    </row>
    <row r="192" spans="2:10" ht="11.25" customHeight="1">
      <c r="B192" s="135"/>
      <c r="C192" s="545" t="s">
        <v>594</v>
      </c>
      <c r="D192" s="466">
        <v>6194.3038269999997</v>
      </c>
      <c r="E192" s="466">
        <v>9571.1919999999991</v>
      </c>
      <c r="F192" s="466">
        <v>7257.7</v>
      </c>
      <c r="G192" s="466">
        <v>2562.4</v>
      </c>
      <c r="H192" s="466">
        <v>5391.1</v>
      </c>
      <c r="I192" s="501">
        <f t="shared" si="5"/>
        <v>64.718206750005649</v>
      </c>
      <c r="J192" s="134"/>
    </row>
    <row r="193" spans="2:12" ht="11.25" customHeight="1">
      <c r="B193" s="135"/>
      <c r="C193" s="545" t="s">
        <v>595</v>
      </c>
      <c r="D193" s="466">
        <v>5791.2575360000001</v>
      </c>
      <c r="E193" s="466">
        <v>9571.1919999999991</v>
      </c>
      <c r="F193" s="466">
        <v>6659.9</v>
      </c>
      <c r="G193" s="466">
        <v>2256.1</v>
      </c>
      <c r="H193" s="466">
        <v>5051.3</v>
      </c>
      <c r="I193" s="501">
        <f t="shared" si="5"/>
        <v>60.507171269785417</v>
      </c>
      <c r="J193" s="134"/>
    </row>
    <row r="194" spans="2:12" ht="11.25" customHeight="1">
      <c r="B194" s="135"/>
      <c r="C194" s="545" t="s">
        <v>596</v>
      </c>
      <c r="D194" s="466">
        <v>5181.8994780000003</v>
      </c>
      <c r="E194" s="466">
        <v>9571.1919999999991</v>
      </c>
      <c r="F194" s="466">
        <v>6211.9</v>
      </c>
      <c r="G194" s="466">
        <v>2133.6</v>
      </c>
      <c r="H194" s="466">
        <v>4715.1000000000004</v>
      </c>
      <c r="I194" s="501">
        <f t="shared" si="5"/>
        <v>54.140586438972292</v>
      </c>
      <c r="J194" s="134"/>
    </row>
    <row r="195" spans="2:12" ht="11.25" customHeight="1">
      <c r="B195" s="135"/>
      <c r="C195" s="545" t="s">
        <v>597</v>
      </c>
      <c r="D195" s="466">
        <v>4778.18408</v>
      </c>
      <c r="E195" s="466">
        <v>9571.1919999999991</v>
      </c>
      <c r="F195" s="466">
        <v>5951.6</v>
      </c>
      <c r="G195" s="466">
        <v>2050.8000000000002</v>
      </c>
      <c r="H195" s="466">
        <v>4496.3</v>
      </c>
      <c r="I195" s="501">
        <f t="shared" si="5"/>
        <v>49.922560115814214</v>
      </c>
      <c r="J195" s="134"/>
    </row>
    <row r="196" spans="2:12" ht="11.25" customHeight="1">
      <c r="B196" s="135"/>
      <c r="C196" s="545" t="s">
        <v>598</v>
      </c>
      <c r="D196" s="466">
        <v>4491.0809689999996</v>
      </c>
      <c r="E196" s="466">
        <v>9571.1919999999991</v>
      </c>
      <c r="F196" s="466">
        <v>5596.9</v>
      </c>
      <c r="G196" s="466">
        <v>1931.8</v>
      </c>
      <c r="H196" s="466">
        <v>4397.8999999999996</v>
      </c>
      <c r="I196" s="501">
        <f t="shared" si="5"/>
        <v>46.922901233200633</v>
      </c>
      <c r="J196" s="134"/>
    </row>
    <row r="197" spans="2:12" ht="11.25" customHeight="1">
      <c r="B197" s="135"/>
      <c r="C197" s="545" t="s">
        <v>599</v>
      </c>
      <c r="D197" s="466">
        <v>4266.2191040000007</v>
      </c>
      <c r="E197" s="466">
        <v>9571.1919999999991</v>
      </c>
      <c r="F197" s="466">
        <v>5904.6</v>
      </c>
      <c r="G197" s="466">
        <v>1932.5</v>
      </c>
      <c r="H197" s="466">
        <v>4429.6000000000004</v>
      </c>
      <c r="I197" s="501">
        <f t="shared" si="5"/>
        <v>44.573540098244827</v>
      </c>
      <c r="J197" s="134"/>
    </row>
    <row r="198" spans="2:12" ht="11.25" customHeight="1">
      <c r="B198" s="135"/>
      <c r="C198" s="546" t="s">
        <v>600</v>
      </c>
      <c r="D198" s="492">
        <v>3842.967768</v>
      </c>
      <c r="E198" s="492">
        <v>9571.1919999999991</v>
      </c>
      <c r="F198" s="492">
        <v>6884.1</v>
      </c>
      <c r="G198" s="492">
        <v>2223.5</v>
      </c>
      <c r="H198" s="492">
        <v>4682.6000000000004</v>
      </c>
      <c r="I198" s="508">
        <f t="shared" si="5"/>
        <v>40.151401915247341</v>
      </c>
      <c r="J198" s="134"/>
    </row>
    <row r="199" spans="2:12" ht="11.25" customHeight="1">
      <c r="B199" s="24"/>
      <c r="C199" s="23"/>
      <c r="D199" s="23"/>
      <c r="E199" s="23"/>
      <c r="F199" s="23"/>
      <c r="G199" s="23"/>
      <c r="H199" s="23"/>
      <c r="I199" s="23"/>
      <c r="J199" s="133"/>
    </row>
    <row r="200" spans="2:12" ht="11.25" customHeight="1">
      <c r="B200" s="24"/>
      <c r="C200" s="65" t="s">
        <v>247</v>
      </c>
      <c r="D200" s="65"/>
      <c r="E200" s="23"/>
      <c r="F200" s="23"/>
      <c r="G200" s="23"/>
      <c r="H200" s="23"/>
      <c r="I200" s="23"/>
      <c r="J200" s="133"/>
    </row>
    <row r="201" spans="2:12" ht="11.25" customHeight="1">
      <c r="B201" s="24"/>
      <c r="C201" s="547">
        <v>2012</v>
      </c>
      <c r="D201" s="548">
        <v>23824.320073999999</v>
      </c>
      <c r="E201" s="23"/>
      <c r="F201" s="23"/>
      <c r="G201" s="23"/>
      <c r="H201" s="23"/>
      <c r="I201" s="23"/>
      <c r="J201" s="133"/>
    </row>
    <row r="202" spans="2:12" ht="11.25" customHeight="1">
      <c r="B202" s="24"/>
      <c r="C202" s="505">
        <v>2013</v>
      </c>
      <c r="D202" s="466">
        <v>40676.336748000016</v>
      </c>
      <c r="E202" s="23"/>
      <c r="F202" s="23"/>
      <c r="G202" s="23"/>
      <c r="H202" s="23"/>
      <c r="I202" s="23"/>
      <c r="J202" s="133"/>
    </row>
    <row r="203" spans="2:12" ht="11.25" customHeight="1">
      <c r="B203" s="24"/>
      <c r="C203" s="505">
        <v>2014</v>
      </c>
      <c r="D203" s="466">
        <v>42528.394533999985</v>
      </c>
      <c r="E203" s="23"/>
      <c r="F203" s="23"/>
      <c r="G203" s="23"/>
      <c r="H203" s="23"/>
      <c r="I203" s="23"/>
      <c r="J203" s="133"/>
    </row>
    <row r="204" spans="2:12" ht="11.25" customHeight="1">
      <c r="B204" s="24"/>
      <c r="C204" s="505">
        <v>2015</v>
      </c>
      <c r="D204" s="466">
        <v>31217.790073</v>
      </c>
      <c r="E204" s="23"/>
      <c r="F204" s="23"/>
      <c r="G204" s="23"/>
      <c r="H204" s="23"/>
      <c r="I204" s="23"/>
      <c r="J204" s="133"/>
    </row>
    <row r="205" spans="2:12" ht="11.25" customHeight="1">
      <c r="B205" s="24"/>
      <c r="C205" s="549">
        <v>2016</v>
      </c>
      <c r="D205" s="550">
        <v>39167.946627999961</v>
      </c>
      <c r="E205" s="23"/>
      <c r="F205" s="23"/>
      <c r="G205" s="23"/>
      <c r="H205" s="23"/>
      <c r="I205" s="23"/>
      <c r="J205" s="133"/>
    </row>
    <row r="206" spans="2:12" ht="11.25" customHeight="1">
      <c r="B206" s="24"/>
      <c r="C206" s="159"/>
      <c r="D206" s="160"/>
      <c r="E206" s="23"/>
      <c r="F206" s="23"/>
      <c r="G206" s="23"/>
      <c r="H206" s="23"/>
      <c r="I206" s="23"/>
      <c r="J206" s="133"/>
    </row>
    <row r="207" spans="2:12" ht="11.25" customHeight="1">
      <c r="B207" s="24"/>
      <c r="C207" s="131" t="s">
        <v>604</v>
      </c>
      <c r="D207" s="132"/>
      <c r="E207" s="132"/>
      <c r="F207" s="132"/>
      <c r="G207" s="119"/>
      <c r="H207" s="119"/>
      <c r="I207" s="133"/>
      <c r="J207" s="133"/>
    </row>
    <row r="208" spans="2:12" ht="11.25" customHeight="1">
      <c r="B208" s="24"/>
      <c r="C208" s="551"/>
      <c r="D208" s="1051" t="s">
        <v>251</v>
      </c>
      <c r="E208" s="1051"/>
      <c r="F208" s="1051"/>
      <c r="G208" s="1051" t="s">
        <v>252</v>
      </c>
      <c r="H208" s="1051"/>
      <c r="I208" s="1051"/>
      <c r="J208" s="943"/>
      <c r="K208" s="943" t="s">
        <v>175</v>
      </c>
      <c r="L208" s="943"/>
    </row>
    <row r="209" spans="2:13" ht="11.25" customHeight="1">
      <c r="B209" s="24"/>
      <c r="C209" s="448"/>
      <c r="D209" s="553" t="s">
        <v>631</v>
      </c>
      <c r="E209" s="554" t="s">
        <v>181</v>
      </c>
      <c r="F209" s="553" t="s">
        <v>253</v>
      </c>
      <c r="G209" s="553" t="s">
        <v>631</v>
      </c>
      <c r="H209" s="554" t="s">
        <v>181</v>
      </c>
      <c r="I209" s="553" t="s">
        <v>253</v>
      </c>
      <c r="J209" s="553" t="s">
        <v>631</v>
      </c>
      <c r="K209" s="554" t="s">
        <v>181</v>
      </c>
      <c r="L209" s="553" t="s">
        <v>253</v>
      </c>
    </row>
    <row r="210" spans="2:13" ht="11.25" customHeight="1">
      <c r="B210" s="24"/>
      <c r="C210" s="552" t="s">
        <v>148</v>
      </c>
      <c r="D210" s="495">
        <v>2546.8180000000002</v>
      </c>
      <c r="E210" s="495">
        <v>746.90503799999999</v>
      </c>
      <c r="F210" s="968">
        <v>0.2932698912918002</v>
      </c>
      <c r="G210" s="495">
        <v>909.476</v>
      </c>
      <c r="H210" s="495">
        <v>453.16499999999985</v>
      </c>
      <c r="I210" s="968">
        <f>H210/G210</f>
        <v>0.49827043264473153</v>
      </c>
      <c r="J210" s="970">
        <v>3456.2939999999999</v>
      </c>
      <c r="K210" s="970">
        <v>1200.0700379999998</v>
      </c>
      <c r="L210" s="968">
        <f>K210/J210</f>
        <v>0.34721295063440782</v>
      </c>
    </row>
    <row r="211" spans="2:13" ht="11.25" customHeight="1">
      <c r="B211" s="24"/>
      <c r="C211" s="552" t="s">
        <v>149</v>
      </c>
      <c r="D211" s="495">
        <v>1681</v>
      </c>
      <c r="E211" s="495">
        <v>540.58000000000004</v>
      </c>
      <c r="F211" s="968">
        <v>0.3215823914336704</v>
      </c>
      <c r="G211" s="495">
        <v>3120.6</v>
      </c>
      <c r="H211" s="495">
        <v>1736.1460000000002</v>
      </c>
      <c r="I211" s="968">
        <f t="shared" ref="I211:I215" si="6">H211/G211</f>
        <v>0.55635006088572714</v>
      </c>
      <c r="J211" s="970">
        <v>4801.6000000000004</v>
      </c>
      <c r="K211" s="970">
        <v>2276.7260000000001</v>
      </c>
      <c r="L211" s="968">
        <f t="shared" ref="L211:L215" si="7">K211/J211</f>
        <v>0.47415986337887367</v>
      </c>
    </row>
    <row r="212" spans="2:13" ht="11.25" customHeight="1">
      <c r="B212" s="24"/>
      <c r="C212" s="552" t="s">
        <v>255</v>
      </c>
      <c r="D212" s="495">
        <v>2424.9229999999998</v>
      </c>
      <c r="E212" s="495">
        <v>1020.9205400000001</v>
      </c>
      <c r="F212" s="968">
        <v>0.42101152902587008</v>
      </c>
      <c r="G212" s="495">
        <v>3791.8719999999998</v>
      </c>
      <c r="H212" s="495">
        <v>931.24276799999984</v>
      </c>
      <c r="I212" s="968">
        <f t="shared" si="6"/>
        <v>0.24558918866459625</v>
      </c>
      <c r="J212" s="970">
        <v>6216.7950000000001</v>
      </c>
      <c r="K212" s="970">
        <v>1952.1633079999999</v>
      </c>
      <c r="L212" s="968">
        <f t="shared" si="7"/>
        <v>0.31401442511776567</v>
      </c>
    </row>
    <row r="213" spans="2:13" ht="11.25" customHeight="1">
      <c r="B213" s="24"/>
      <c r="C213" s="552" t="s">
        <v>151</v>
      </c>
      <c r="D213" s="495" t="s">
        <v>44</v>
      </c>
      <c r="E213" s="495" t="s">
        <v>44</v>
      </c>
      <c r="F213" s="968" t="s">
        <v>44</v>
      </c>
      <c r="G213" s="495">
        <v>835.14400000000001</v>
      </c>
      <c r="H213" s="495">
        <v>420.56700000000001</v>
      </c>
      <c r="I213" s="968">
        <f t="shared" si="6"/>
        <v>0.50358620788750208</v>
      </c>
      <c r="J213" s="970">
        <v>835.14400000000001</v>
      </c>
      <c r="K213" s="970">
        <v>420.56700000000001</v>
      </c>
      <c r="L213" s="968">
        <f t="shared" si="7"/>
        <v>0.50358620788750208</v>
      </c>
    </row>
    <row r="214" spans="2:13" ht="11.25" customHeight="1">
      <c r="B214" s="24"/>
      <c r="C214" s="552" t="s">
        <v>256</v>
      </c>
      <c r="D214" s="495">
        <v>180.3</v>
      </c>
      <c r="E214" s="495">
        <v>81.637</v>
      </c>
      <c r="F214" s="968">
        <v>0.45278424847476428</v>
      </c>
      <c r="G214" s="495">
        <v>669.1</v>
      </c>
      <c r="H214" s="495">
        <v>260.47899999999998</v>
      </c>
      <c r="I214" s="968">
        <f t="shared" si="6"/>
        <v>0.38929756389179493</v>
      </c>
      <c r="J214" s="970">
        <v>849.4</v>
      </c>
      <c r="K214" s="970">
        <v>342.11599999999999</v>
      </c>
      <c r="L214" s="968">
        <f t="shared" si="7"/>
        <v>0.4027737226277372</v>
      </c>
    </row>
    <row r="215" spans="2:13" ht="11.25" customHeight="1">
      <c r="B215" s="24"/>
      <c r="C215" s="552" t="s">
        <v>257</v>
      </c>
      <c r="D215" s="495">
        <v>2133.8380000000002</v>
      </c>
      <c r="E215" s="495">
        <v>1038.8938599999999</v>
      </c>
      <c r="F215" s="968">
        <v>0.48686632256056933</v>
      </c>
      <c r="G215" s="495">
        <v>245</v>
      </c>
      <c r="H215" s="495">
        <v>41.368000000000166</v>
      </c>
      <c r="I215" s="968">
        <f t="shared" si="6"/>
        <v>0.16884897959183742</v>
      </c>
      <c r="J215" s="970">
        <v>2378.8380000000002</v>
      </c>
      <c r="K215" s="970">
        <v>1080.2618600000001</v>
      </c>
      <c r="L215" s="968">
        <f t="shared" si="7"/>
        <v>0.45411325193224589</v>
      </c>
    </row>
    <row r="216" spans="2:13" ht="11.25" customHeight="1">
      <c r="B216" s="24"/>
      <c r="C216" s="448" t="s">
        <v>254</v>
      </c>
      <c r="D216" s="496">
        <f>SUM(D210:D215)</f>
        <v>8966.8790000000008</v>
      </c>
      <c r="E216" s="967">
        <f>SUM(E210:E215)</f>
        <v>3428.9364379999997</v>
      </c>
      <c r="F216" s="969">
        <v>0.38240021282767389</v>
      </c>
      <c r="G216" s="496">
        <f>SUM(G210:G215)</f>
        <v>9571.1920000000009</v>
      </c>
      <c r="H216" s="967">
        <f>SUM(H210:H215)</f>
        <v>3842.9677679999995</v>
      </c>
      <c r="I216" s="969">
        <f>H216/G216</f>
        <v>0.40151401915247331</v>
      </c>
      <c r="J216" s="967">
        <f>SUM(J210:J215)</f>
        <v>18538.071</v>
      </c>
      <c r="K216" s="967">
        <f>SUM(K210:K215)</f>
        <v>7271.9042059999992</v>
      </c>
      <c r="L216" s="969">
        <f>K216/J216</f>
        <v>0.39226865653929144</v>
      </c>
    </row>
    <row r="217" spans="2:13" ht="11.25" customHeight="1">
      <c r="B217" s="24"/>
      <c r="C217" s="7"/>
      <c r="D217" s="22"/>
      <c r="E217" s="23"/>
      <c r="F217" s="23"/>
      <c r="G217" s="23"/>
      <c r="H217" s="23"/>
      <c r="I217" s="23"/>
      <c r="J217" s="133"/>
    </row>
    <row r="218" spans="2:13" ht="11.25" customHeight="1">
      <c r="B218" s="24"/>
      <c r="C218" s="131" t="s">
        <v>416</v>
      </c>
      <c r="D218" s="132"/>
      <c r="E218" s="132"/>
      <c r="F218" s="132"/>
      <c r="G218" s="11"/>
      <c r="H218" s="11"/>
      <c r="I218" s="133"/>
      <c r="J218" s="133"/>
    </row>
    <row r="219" spans="2:13" ht="11.25" customHeight="1">
      <c r="B219" s="24"/>
      <c r="C219" s="556"/>
      <c r="D219" s="557" t="s">
        <v>417</v>
      </c>
      <c r="E219" s="557" t="s">
        <v>139</v>
      </c>
      <c r="F219" s="557" t="s">
        <v>35</v>
      </c>
      <c r="G219" s="366"/>
      <c r="H219" s="68">
        <v>468.16500000000002</v>
      </c>
      <c r="I219" s="974">
        <f>H219/G210</f>
        <v>0.5147634462041879</v>
      </c>
      <c r="J219" s="23"/>
      <c r="K219" s="975">
        <v>1215.0700379999998</v>
      </c>
      <c r="L219" s="974">
        <f>K219/J210</f>
        <v>0.35155285921857338</v>
      </c>
    </row>
    <row r="220" spans="2:13" ht="11.25" customHeight="1">
      <c r="B220" s="367"/>
      <c r="C220" s="558">
        <v>42370</v>
      </c>
      <c r="D220" s="947">
        <v>31.444320000000001</v>
      </c>
      <c r="E220" s="947">
        <v>64.359519999999904</v>
      </c>
      <c r="F220" s="945">
        <v>524.94515800000011</v>
      </c>
      <c r="G220" s="68"/>
      <c r="H220" s="68">
        <v>1796.146</v>
      </c>
      <c r="I220" s="974">
        <f t="shared" ref="I220:I225" si="8">H220/G211</f>
        <v>0.5755771326027046</v>
      </c>
      <c r="J220" s="23"/>
      <c r="K220" s="975">
        <v>2336.7260000000001</v>
      </c>
      <c r="L220" s="974">
        <f t="shared" ref="L220:L225" si="9">K220/J211</f>
        <v>0.48665569810063308</v>
      </c>
      <c r="M220" s="364">
        <v>1000</v>
      </c>
    </row>
    <row r="221" spans="2:13" ht="11.25" customHeight="1">
      <c r="B221" s="367"/>
      <c r="C221" s="558">
        <v>42371</v>
      </c>
      <c r="D221" s="947">
        <v>31.444320000000012</v>
      </c>
      <c r="E221" s="947">
        <v>64.340946666666554</v>
      </c>
      <c r="F221" s="945">
        <v>580.95386100000007</v>
      </c>
      <c r="G221" s="68"/>
      <c r="H221" s="68">
        <v>931.24276800000007</v>
      </c>
      <c r="I221" s="974">
        <f t="shared" si="8"/>
        <v>0.24558918866459631</v>
      </c>
      <c r="J221" s="23"/>
      <c r="K221" s="975">
        <v>1952.1633079999999</v>
      </c>
      <c r="L221" s="974">
        <f t="shared" si="9"/>
        <v>0.31401442511776567</v>
      </c>
    </row>
    <row r="222" spans="2:13" ht="11.25" customHeight="1">
      <c r="B222" s="367"/>
      <c r="C222" s="558">
        <v>42372</v>
      </c>
      <c r="D222" s="947">
        <v>31.444320000000012</v>
      </c>
      <c r="E222" s="947">
        <v>52.622819999999976</v>
      </c>
      <c r="F222" s="945">
        <v>594.58695599999999</v>
      </c>
      <c r="G222" s="68"/>
      <c r="H222" s="68">
        <v>345.56700000000001</v>
      </c>
      <c r="I222" s="974">
        <f t="shared" si="8"/>
        <v>0.41378133591332755</v>
      </c>
      <c r="J222" s="23"/>
      <c r="K222" s="975">
        <v>345.56700000000001</v>
      </c>
      <c r="L222" s="974">
        <f t="shared" si="9"/>
        <v>0.41378133591332755</v>
      </c>
    </row>
    <row r="223" spans="2:13" ht="11.25" customHeight="1">
      <c r="B223" s="367"/>
      <c r="C223" s="558">
        <v>42373</v>
      </c>
      <c r="D223" s="947">
        <v>58.010239999999989</v>
      </c>
      <c r="E223" s="947">
        <v>49.67165499999998</v>
      </c>
      <c r="F223" s="945">
        <v>670.279</v>
      </c>
      <c r="G223" s="68"/>
      <c r="H223" s="68">
        <v>260.47899999999998</v>
      </c>
      <c r="I223" s="974">
        <f t="shared" si="8"/>
        <v>0.38929756389179493</v>
      </c>
      <c r="J223" s="23"/>
      <c r="K223" s="975">
        <v>342.11599999999999</v>
      </c>
      <c r="L223" s="974">
        <f t="shared" si="9"/>
        <v>0.4027737226277372</v>
      </c>
    </row>
    <row r="224" spans="2:13" ht="11.25" customHeight="1">
      <c r="B224" s="367"/>
      <c r="C224" s="558">
        <v>42374</v>
      </c>
      <c r="D224" s="947">
        <v>59.157599999999988</v>
      </c>
      <c r="E224" s="947">
        <v>46.986239999999938</v>
      </c>
      <c r="F224" s="945">
        <v>658.34115199999997</v>
      </c>
      <c r="G224" s="68"/>
      <c r="H224" s="68">
        <v>41.368000000000002</v>
      </c>
      <c r="I224" s="974">
        <f t="shared" si="8"/>
        <v>0.16884897959183676</v>
      </c>
      <c r="J224" s="23"/>
      <c r="K224" s="975">
        <v>1080.2618600000001</v>
      </c>
      <c r="L224" s="974">
        <f t="shared" si="9"/>
        <v>0.45411325193224589</v>
      </c>
    </row>
    <row r="225" spans="2:12" ht="11.25" customHeight="1">
      <c r="B225" s="367"/>
      <c r="C225" s="558">
        <v>42375</v>
      </c>
      <c r="D225" s="947">
        <v>59.157599999999988</v>
      </c>
      <c r="E225" s="947">
        <v>46.986240000000024</v>
      </c>
      <c r="F225" s="945">
        <v>593.56320100000005</v>
      </c>
      <c r="G225" s="68"/>
      <c r="H225" s="68">
        <v>3842.967768</v>
      </c>
      <c r="I225" s="974">
        <f t="shared" si="8"/>
        <v>0.40151401915247337</v>
      </c>
      <c r="J225" s="23"/>
      <c r="K225" s="975">
        <v>7271.9042059999992</v>
      </c>
      <c r="L225" s="974">
        <f t="shared" si="9"/>
        <v>0.39226865653929144</v>
      </c>
    </row>
    <row r="226" spans="2:12" ht="11.25" customHeight="1">
      <c r="B226" s="367"/>
      <c r="C226" s="558">
        <v>42376</v>
      </c>
      <c r="D226" s="947">
        <v>59.157599999999988</v>
      </c>
      <c r="E226" s="947">
        <v>46.98623999999996</v>
      </c>
      <c r="F226" s="945">
        <v>708.846048</v>
      </c>
      <c r="G226" s="68"/>
      <c r="H226" s="68"/>
      <c r="I226" s="25"/>
      <c r="J226" s="23"/>
    </row>
    <row r="227" spans="2:12" ht="11.25" customHeight="1">
      <c r="B227" s="367"/>
      <c r="C227" s="558">
        <v>42377</v>
      </c>
      <c r="D227" s="947">
        <v>59.157599999999988</v>
      </c>
      <c r="E227" s="947">
        <v>46.983986000000009</v>
      </c>
      <c r="F227" s="945">
        <v>721.91596600000003</v>
      </c>
      <c r="G227" s="68"/>
      <c r="I227" s="25"/>
      <c r="J227" s="23"/>
    </row>
    <row r="228" spans="2:12" ht="11.25" customHeight="1">
      <c r="B228" s="367"/>
      <c r="C228" s="558">
        <v>42378</v>
      </c>
      <c r="D228" s="947">
        <v>59.157600000000009</v>
      </c>
      <c r="E228" s="947">
        <v>56.409359999999992</v>
      </c>
      <c r="F228" s="945">
        <v>652.97965199999999</v>
      </c>
      <c r="G228" s="68"/>
      <c r="H228" s="68"/>
      <c r="I228" s="25"/>
      <c r="J228" s="23"/>
    </row>
    <row r="229" spans="2:12" ht="11.25" customHeight="1">
      <c r="B229" s="367"/>
      <c r="C229" s="558">
        <v>42379</v>
      </c>
      <c r="D229" s="947">
        <v>59.157600000000009</v>
      </c>
      <c r="E229" s="947">
        <v>51.936886666666645</v>
      </c>
      <c r="F229" s="945">
        <v>622.30149600000004</v>
      </c>
      <c r="G229" s="68"/>
      <c r="H229" s="68"/>
      <c r="I229" s="25"/>
      <c r="J229" s="23"/>
    </row>
    <row r="230" spans="2:12" ht="11.25" customHeight="1">
      <c r="B230" s="367"/>
      <c r="C230" s="558">
        <v>42380</v>
      </c>
      <c r="D230" s="947">
        <v>59.157599999999988</v>
      </c>
      <c r="E230" s="947">
        <v>46.986239999999981</v>
      </c>
      <c r="F230" s="945">
        <v>725.33957299999997</v>
      </c>
      <c r="G230" s="68"/>
      <c r="H230" s="68"/>
      <c r="I230" s="25"/>
      <c r="J230" s="23"/>
    </row>
    <row r="231" spans="2:12" ht="11.25" customHeight="1">
      <c r="B231" s="367"/>
      <c r="C231" s="558">
        <v>42381</v>
      </c>
      <c r="D231" s="947">
        <v>59.157599999999974</v>
      </c>
      <c r="E231" s="947">
        <v>50.23587999999998</v>
      </c>
      <c r="F231" s="945">
        <v>743.58911799999998</v>
      </c>
      <c r="G231" s="68"/>
      <c r="H231" s="68"/>
      <c r="I231" s="25"/>
      <c r="J231" s="23"/>
    </row>
    <row r="232" spans="2:12" ht="11.25" customHeight="1">
      <c r="B232" s="367"/>
      <c r="C232" s="558">
        <v>42382</v>
      </c>
      <c r="D232" s="947">
        <v>59.157599999999974</v>
      </c>
      <c r="E232" s="947">
        <v>54.513437499999974</v>
      </c>
      <c r="F232" s="945">
        <v>754.91764699999999</v>
      </c>
      <c r="G232" s="68"/>
      <c r="H232" s="68"/>
      <c r="I232" s="25"/>
      <c r="J232" s="23"/>
    </row>
    <row r="233" spans="2:12" ht="11.25" customHeight="1">
      <c r="B233" s="367"/>
      <c r="C233" s="558">
        <v>42383</v>
      </c>
      <c r="D233" s="947">
        <v>59.157600000000009</v>
      </c>
      <c r="E233" s="947">
        <v>54.863329166666674</v>
      </c>
      <c r="F233" s="945">
        <v>766.85328799999991</v>
      </c>
      <c r="G233" s="68"/>
      <c r="H233" s="68"/>
      <c r="I233" s="25"/>
      <c r="J233" s="23"/>
    </row>
    <row r="234" spans="2:12" ht="11.25" customHeight="1">
      <c r="B234" s="367" t="s">
        <v>326</v>
      </c>
      <c r="C234" s="558">
        <v>42384</v>
      </c>
      <c r="D234" s="947">
        <v>54.168397499999976</v>
      </c>
      <c r="E234" s="947">
        <v>55.180799999999969</v>
      </c>
      <c r="F234" s="945">
        <v>757.858251</v>
      </c>
      <c r="G234" s="68"/>
      <c r="H234" s="68"/>
      <c r="I234"/>
      <c r="J234" s="23"/>
    </row>
    <row r="235" spans="2:12" ht="11.25" customHeight="1">
      <c r="B235" s="367"/>
      <c r="C235" s="558">
        <v>42385</v>
      </c>
      <c r="D235" s="947">
        <v>49.766159999999985</v>
      </c>
      <c r="E235" s="947">
        <v>55.242910000000009</v>
      </c>
      <c r="F235" s="945">
        <v>693.13818700000002</v>
      </c>
      <c r="G235" s="68"/>
      <c r="H235"/>
      <c r="I235"/>
      <c r="J235" s="23"/>
    </row>
    <row r="236" spans="2:12" ht="11.25" customHeight="1">
      <c r="B236" s="367"/>
      <c r="C236" s="558">
        <v>42386</v>
      </c>
      <c r="D236" s="947">
        <v>49.766160000000006</v>
      </c>
      <c r="E236" s="947">
        <v>63.128029000000019</v>
      </c>
      <c r="F236" s="945">
        <v>657.55038300000001</v>
      </c>
      <c r="G236" s="68"/>
      <c r="H236"/>
      <c r="I236"/>
      <c r="J236" s="23"/>
    </row>
    <row r="237" spans="2:12" ht="11.25" customHeight="1">
      <c r="B237" s="367"/>
      <c r="C237" s="558">
        <v>42387</v>
      </c>
      <c r="D237" s="947">
        <v>49.766159999999992</v>
      </c>
      <c r="E237" s="947">
        <v>72.144847999999868</v>
      </c>
      <c r="F237" s="945">
        <v>767.747524</v>
      </c>
      <c r="G237" s="68"/>
      <c r="H237"/>
      <c r="I237"/>
      <c r="J237" s="23"/>
    </row>
    <row r="238" spans="2:12" ht="11.25" customHeight="1">
      <c r="B238" s="367"/>
      <c r="C238" s="558">
        <v>42388</v>
      </c>
      <c r="D238" s="947">
        <v>49.718353333333333</v>
      </c>
      <c r="E238" s="947">
        <v>81.268669333333165</v>
      </c>
      <c r="F238" s="945">
        <v>765.72384900000009</v>
      </c>
      <c r="G238" s="68"/>
      <c r="H238"/>
      <c r="I238"/>
      <c r="J238" s="23"/>
    </row>
    <row r="239" spans="2:12" ht="11.25" customHeight="1">
      <c r="B239" s="367"/>
      <c r="C239" s="558">
        <v>42389</v>
      </c>
      <c r="D239" s="947">
        <v>46.324080000000016</v>
      </c>
      <c r="E239" s="947">
        <v>70.801712499999965</v>
      </c>
      <c r="F239" s="945">
        <v>761.89885600000002</v>
      </c>
      <c r="G239" s="68"/>
      <c r="H239"/>
      <c r="I239"/>
      <c r="J239" s="23"/>
    </row>
    <row r="240" spans="2:12" ht="11.25" customHeight="1">
      <c r="B240" s="367"/>
      <c r="C240" s="558">
        <v>42390</v>
      </c>
      <c r="D240" s="947">
        <v>48.045120000000026</v>
      </c>
      <c r="E240" s="947">
        <v>73.274941999999953</v>
      </c>
      <c r="F240" s="945">
        <v>757.928583</v>
      </c>
      <c r="G240" s="68"/>
      <c r="H240"/>
      <c r="I240"/>
      <c r="J240" s="23"/>
    </row>
    <row r="241" spans="2:10" ht="11.25" customHeight="1">
      <c r="B241" s="367"/>
      <c r="C241" s="558">
        <v>42391</v>
      </c>
      <c r="D241" s="947">
        <v>46.324080000000016</v>
      </c>
      <c r="E241" s="947">
        <v>65.238947999999965</v>
      </c>
      <c r="F241" s="945">
        <v>748.53588000000002</v>
      </c>
      <c r="G241" s="68"/>
      <c r="H241"/>
      <c r="I241"/>
      <c r="J241" s="23"/>
    </row>
    <row r="242" spans="2:10" ht="11.25" customHeight="1">
      <c r="B242" s="367"/>
      <c r="C242" s="558">
        <v>42392</v>
      </c>
      <c r="D242" s="947">
        <v>46.324080000000009</v>
      </c>
      <c r="E242" s="947">
        <v>55.204080000000026</v>
      </c>
      <c r="F242" s="945">
        <v>661.82256999999993</v>
      </c>
      <c r="G242" s="68"/>
      <c r="H242"/>
      <c r="I242"/>
      <c r="J242" s="23"/>
    </row>
    <row r="243" spans="2:10" ht="11.25" customHeight="1">
      <c r="B243" s="367"/>
      <c r="C243" s="558">
        <v>42393</v>
      </c>
      <c r="D243" s="947">
        <v>46.324080000000016</v>
      </c>
      <c r="E243" s="947">
        <v>56.14906899999994</v>
      </c>
      <c r="F243" s="945">
        <v>615.59465299999999</v>
      </c>
      <c r="G243" s="68"/>
      <c r="H243"/>
      <c r="I243"/>
      <c r="J243" s="23"/>
    </row>
    <row r="244" spans="2:10" ht="11.25" customHeight="1">
      <c r="B244" s="367"/>
      <c r="C244" s="558">
        <v>42394</v>
      </c>
      <c r="D244" s="947">
        <v>46.324080000000016</v>
      </c>
      <c r="E244" s="947">
        <v>57.340483833333309</v>
      </c>
      <c r="F244" s="945">
        <v>728.19542899999999</v>
      </c>
      <c r="G244" s="68"/>
      <c r="H244"/>
      <c r="I244"/>
      <c r="J244" s="23"/>
    </row>
    <row r="245" spans="2:10" ht="11.25" customHeight="1">
      <c r="B245" s="367"/>
      <c r="C245" s="558">
        <v>42395</v>
      </c>
      <c r="D245" s="947">
        <v>46.324080000000009</v>
      </c>
      <c r="E245" s="947">
        <v>57.377698166666612</v>
      </c>
      <c r="F245" s="945">
        <v>743.80871100000002</v>
      </c>
      <c r="G245" s="68"/>
      <c r="H245"/>
      <c r="I245"/>
      <c r="J245" s="23"/>
    </row>
    <row r="246" spans="2:10" ht="11.25" customHeight="1">
      <c r="B246" s="367"/>
      <c r="C246" s="558">
        <v>42396</v>
      </c>
      <c r="D246" s="947">
        <v>46.324080000000009</v>
      </c>
      <c r="E246" s="947">
        <v>67.854424999999935</v>
      </c>
      <c r="F246" s="945">
        <v>743.42177700000002</v>
      </c>
      <c r="G246" s="68"/>
      <c r="H246"/>
      <c r="I246"/>
      <c r="J246" s="23"/>
    </row>
    <row r="247" spans="2:10" ht="11.25" customHeight="1">
      <c r="B247" s="367"/>
      <c r="C247" s="558">
        <v>42397</v>
      </c>
      <c r="D247" s="947">
        <v>46.324080000000016</v>
      </c>
      <c r="E247" s="947">
        <v>58.662225833333281</v>
      </c>
      <c r="F247" s="945">
        <v>739.08547599999997</v>
      </c>
      <c r="G247" s="68"/>
      <c r="H247"/>
      <c r="I247"/>
      <c r="J247" s="23"/>
    </row>
    <row r="248" spans="2:10" ht="11.25" customHeight="1">
      <c r="B248" s="367"/>
      <c r="C248" s="558">
        <v>42398</v>
      </c>
      <c r="D248" s="947">
        <v>46.324080000000016</v>
      </c>
      <c r="E248" s="947">
        <v>58.245675999999918</v>
      </c>
      <c r="F248" s="945">
        <v>730.90856900000006</v>
      </c>
      <c r="G248" s="68"/>
      <c r="H248"/>
      <c r="I248"/>
      <c r="J248" s="23"/>
    </row>
    <row r="249" spans="2:10" ht="11.25" customHeight="1">
      <c r="B249" s="367"/>
      <c r="C249" s="558">
        <v>42399</v>
      </c>
      <c r="D249" s="947">
        <v>46.324080000000009</v>
      </c>
      <c r="E249" s="947">
        <v>69.058562666666575</v>
      </c>
      <c r="F249" s="945">
        <v>659.99589500000002</v>
      </c>
      <c r="G249" s="68"/>
      <c r="H249"/>
      <c r="I249"/>
      <c r="J249" s="23"/>
    </row>
    <row r="250" spans="2:10" ht="11.25" customHeight="1">
      <c r="B250" s="367"/>
      <c r="C250" s="558">
        <v>42400</v>
      </c>
      <c r="D250" s="947">
        <v>46.320643333333351</v>
      </c>
      <c r="E250" s="947">
        <v>64.682151499999961</v>
      </c>
      <c r="F250" s="945">
        <v>617.08204699999999</v>
      </c>
      <c r="G250" s="68"/>
      <c r="H250"/>
      <c r="I250"/>
      <c r="J250" s="23"/>
    </row>
    <row r="251" spans="2:10" ht="11.25" customHeight="1">
      <c r="B251" s="367"/>
      <c r="C251" s="558">
        <v>42401</v>
      </c>
      <c r="D251" s="947">
        <v>41.375279999999997</v>
      </c>
      <c r="E251" s="947">
        <v>59.333007999999893</v>
      </c>
      <c r="F251" s="945">
        <v>713.28324199999997</v>
      </c>
      <c r="G251" s="68"/>
      <c r="H251"/>
      <c r="I251"/>
      <c r="J251" s="23"/>
    </row>
    <row r="252" spans="2:10" ht="11.25" customHeight="1">
      <c r="B252" s="367"/>
      <c r="C252" s="558">
        <v>42402</v>
      </c>
      <c r="D252" s="947">
        <v>41.375279999999997</v>
      </c>
      <c r="E252" s="947">
        <v>61.387346666666559</v>
      </c>
      <c r="F252" s="945">
        <v>728.70932999999991</v>
      </c>
      <c r="G252" s="68"/>
      <c r="H252"/>
      <c r="I252"/>
      <c r="J252" s="23"/>
    </row>
    <row r="253" spans="2:10" ht="11.25" customHeight="1">
      <c r="B253" s="367"/>
      <c r="C253" s="558">
        <v>42403</v>
      </c>
      <c r="D253" s="947">
        <v>50.342060000000025</v>
      </c>
      <c r="E253" s="947">
        <v>54.136830666666562</v>
      </c>
      <c r="F253" s="945">
        <v>738.00846000000001</v>
      </c>
      <c r="G253" s="68"/>
      <c r="H253"/>
      <c r="I253"/>
      <c r="J253" s="23"/>
    </row>
    <row r="254" spans="2:10" ht="11.25" customHeight="1">
      <c r="B254" s="367"/>
      <c r="C254" s="558">
        <v>42404</v>
      </c>
      <c r="D254" s="947">
        <v>50.731920000000009</v>
      </c>
      <c r="E254" s="947">
        <v>47.47075399999995</v>
      </c>
      <c r="F254" s="945">
        <v>734.846048</v>
      </c>
      <c r="G254" s="68"/>
      <c r="H254"/>
      <c r="I254"/>
      <c r="J254" s="23"/>
    </row>
    <row r="255" spans="2:10" ht="11.25" customHeight="1">
      <c r="B255" s="367"/>
      <c r="C255" s="558">
        <v>42405</v>
      </c>
      <c r="D255" s="947">
        <v>50.731919999999995</v>
      </c>
      <c r="E255" s="947">
        <v>46.430159999999965</v>
      </c>
      <c r="F255" s="945">
        <v>733.85974399999998</v>
      </c>
      <c r="G255" s="68"/>
      <c r="H255"/>
      <c r="I255"/>
      <c r="J255" s="23"/>
    </row>
    <row r="256" spans="2:10" ht="11.25" customHeight="1">
      <c r="B256" s="367"/>
      <c r="C256" s="558">
        <v>42406</v>
      </c>
      <c r="D256" s="947">
        <v>50.731920000000009</v>
      </c>
      <c r="E256" s="947">
        <v>68.653873333333266</v>
      </c>
      <c r="F256" s="945">
        <v>672.36978399999998</v>
      </c>
      <c r="G256" s="68"/>
      <c r="H256"/>
      <c r="I256"/>
      <c r="J256" s="23"/>
    </row>
    <row r="257" spans="2:10" ht="11.25" customHeight="1">
      <c r="B257" s="367"/>
      <c r="C257" s="558">
        <v>42407</v>
      </c>
      <c r="D257" s="947">
        <v>50.420032000000006</v>
      </c>
      <c r="E257" s="947">
        <v>83.983919999999912</v>
      </c>
      <c r="F257" s="945">
        <v>621.96921400000008</v>
      </c>
      <c r="G257" s="68"/>
      <c r="H257"/>
      <c r="I257"/>
      <c r="J257" s="23"/>
    </row>
    <row r="258" spans="2:10" ht="11.25" customHeight="1">
      <c r="B258" s="367"/>
      <c r="C258" s="558">
        <v>42408</v>
      </c>
      <c r="D258" s="947">
        <v>41.375279999999997</v>
      </c>
      <c r="E258" s="947">
        <v>83.409535333333253</v>
      </c>
      <c r="F258" s="945">
        <v>726.81405799999993</v>
      </c>
      <c r="G258" s="68"/>
      <c r="H258"/>
      <c r="I258"/>
      <c r="J258" s="23"/>
    </row>
    <row r="259" spans="2:10" ht="11.25" customHeight="1">
      <c r="B259" s="367"/>
      <c r="C259" s="558">
        <v>42409</v>
      </c>
      <c r="D259" s="947">
        <v>41.375280000000011</v>
      </c>
      <c r="E259" s="947">
        <v>70.32935999999988</v>
      </c>
      <c r="F259" s="945">
        <v>742.97981900000002</v>
      </c>
      <c r="G259" s="68"/>
      <c r="H259"/>
      <c r="I259"/>
      <c r="J259" s="23"/>
    </row>
    <row r="260" spans="2:10" ht="11.25" customHeight="1">
      <c r="B260" s="367"/>
      <c r="C260" s="558">
        <v>42410</v>
      </c>
      <c r="D260" s="947">
        <v>41.375280000000011</v>
      </c>
      <c r="E260" s="947">
        <v>70.329359999999909</v>
      </c>
      <c r="F260" s="945">
        <v>741.40259600000002</v>
      </c>
      <c r="G260" s="68"/>
      <c r="H260"/>
      <c r="I260"/>
      <c r="J260" s="23"/>
    </row>
    <row r="261" spans="2:10" ht="11.25" customHeight="1">
      <c r="B261" s="367"/>
      <c r="C261" s="558">
        <v>42411</v>
      </c>
      <c r="D261" s="947">
        <v>41.375280000000011</v>
      </c>
      <c r="E261" s="947">
        <v>70.329359999999895</v>
      </c>
      <c r="F261" s="945">
        <v>734.28895299999999</v>
      </c>
      <c r="G261" s="68"/>
      <c r="H261"/>
      <c r="I261"/>
      <c r="J261" s="23"/>
    </row>
    <row r="262" spans="2:10" ht="11.25" customHeight="1">
      <c r="B262" s="367"/>
      <c r="C262" s="558">
        <v>42412</v>
      </c>
      <c r="D262" s="947">
        <v>41.375280000000011</v>
      </c>
      <c r="E262" s="947">
        <v>70.327105999999887</v>
      </c>
      <c r="F262" s="945">
        <v>742.01355699999999</v>
      </c>
      <c r="G262" s="68"/>
      <c r="H262"/>
      <c r="I262"/>
      <c r="J262" s="23"/>
    </row>
    <row r="263" spans="2:10" ht="11.25" customHeight="1">
      <c r="B263" s="367"/>
      <c r="C263" s="558">
        <v>42413</v>
      </c>
      <c r="D263" s="947">
        <v>41.375280000000011</v>
      </c>
      <c r="E263" s="947">
        <v>78.770904999999914</v>
      </c>
      <c r="F263" s="945">
        <v>666.52850799999999</v>
      </c>
      <c r="G263" s="68"/>
      <c r="H263"/>
      <c r="I263"/>
      <c r="J263" s="23"/>
    </row>
    <row r="264" spans="2:10" ht="11.25" customHeight="1">
      <c r="B264" s="367"/>
      <c r="C264" s="558">
        <v>42414</v>
      </c>
      <c r="D264" s="947">
        <v>41.375280000000011</v>
      </c>
      <c r="E264" s="947">
        <v>70.329359999999895</v>
      </c>
      <c r="F264" s="945">
        <v>629.42231700000002</v>
      </c>
      <c r="G264" s="68"/>
      <c r="H264"/>
      <c r="I264"/>
      <c r="J264" s="23"/>
    </row>
    <row r="265" spans="2:10" ht="11.25" customHeight="1">
      <c r="B265" s="367" t="s">
        <v>327</v>
      </c>
      <c r="C265" s="558">
        <v>42415</v>
      </c>
      <c r="D265" s="947">
        <v>41.375280000000011</v>
      </c>
      <c r="E265" s="947">
        <v>66.180193333333207</v>
      </c>
      <c r="F265" s="945">
        <v>749.78155400000003</v>
      </c>
      <c r="G265" s="68"/>
      <c r="H265"/>
      <c r="I265"/>
      <c r="J265" s="23"/>
    </row>
    <row r="266" spans="2:10" ht="11.25" customHeight="1">
      <c r="B266" s="367"/>
      <c r="C266" s="558">
        <v>42416</v>
      </c>
      <c r="D266" s="947">
        <v>41.375279999999997</v>
      </c>
      <c r="E266" s="947">
        <v>50.60576649999993</v>
      </c>
      <c r="F266" s="945">
        <v>767.62392699999998</v>
      </c>
      <c r="G266" s="68"/>
      <c r="H266"/>
      <c r="I266"/>
      <c r="J266" s="23"/>
    </row>
    <row r="267" spans="2:10" ht="11.25" customHeight="1">
      <c r="B267" s="367"/>
      <c r="C267" s="558">
        <v>42417</v>
      </c>
      <c r="D267" s="947">
        <v>41.375280000000011</v>
      </c>
      <c r="E267" s="947">
        <v>51.201027666666604</v>
      </c>
      <c r="F267" s="945">
        <v>773.52446499999996</v>
      </c>
      <c r="G267" s="68"/>
      <c r="H267"/>
      <c r="I267"/>
      <c r="J267" s="23"/>
    </row>
    <row r="268" spans="2:10" ht="11.25" customHeight="1">
      <c r="B268" s="367"/>
      <c r="C268" s="558">
        <v>42418</v>
      </c>
      <c r="D268" s="947">
        <v>41.375279999999997</v>
      </c>
      <c r="E268" s="947">
        <v>53.700886999999909</v>
      </c>
      <c r="F268" s="945">
        <v>782.06322999999998</v>
      </c>
      <c r="G268" s="68"/>
      <c r="H268"/>
      <c r="I268"/>
      <c r="J268" s="23"/>
    </row>
    <row r="269" spans="2:10" ht="11.25" customHeight="1">
      <c r="B269" s="367"/>
      <c r="C269" s="558">
        <v>42419</v>
      </c>
      <c r="D269" s="947">
        <v>41.375279999999997</v>
      </c>
      <c r="E269" s="947">
        <v>47.078817499999971</v>
      </c>
      <c r="F269" s="945">
        <v>766.71354500000007</v>
      </c>
      <c r="G269" s="68"/>
      <c r="H269"/>
      <c r="I269"/>
      <c r="J269" s="23"/>
    </row>
    <row r="270" spans="2:10" ht="11.25" customHeight="1">
      <c r="B270" s="367"/>
      <c r="C270" s="558">
        <v>42420</v>
      </c>
      <c r="D270" s="947">
        <v>18.115380000000012</v>
      </c>
      <c r="E270" s="947">
        <v>48.05082399999997</v>
      </c>
      <c r="F270" s="945">
        <v>681.04151000000002</v>
      </c>
      <c r="G270" s="68"/>
      <c r="H270"/>
      <c r="I270"/>
      <c r="J270" s="23"/>
    </row>
    <row r="271" spans="2:10" ht="11.25" customHeight="1">
      <c r="B271" s="367"/>
      <c r="C271" s="558">
        <v>42421</v>
      </c>
      <c r="D271" s="947">
        <v>17.104080000000014</v>
      </c>
      <c r="E271" s="947">
        <v>77.347821666666547</v>
      </c>
      <c r="F271" s="945">
        <v>635.45246299999997</v>
      </c>
      <c r="G271" s="68"/>
      <c r="H271"/>
      <c r="I271"/>
      <c r="J271" s="23"/>
    </row>
    <row r="272" spans="2:10" ht="11.25" customHeight="1">
      <c r="B272" s="367"/>
      <c r="C272" s="558">
        <v>42422</v>
      </c>
      <c r="D272" s="947">
        <v>17.104080000000014</v>
      </c>
      <c r="E272" s="947">
        <v>60.111359999999898</v>
      </c>
      <c r="F272" s="945">
        <v>728.89920700000005</v>
      </c>
      <c r="G272" s="68"/>
      <c r="H272"/>
      <c r="I272"/>
      <c r="J272" s="23"/>
    </row>
    <row r="273" spans="2:10" ht="11.25" customHeight="1">
      <c r="B273" s="367"/>
      <c r="C273" s="558">
        <v>42423</v>
      </c>
      <c r="D273" s="947">
        <v>17.104080000000014</v>
      </c>
      <c r="E273" s="947">
        <v>50.369207499999952</v>
      </c>
      <c r="F273" s="945">
        <v>736.52550800000006</v>
      </c>
      <c r="G273" s="68"/>
      <c r="H273"/>
      <c r="I273"/>
      <c r="J273" s="23"/>
    </row>
    <row r="274" spans="2:10" ht="11.25" customHeight="1">
      <c r="B274" s="367"/>
      <c r="C274" s="558">
        <v>42424</v>
      </c>
      <c r="D274" s="947">
        <v>17.104080000000014</v>
      </c>
      <c r="E274" s="947">
        <v>47.489428999999951</v>
      </c>
      <c r="F274" s="945">
        <v>747.95922600000006</v>
      </c>
      <c r="G274" s="68"/>
      <c r="H274"/>
      <c r="I274"/>
      <c r="J274" s="23"/>
    </row>
    <row r="275" spans="2:10" ht="11.25" customHeight="1">
      <c r="B275" s="367"/>
      <c r="C275" s="558">
        <v>42425</v>
      </c>
      <c r="D275" s="947">
        <v>17.104080000000014</v>
      </c>
      <c r="E275" s="947">
        <v>49.817142999999952</v>
      </c>
      <c r="F275" s="945">
        <v>738.08004400000004</v>
      </c>
      <c r="G275" s="68"/>
      <c r="H275"/>
      <c r="I275"/>
      <c r="J275" s="23"/>
    </row>
    <row r="276" spans="2:10" ht="11.25" customHeight="1">
      <c r="B276" s="367"/>
      <c r="C276" s="558">
        <v>42426</v>
      </c>
      <c r="D276" s="947">
        <v>17.104080000000014</v>
      </c>
      <c r="E276" s="947">
        <v>50.223060000000025</v>
      </c>
      <c r="F276" s="945">
        <v>749.54339000000004</v>
      </c>
      <c r="G276" s="68"/>
      <c r="H276"/>
      <c r="I276"/>
      <c r="J276" s="23"/>
    </row>
    <row r="277" spans="2:10" ht="11.25" customHeight="1">
      <c r="B277" s="367"/>
      <c r="C277" s="558">
        <v>42427</v>
      </c>
      <c r="D277" s="947">
        <v>17.104080000000014</v>
      </c>
      <c r="E277" s="947">
        <v>62.64687616666663</v>
      </c>
      <c r="F277" s="945">
        <v>695.90435500000001</v>
      </c>
      <c r="G277" s="68"/>
      <c r="H277"/>
      <c r="I277"/>
      <c r="J277" s="23"/>
    </row>
    <row r="278" spans="2:10" ht="11.25" customHeight="1">
      <c r="B278" s="367"/>
      <c r="C278" s="558">
        <v>42428</v>
      </c>
      <c r="D278" s="947">
        <v>17.104080000000014</v>
      </c>
      <c r="E278" s="947">
        <v>72.799138833333274</v>
      </c>
      <c r="F278" s="945">
        <v>638.65423400000009</v>
      </c>
      <c r="G278" s="68"/>
      <c r="H278"/>
      <c r="I278"/>
      <c r="J278" s="23"/>
    </row>
    <row r="279" spans="2:10" ht="11.25" customHeight="1">
      <c r="B279" s="367"/>
      <c r="C279" s="558">
        <v>42429</v>
      </c>
      <c r="D279" s="947">
        <v>34.357920000000014</v>
      </c>
      <c r="E279" s="947">
        <v>49.994197000000007</v>
      </c>
      <c r="F279" s="945">
        <v>730.04072999999994</v>
      </c>
      <c r="G279" s="68"/>
      <c r="H279"/>
      <c r="I279"/>
      <c r="J279" s="23"/>
    </row>
    <row r="280" spans="2:10" ht="11.25" customHeight="1">
      <c r="B280" s="367"/>
      <c r="C280" s="558">
        <v>42430</v>
      </c>
      <c r="D280" s="947">
        <v>53.200120000000027</v>
      </c>
      <c r="E280" s="947">
        <v>42.663440000000001</v>
      </c>
      <c r="F280" s="945">
        <v>742.41909299999998</v>
      </c>
      <c r="G280" s="68"/>
      <c r="H280"/>
      <c r="I280"/>
      <c r="J280" s="23"/>
    </row>
    <row r="281" spans="2:10" ht="11.25" customHeight="1">
      <c r="B281" s="367"/>
      <c r="C281" s="558">
        <v>42431</v>
      </c>
      <c r="D281" s="947">
        <v>57.382320000000036</v>
      </c>
      <c r="E281" s="947">
        <v>45.504239999999982</v>
      </c>
      <c r="F281" s="945">
        <v>744.09043799999995</v>
      </c>
      <c r="G281" s="68"/>
      <c r="H281"/>
      <c r="I281"/>
      <c r="J281" s="23"/>
    </row>
    <row r="282" spans="2:10" ht="11.25" customHeight="1">
      <c r="B282" s="367"/>
      <c r="C282" s="558">
        <v>42432</v>
      </c>
      <c r="D282" s="947">
        <v>55.472448666666665</v>
      </c>
      <c r="E282" s="947">
        <v>45.504239999999946</v>
      </c>
      <c r="F282" s="945">
        <v>735.98197600000003</v>
      </c>
      <c r="G282" s="68"/>
      <c r="H282"/>
      <c r="I282"/>
      <c r="J282" s="23"/>
    </row>
    <row r="283" spans="2:10" ht="11.25" customHeight="1">
      <c r="B283" s="367"/>
      <c r="C283" s="558">
        <v>42433</v>
      </c>
      <c r="D283" s="947">
        <v>47.34504000000004</v>
      </c>
      <c r="E283" s="947">
        <v>48.773855999999995</v>
      </c>
      <c r="F283" s="945">
        <v>744.604467</v>
      </c>
      <c r="G283" s="68"/>
      <c r="H283"/>
      <c r="I283"/>
      <c r="J283" s="23"/>
    </row>
    <row r="284" spans="2:10" ht="11.25" customHeight="1">
      <c r="B284" s="367"/>
      <c r="C284" s="558">
        <v>42434</v>
      </c>
      <c r="D284" s="947">
        <v>65.839679999999987</v>
      </c>
      <c r="E284" s="947">
        <v>35.371438500000039</v>
      </c>
      <c r="F284" s="945">
        <v>668.15544799999998</v>
      </c>
      <c r="G284" s="68"/>
      <c r="H284"/>
      <c r="I284"/>
      <c r="J284" s="23"/>
    </row>
    <row r="285" spans="2:10" ht="11.25" customHeight="1">
      <c r="B285" s="367"/>
      <c r="C285" s="558">
        <v>42435</v>
      </c>
      <c r="D285" s="947">
        <v>65.839679999999973</v>
      </c>
      <c r="E285" s="947">
        <v>46.779478166666713</v>
      </c>
      <c r="F285" s="945">
        <v>622.83430599999997</v>
      </c>
      <c r="G285" s="68"/>
      <c r="H285"/>
      <c r="I285"/>
      <c r="J285" s="23"/>
    </row>
    <row r="286" spans="2:10" ht="11.25" customHeight="1">
      <c r="B286" s="367"/>
      <c r="C286" s="558">
        <v>42436</v>
      </c>
      <c r="D286" s="947">
        <v>65.839679999999959</v>
      </c>
      <c r="E286" s="947">
        <v>40.699842500000017</v>
      </c>
      <c r="F286" s="945">
        <v>756.4056139999999</v>
      </c>
      <c r="G286" s="68"/>
      <c r="H286"/>
      <c r="I286"/>
      <c r="J286" s="23"/>
    </row>
    <row r="287" spans="2:10" ht="11.25" customHeight="1">
      <c r="B287" s="367"/>
      <c r="C287" s="558">
        <v>42437</v>
      </c>
      <c r="D287" s="947">
        <v>65.839679999999944</v>
      </c>
      <c r="E287" s="947">
        <v>39.024823166666714</v>
      </c>
      <c r="F287" s="945">
        <v>761.19963500000006</v>
      </c>
      <c r="G287" s="68"/>
      <c r="H287"/>
      <c r="I287"/>
      <c r="J287" s="23"/>
    </row>
    <row r="288" spans="2:10" ht="11.25" customHeight="1">
      <c r="B288" s="367"/>
      <c r="C288" s="558">
        <v>42438</v>
      </c>
      <c r="D288" s="947">
        <v>63.187341166666677</v>
      </c>
      <c r="E288" s="947">
        <v>48.023579000000041</v>
      </c>
      <c r="F288" s="945">
        <v>773.93088699999998</v>
      </c>
      <c r="G288" s="68"/>
      <c r="H288"/>
      <c r="I288"/>
      <c r="J288" s="23"/>
    </row>
    <row r="289" spans="2:10" ht="11.25" customHeight="1">
      <c r="B289" s="367"/>
      <c r="C289" s="558">
        <v>42439</v>
      </c>
      <c r="D289" s="947">
        <v>55.867440000000016</v>
      </c>
      <c r="E289" s="947">
        <v>33.66168000000004</v>
      </c>
      <c r="F289" s="945">
        <v>768.293634</v>
      </c>
      <c r="G289" s="68"/>
      <c r="H289"/>
      <c r="I289"/>
      <c r="J289" s="23"/>
    </row>
    <row r="290" spans="2:10" ht="11.25" customHeight="1">
      <c r="B290" s="367"/>
      <c r="C290" s="558">
        <v>42440</v>
      </c>
      <c r="D290" s="947">
        <v>55.867440000000002</v>
      </c>
      <c r="E290" s="947">
        <v>45.326874166666698</v>
      </c>
      <c r="F290" s="945">
        <v>745.60803199999998</v>
      </c>
      <c r="G290" s="68"/>
      <c r="H290"/>
      <c r="I290"/>
      <c r="J290" s="23"/>
    </row>
    <row r="291" spans="2:10" ht="11.25" customHeight="1">
      <c r="B291" s="367"/>
      <c r="C291" s="558">
        <v>42441</v>
      </c>
      <c r="D291" s="947">
        <v>55.867440000000016</v>
      </c>
      <c r="E291" s="947">
        <v>44.376260833333376</v>
      </c>
      <c r="F291" s="945">
        <v>663.04913399999998</v>
      </c>
      <c r="G291" s="68"/>
      <c r="H291"/>
      <c r="I291"/>
      <c r="J291" s="23"/>
    </row>
    <row r="292" spans="2:10" ht="11.25" customHeight="1">
      <c r="B292" s="367"/>
      <c r="C292" s="558">
        <v>42442</v>
      </c>
      <c r="D292" s="947">
        <v>55.867439999999988</v>
      </c>
      <c r="E292" s="947">
        <v>46.33362633333337</v>
      </c>
      <c r="F292" s="945">
        <v>620.251352</v>
      </c>
      <c r="G292" s="68"/>
      <c r="H292"/>
      <c r="I292"/>
      <c r="J292" s="23"/>
    </row>
    <row r="293" spans="2:10" ht="11.25" customHeight="1">
      <c r="B293" s="367" t="s">
        <v>328</v>
      </c>
      <c r="C293" s="558">
        <v>42443</v>
      </c>
      <c r="D293" s="947">
        <v>55.861669166666672</v>
      </c>
      <c r="E293" s="947">
        <v>33.930826000000032</v>
      </c>
      <c r="F293" s="945">
        <v>745.73062199999993</v>
      </c>
      <c r="G293" s="68"/>
      <c r="H293"/>
      <c r="I293"/>
      <c r="J293" s="23"/>
    </row>
    <row r="294" spans="2:10" ht="11.25" customHeight="1">
      <c r="B294" s="367"/>
      <c r="C294" s="558">
        <v>42444</v>
      </c>
      <c r="D294" s="947">
        <v>47.557440000000014</v>
      </c>
      <c r="E294" s="947">
        <v>40.009202500000008</v>
      </c>
      <c r="F294" s="945">
        <v>757.05822799999999</v>
      </c>
      <c r="G294" s="68"/>
      <c r="H294"/>
      <c r="I294"/>
      <c r="J294" s="23"/>
    </row>
    <row r="295" spans="2:10" ht="11.25" customHeight="1">
      <c r="B295" s="367"/>
      <c r="C295" s="558">
        <v>42445</v>
      </c>
      <c r="D295" s="947">
        <v>47.557440000000014</v>
      </c>
      <c r="E295" s="947">
        <v>51.376786666666654</v>
      </c>
      <c r="F295" s="945">
        <v>744.50632599999994</v>
      </c>
      <c r="G295" s="68"/>
      <c r="H295"/>
      <c r="I295"/>
      <c r="J295" s="23"/>
    </row>
    <row r="296" spans="2:10" ht="11.25" customHeight="1">
      <c r="B296" s="367"/>
      <c r="C296" s="558">
        <v>42446</v>
      </c>
      <c r="D296" s="947">
        <v>47.557440000000014</v>
      </c>
      <c r="E296" s="947">
        <v>42.639595833333345</v>
      </c>
      <c r="F296" s="945">
        <v>749.506396</v>
      </c>
      <c r="G296" s="68"/>
      <c r="H296"/>
      <c r="I296"/>
      <c r="J296" s="23"/>
    </row>
    <row r="297" spans="2:10" ht="11.25" customHeight="1">
      <c r="B297" s="367"/>
      <c r="C297" s="558">
        <v>42447</v>
      </c>
      <c r="D297" s="947">
        <v>47.557440000000014</v>
      </c>
      <c r="E297" s="947">
        <v>35.966283500000024</v>
      </c>
      <c r="F297" s="945">
        <v>741.02570800000001</v>
      </c>
      <c r="G297" s="68"/>
      <c r="H297"/>
      <c r="I297"/>
      <c r="J297" s="23"/>
    </row>
    <row r="298" spans="2:10" ht="11.25" customHeight="1">
      <c r="B298" s="367"/>
      <c r="C298" s="558">
        <v>42448</v>
      </c>
      <c r="D298" s="947">
        <v>59.815839999999952</v>
      </c>
      <c r="E298" s="947">
        <v>33.66168000000004</v>
      </c>
      <c r="F298" s="945">
        <v>623.42712500000005</v>
      </c>
      <c r="G298" s="68"/>
      <c r="H298"/>
      <c r="I298"/>
      <c r="J298" s="23"/>
    </row>
    <row r="299" spans="2:10" ht="11.25" customHeight="1">
      <c r="B299" s="367"/>
      <c r="C299" s="558">
        <v>42449</v>
      </c>
      <c r="D299" s="947">
        <v>60.930239999999976</v>
      </c>
      <c r="E299" s="947">
        <v>34.728382000000011</v>
      </c>
      <c r="F299" s="945">
        <v>613.25269800000001</v>
      </c>
      <c r="G299" s="68"/>
      <c r="H299"/>
      <c r="I299"/>
      <c r="J299" s="23"/>
    </row>
    <row r="300" spans="2:10" ht="11.25" customHeight="1">
      <c r="B300" s="367"/>
      <c r="C300" s="558">
        <v>42450</v>
      </c>
      <c r="D300" s="947">
        <v>60.930240000000005</v>
      </c>
      <c r="E300" s="947">
        <v>33.661680000000032</v>
      </c>
      <c r="F300" s="945">
        <v>720.55014099999994</v>
      </c>
      <c r="G300" s="68"/>
      <c r="H300"/>
      <c r="I300"/>
      <c r="J300" s="23"/>
    </row>
    <row r="301" spans="2:10" ht="11.25" customHeight="1">
      <c r="B301" s="367"/>
      <c r="C301" s="558">
        <v>42451</v>
      </c>
      <c r="D301" s="947">
        <v>60.930239999999948</v>
      </c>
      <c r="E301" s="947">
        <v>37.834080000000036</v>
      </c>
      <c r="F301" s="945">
        <v>718.386661</v>
      </c>
      <c r="G301" s="68"/>
      <c r="H301"/>
      <c r="I301"/>
      <c r="J301" s="23"/>
    </row>
    <row r="302" spans="2:10" ht="11.25" customHeight="1">
      <c r="B302" s="367"/>
      <c r="C302" s="558">
        <v>42452</v>
      </c>
      <c r="D302" s="947">
        <v>60.925950333333297</v>
      </c>
      <c r="E302" s="947">
        <v>34.431586000000017</v>
      </c>
      <c r="F302" s="945">
        <v>701.99502700000005</v>
      </c>
      <c r="G302" s="68"/>
      <c r="H302"/>
      <c r="I302"/>
      <c r="J302" s="23"/>
    </row>
    <row r="303" spans="2:10" ht="11.25" customHeight="1">
      <c r="B303" s="367"/>
      <c r="C303" s="558">
        <v>42453</v>
      </c>
      <c r="D303" s="947">
        <v>49.160295000000012</v>
      </c>
      <c r="E303" s="947">
        <v>30.415920000000021</v>
      </c>
      <c r="F303" s="945">
        <v>615.31723599999998</v>
      </c>
      <c r="G303" s="68"/>
      <c r="H303"/>
      <c r="I303"/>
      <c r="J303" s="23"/>
    </row>
    <row r="304" spans="2:10" ht="11.25" customHeight="1">
      <c r="B304" s="367"/>
      <c r="C304" s="558">
        <v>42454</v>
      </c>
      <c r="D304" s="947">
        <v>46.230720000000034</v>
      </c>
      <c r="E304" s="947">
        <v>30.415920000000021</v>
      </c>
      <c r="F304" s="945">
        <v>571.24942099999998</v>
      </c>
      <c r="G304" s="68"/>
      <c r="H304"/>
      <c r="I304"/>
      <c r="J304" s="23"/>
    </row>
    <row r="305" spans="2:10" ht="11.25" customHeight="1">
      <c r="B305" s="367"/>
      <c r="C305" s="558">
        <v>42455</v>
      </c>
      <c r="D305" s="947">
        <v>46.230720000000034</v>
      </c>
      <c r="E305" s="947">
        <v>30.962370000000011</v>
      </c>
      <c r="F305" s="945">
        <v>592.63581899999997</v>
      </c>
      <c r="G305" s="68"/>
      <c r="H305"/>
      <c r="I305"/>
      <c r="J305" s="23"/>
    </row>
    <row r="306" spans="2:10" ht="11.25" customHeight="1">
      <c r="B306" s="367"/>
      <c r="C306" s="558">
        <v>42456</v>
      </c>
      <c r="D306" s="947">
        <v>44.304440000000049</v>
      </c>
      <c r="E306" s="947">
        <v>34.933630000000022</v>
      </c>
      <c r="F306" s="945">
        <v>541.74423300000001</v>
      </c>
      <c r="G306" s="68"/>
      <c r="H306"/>
      <c r="I306"/>
      <c r="J306" s="23"/>
    </row>
    <row r="307" spans="2:10" ht="11.25" customHeight="1">
      <c r="B307" s="367"/>
      <c r="C307" s="558">
        <v>42457</v>
      </c>
      <c r="D307" s="947">
        <v>53.424959999999992</v>
      </c>
      <c r="E307" s="947">
        <v>33.928500000000021</v>
      </c>
      <c r="F307" s="945">
        <v>623.81623100000002</v>
      </c>
      <c r="G307" s="68"/>
      <c r="H307"/>
      <c r="I307"/>
      <c r="J307" s="23"/>
    </row>
    <row r="308" spans="2:10" ht="11.25" customHeight="1">
      <c r="B308" s="367"/>
      <c r="C308" s="558">
        <v>42458</v>
      </c>
      <c r="D308" s="947">
        <v>53.424960000000006</v>
      </c>
      <c r="E308" s="947">
        <v>32.396193000000018</v>
      </c>
      <c r="F308" s="945">
        <v>684.68072900000004</v>
      </c>
      <c r="G308" s="68"/>
      <c r="H308"/>
      <c r="I308"/>
      <c r="J308" s="23"/>
    </row>
    <row r="309" spans="2:10" ht="11.25" customHeight="1">
      <c r="B309" s="367"/>
      <c r="C309" s="558">
        <v>42459</v>
      </c>
      <c r="D309" s="947">
        <v>53.42496000000002</v>
      </c>
      <c r="E309" s="947">
        <v>31.27499000000002</v>
      </c>
      <c r="F309" s="945">
        <v>684.3606850000001</v>
      </c>
      <c r="G309" s="68"/>
      <c r="H309"/>
      <c r="I309"/>
      <c r="J309" s="23"/>
    </row>
    <row r="310" spans="2:10" ht="11.25" customHeight="1">
      <c r="B310" s="367"/>
      <c r="C310" s="558">
        <v>42460</v>
      </c>
      <c r="D310" s="947">
        <v>53.422387666666708</v>
      </c>
      <c r="E310" s="947">
        <v>32.274345000000018</v>
      </c>
      <c r="F310" s="945">
        <v>700.60890700000004</v>
      </c>
      <c r="G310" s="68"/>
      <c r="H310"/>
      <c r="I310"/>
      <c r="J310" s="23"/>
    </row>
    <row r="311" spans="2:10" ht="11.25" customHeight="1">
      <c r="B311" s="367"/>
      <c r="C311" s="558">
        <v>42461</v>
      </c>
      <c r="D311" s="947">
        <v>63.308640000000011</v>
      </c>
      <c r="E311" s="947">
        <v>30.415920000000021</v>
      </c>
      <c r="F311" s="945">
        <v>698.46971099999996</v>
      </c>
      <c r="G311" s="68"/>
      <c r="H311"/>
      <c r="I311"/>
      <c r="J311" s="23"/>
    </row>
    <row r="312" spans="2:10" ht="11.25" customHeight="1">
      <c r="B312" s="367"/>
      <c r="C312" s="558">
        <v>42462</v>
      </c>
      <c r="D312" s="947">
        <v>63.308639999999968</v>
      </c>
      <c r="E312" s="947">
        <v>30.415920000000021</v>
      </c>
      <c r="F312" s="945">
        <v>627.84220400000004</v>
      </c>
      <c r="G312" s="68"/>
      <c r="H312"/>
      <c r="I312"/>
      <c r="J312" s="23"/>
    </row>
    <row r="313" spans="2:10" ht="11.25" customHeight="1">
      <c r="B313" s="367"/>
      <c r="C313" s="558">
        <v>42463</v>
      </c>
      <c r="D313" s="947">
        <v>63.308639999999997</v>
      </c>
      <c r="E313" s="947">
        <v>30.415920000000011</v>
      </c>
      <c r="F313" s="945">
        <v>589.26866700000005</v>
      </c>
      <c r="G313" s="68"/>
      <c r="H313"/>
      <c r="I313"/>
      <c r="J313" s="23"/>
    </row>
    <row r="314" spans="2:10" ht="11.25" customHeight="1">
      <c r="B314" s="367"/>
      <c r="C314" s="558">
        <v>42464</v>
      </c>
      <c r="D314" s="947">
        <v>92.421679999999938</v>
      </c>
      <c r="E314" s="947">
        <v>30.415920000000011</v>
      </c>
      <c r="F314" s="945">
        <v>707.49286399999994</v>
      </c>
      <c r="G314" s="68"/>
      <c r="H314"/>
      <c r="I314"/>
      <c r="J314" s="23"/>
    </row>
    <row r="315" spans="2:10" ht="11.25" customHeight="1">
      <c r="B315" s="367"/>
      <c r="C315" s="558">
        <v>42465</v>
      </c>
      <c r="D315" s="947">
        <v>98.677679999999953</v>
      </c>
      <c r="E315" s="947">
        <v>43.270070000000047</v>
      </c>
      <c r="F315" s="945">
        <v>719.30255099999999</v>
      </c>
      <c r="G315" s="68"/>
      <c r="H315"/>
      <c r="I315"/>
      <c r="J315" s="23"/>
    </row>
    <row r="316" spans="2:10" ht="11.25" customHeight="1">
      <c r="B316" s="367"/>
      <c r="C316" s="558">
        <v>42466</v>
      </c>
      <c r="D316" s="947">
        <v>98.677679999999881</v>
      </c>
      <c r="E316" s="947">
        <v>39.155910666666699</v>
      </c>
      <c r="F316" s="945">
        <v>704.68736999999999</v>
      </c>
      <c r="G316" s="68"/>
      <c r="H316"/>
      <c r="I316"/>
      <c r="J316" s="23"/>
    </row>
    <row r="317" spans="2:10" ht="11.25" customHeight="1">
      <c r="B317" s="367"/>
      <c r="C317" s="558">
        <v>42467</v>
      </c>
      <c r="D317" s="947">
        <v>98.677679999999924</v>
      </c>
      <c r="E317" s="947">
        <v>30.415920000000021</v>
      </c>
      <c r="F317" s="945">
        <v>696.90214800000001</v>
      </c>
      <c r="G317" s="68"/>
      <c r="H317"/>
      <c r="I317"/>
      <c r="J317" s="23"/>
    </row>
    <row r="318" spans="2:10" ht="11.25" customHeight="1">
      <c r="B318" s="367"/>
      <c r="C318" s="558">
        <v>42468</v>
      </c>
      <c r="D318" s="947">
        <v>98.67767999999991</v>
      </c>
      <c r="E318" s="947">
        <v>30.415920000000011</v>
      </c>
      <c r="F318" s="945">
        <v>703.73217399999999</v>
      </c>
      <c r="G318" s="68"/>
      <c r="H318"/>
      <c r="I318"/>
      <c r="J318" s="23"/>
    </row>
    <row r="319" spans="2:10" ht="11.25" customHeight="1">
      <c r="B319" s="367"/>
      <c r="C319" s="558">
        <v>42469</v>
      </c>
      <c r="D319" s="947">
        <v>98.67767999999991</v>
      </c>
      <c r="E319" s="947">
        <v>33.556880000000021</v>
      </c>
      <c r="F319" s="945">
        <v>627.63949100000002</v>
      </c>
      <c r="G319" s="68"/>
      <c r="H319"/>
      <c r="I319"/>
      <c r="J319" s="23"/>
    </row>
    <row r="320" spans="2:10" ht="11.25" customHeight="1">
      <c r="B320" s="367"/>
      <c r="C320" s="558">
        <v>42470</v>
      </c>
      <c r="D320" s="947">
        <v>98.668393333333256</v>
      </c>
      <c r="E320" s="947">
        <v>37.256520000000016</v>
      </c>
      <c r="F320" s="945">
        <v>585.86583700000006</v>
      </c>
      <c r="G320" s="68"/>
      <c r="H320"/>
      <c r="I320"/>
      <c r="J320" s="23"/>
    </row>
    <row r="321" spans="2:10" ht="11.25" customHeight="1">
      <c r="B321" s="367"/>
      <c r="C321" s="558">
        <v>42471</v>
      </c>
      <c r="D321" s="947">
        <v>85.304879999999997</v>
      </c>
      <c r="E321" s="947">
        <v>48.763980500000009</v>
      </c>
      <c r="F321" s="945">
        <v>696.43133999999998</v>
      </c>
      <c r="G321" s="68"/>
      <c r="H321"/>
      <c r="I321"/>
      <c r="J321" s="23"/>
    </row>
    <row r="322" spans="2:10" ht="11.25" customHeight="1">
      <c r="B322" s="367"/>
      <c r="C322" s="558">
        <v>42472</v>
      </c>
      <c r="D322" s="947">
        <v>80.42924499999998</v>
      </c>
      <c r="E322" s="947">
        <v>53.725439999999999</v>
      </c>
      <c r="F322" s="945">
        <v>709.51299600000004</v>
      </c>
      <c r="G322" s="68"/>
      <c r="H322"/>
      <c r="I322"/>
      <c r="J322" s="23"/>
    </row>
    <row r="323" spans="2:10" ht="11.25" customHeight="1">
      <c r="B323" s="367"/>
      <c r="C323" s="558">
        <v>42473</v>
      </c>
      <c r="D323" s="947">
        <v>81.20562000000001</v>
      </c>
      <c r="E323" s="947">
        <v>53.725439999999985</v>
      </c>
      <c r="F323" s="945">
        <v>699.08215399999995</v>
      </c>
      <c r="G323" s="68"/>
      <c r="H323"/>
      <c r="I323"/>
      <c r="J323" s="23"/>
    </row>
    <row r="324" spans="2:10" ht="11.25" customHeight="1">
      <c r="B324" s="367" t="s">
        <v>329</v>
      </c>
      <c r="C324" s="558">
        <v>42474</v>
      </c>
      <c r="D324" s="947">
        <v>79.342319999999987</v>
      </c>
      <c r="E324" s="947">
        <v>59.952845999999994</v>
      </c>
      <c r="F324" s="945">
        <v>694.05635900000004</v>
      </c>
      <c r="G324" s="68"/>
      <c r="H324"/>
      <c r="I324"/>
      <c r="J324" s="23"/>
    </row>
    <row r="325" spans="2:10" ht="11.25" customHeight="1">
      <c r="B325" s="367"/>
      <c r="C325" s="558">
        <v>42475</v>
      </c>
      <c r="D325" s="947">
        <v>76.361040000000017</v>
      </c>
      <c r="E325" s="947">
        <v>66.458962666666579</v>
      </c>
      <c r="F325" s="945">
        <v>687.35174399999994</v>
      </c>
      <c r="G325" s="68"/>
      <c r="H325"/>
      <c r="I325"/>
      <c r="J325" s="23"/>
    </row>
    <row r="326" spans="2:10" ht="11.25" customHeight="1">
      <c r="B326" s="367"/>
      <c r="C326" s="558">
        <v>42476</v>
      </c>
      <c r="D326" s="947">
        <v>92.918639999999868</v>
      </c>
      <c r="E326" s="947">
        <v>72.15263999999992</v>
      </c>
      <c r="F326" s="945">
        <v>624.94949800000006</v>
      </c>
      <c r="G326" s="68"/>
      <c r="H326"/>
      <c r="I326"/>
      <c r="J326" s="23"/>
    </row>
    <row r="327" spans="2:10" ht="11.25" customHeight="1">
      <c r="B327" s="367"/>
      <c r="C327" s="558">
        <v>42477</v>
      </c>
      <c r="D327" s="947">
        <v>92.91364399999992</v>
      </c>
      <c r="E327" s="947">
        <v>71.098438333333249</v>
      </c>
      <c r="F327" s="945">
        <v>575.70171699999992</v>
      </c>
      <c r="G327" s="68"/>
      <c r="H327"/>
      <c r="I327"/>
      <c r="J327" s="23"/>
    </row>
    <row r="328" spans="2:10" ht="11.25" customHeight="1">
      <c r="B328" s="367"/>
      <c r="C328" s="558">
        <v>42478</v>
      </c>
      <c r="D328" s="947">
        <v>85.724399999999974</v>
      </c>
      <c r="E328" s="947">
        <v>80.190844666666621</v>
      </c>
      <c r="F328" s="945">
        <v>674.30082900000002</v>
      </c>
      <c r="G328" s="68"/>
      <c r="H328"/>
      <c r="I328"/>
      <c r="J328" s="23"/>
    </row>
    <row r="329" spans="2:10" ht="11.25" customHeight="1">
      <c r="B329" s="367"/>
      <c r="C329" s="558">
        <v>42479</v>
      </c>
      <c r="D329" s="947">
        <v>91.484839999999863</v>
      </c>
      <c r="E329" s="947">
        <v>62.353973333333322</v>
      </c>
      <c r="F329" s="945">
        <v>700.6818320000001</v>
      </c>
      <c r="G329" s="68"/>
      <c r="H329"/>
      <c r="I329"/>
      <c r="J329" s="23"/>
    </row>
    <row r="330" spans="2:10" ht="11.25" customHeight="1">
      <c r="B330" s="367"/>
      <c r="C330" s="558">
        <v>42480</v>
      </c>
      <c r="D330" s="947">
        <v>98.585279999999898</v>
      </c>
      <c r="E330" s="947">
        <v>56.037359999999978</v>
      </c>
      <c r="F330" s="945">
        <v>701.26933999999994</v>
      </c>
      <c r="G330" s="68"/>
      <c r="H330"/>
      <c r="I330"/>
      <c r="J330" s="23"/>
    </row>
    <row r="331" spans="2:10" ht="11.25" customHeight="1">
      <c r="B331" s="367"/>
      <c r="C331" s="558">
        <v>42481</v>
      </c>
      <c r="D331" s="947">
        <v>98.585279999999969</v>
      </c>
      <c r="E331" s="947">
        <v>67.968276999999958</v>
      </c>
      <c r="F331" s="945">
        <v>692.75298199999997</v>
      </c>
      <c r="G331" s="68"/>
      <c r="H331"/>
      <c r="I331"/>
      <c r="J331" s="23"/>
    </row>
    <row r="332" spans="2:10" ht="11.25" customHeight="1">
      <c r="B332" s="367"/>
      <c r="C332" s="558">
        <v>42482</v>
      </c>
      <c r="D332" s="947">
        <v>98.585279999999912</v>
      </c>
      <c r="E332" s="947">
        <v>47.621357166666648</v>
      </c>
      <c r="F332" s="945">
        <v>683.24583299999995</v>
      </c>
      <c r="G332" s="68"/>
      <c r="H332"/>
      <c r="I332"/>
      <c r="J332" s="23"/>
    </row>
    <row r="333" spans="2:10" ht="11.25" customHeight="1">
      <c r="B333" s="367"/>
      <c r="C333" s="558">
        <v>42483</v>
      </c>
      <c r="D333" s="947">
        <v>98.585279999999869</v>
      </c>
      <c r="E333" s="947">
        <v>38.76072000000002</v>
      </c>
      <c r="F333" s="945">
        <v>605.37078300000007</v>
      </c>
      <c r="G333" s="68"/>
      <c r="H333"/>
      <c r="I333"/>
      <c r="J333" s="23"/>
    </row>
    <row r="334" spans="2:10" ht="11.25" customHeight="1">
      <c r="B334" s="367"/>
      <c r="C334" s="558">
        <v>42484</v>
      </c>
      <c r="D334" s="947">
        <v>98.585279999999884</v>
      </c>
      <c r="E334" s="947">
        <v>38.760720000000056</v>
      </c>
      <c r="F334" s="945">
        <v>559.74033499999996</v>
      </c>
      <c r="G334" s="68"/>
      <c r="H334"/>
      <c r="I334"/>
      <c r="J334" s="23"/>
    </row>
    <row r="335" spans="2:10" ht="11.25" customHeight="1">
      <c r="B335" s="367"/>
      <c r="C335" s="558">
        <v>42485</v>
      </c>
      <c r="D335" s="947">
        <v>98.585279999999898</v>
      </c>
      <c r="E335" s="947">
        <v>48.69744</v>
      </c>
      <c r="F335" s="945">
        <v>658.04883200000006</v>
      </c>
      <c r="G335" s="68"/>
      <c r="H335"/>
      <c r="I335"/>
      <c r="J335" s="23"/>
    </row>
    <row r="336" spans="2:10" ht="11.25" customHeight="1">
      <c r="B336" s="367"/>
      <c r="C336" s="558">
        <v>42486</v>
      </c>
      <c r="D336" s="947">
        <v>98.585279999999926</v>
      </c>
      <c r="E336" s="947">
        <v>52.122479999999989</v>
      </c>
      <c r="F336" s="945">
        <v>675.37353599999994</v>
      </c>
      <c r="G336" s="68"/>
      <c r="H336"/>
      <c r="I336"/>
      <c r="J336" s="23"/>
    </row>
    <row r="337" spans="2:10" ht="11.25" customHeight="1">
      <c r="B337" s="367"/>
      <c r="C337" s="558">
        <v>42487</v>
      </c>
      <c r="D337" s="947">
        <v>98.585279999999898</v>
      </c>
      <c r="E337" s="947">
        <v>53.371450000000017</v>
      </c>
      <c r="F337" s="945">
        <v>679.34076599999992</v>
      </c>
      <c r="G337" s="68"/>
      <c r="H337"/>
      <c r="I337"/>
      <c r="J337" s="23"/>
    </row>
    <row r="338" spans="2:10" ht="11.25" customHeight="1">
      <c r="B338" s="367"/>
      <c r="C338" s="558">
        <v>42488</v>
      </c>
      <c r="D338" s="947">
        <v>98.585279999999898</v>
      </c>
      <c r="E338" s="947">
        <v>56.811147666666727</v>
      </c>
      <c r="F338" s="945">
        <v>675.63556900000003</v>
      </c>
      <c r="G338" s="68"/>
      <c r="H338"/>
      <c r="I338"/>
      <c r="J338" s="23"/>
    </row>
    <row r="339" spans="2:10" ht="11.25" customHeight="1">
      <c r="B339" s="367"/>
      <c r="C339" s="558">
        <v>42489</v>
      </c>
      <c r="D339" s="947">
        <v>97.021279999999962</v>
      </c>
      <c r="E339" s="947">
        <v>44.950930000000049</v>
      </c>
      <c r="F339" s="945">
        <v>669.26646800000003</v>
      </c>
      <c r="G339" s="68"/>
      <c r="H339"/>
      <c r="I339"/>
      <c r="J339" s="23"/>
    </row>
    <row r="340" spans="2:10" ht="11.25" customHeight="1">
      <c r="B340" s="367"/>
      <c r="C340" s="558">
        <v>42490</v>
      </c>
      <c r="D340" s="947">
        <v>102.65996516666647</v>
      </c>
      <c r="E340" s="947">
        <v>54.497760000000071</v>
      </c>
      <c r="F340" s="945">
        <v>602.76033200000006</v>
      </c>
      <c r="G340" s="68"/>
      <c r="H340"/>
      <c r="I340"/>
      <c r="J340" s="23"/>
    </row>
    <row r="341" spans="2:10" ht="11.25" customHeight="1">
      <c r="B341" s="367"/>
      <c r="C341" s="558">
        <v>42491</v>
      </c>
      <c r="D341" s="947">
        <v>95.278799999999848</v>
      </c>
      <c r="E341" s="947">
        <v>54.497760000000056</v>
      </c>
      <c r="F341" s="945">
        <v>537.91797799999995</v>
      </c>
      <c r="G341" s="68"/>
      <c r="H341"/>
      <c r="I341"/>
      <c r="J341" s="23"/>
    </row>
    <row r="342" spans="2:10" ht="11.25" customHeight="1">
      <c r="B342" s="367"/>
      <c r="C342" s="558">
        <v>42492</v>
      </c>
      <c r="D342" s="947">
        <v>95.278799999999862</v>
      </c>
      <c r="E342" s="947">
        <v>57.305680000000073</v>
      </c>
      <c r="F342" s="945">
        <v>602.55185800000004</v>
      </c>
      <c r="G342" s="68"/>
      <c r="H342"/>
      <c r="I342"/>
      <c r="J342" s="23"/>
    </row>
    <row r="343" spans="2:10" ht="11.25" customHeight="1">
      <c r="B343" s="367"/>
      <c r="C343" s="558">
        <v>42493</v>
      </c>
      <c r="D343" s="947">
        <v>95.27879999999989</v>
      </c>
      <c r="E343" s="947">
        <v>54.497760000000071</v>
      </c>
      <c r="F343" s="945">
        <v>661.95654100000002</v>
      </c>
      <c r="G343" s="68"/>
      <c r="H343"/>
      <c r="I343"/>
      <c r="J343" s="23"/>
    </row>
    <row r="344" spans="2:10" ht="11.25" customHeight="1">
      <c r="B344" s="367"/>
      <c r="C344" s="558">
        <v>42494</v>
      </c>
      <c r="D344" s="947">
        <v>95.278799999999876</v>
      </c>
      <c r="E344" s="947">
        <v>54.497760000000092</v>
      </c>
      <c r="F344" s="945">
        <v>667.76217000000008</v>
      </c>
      <c r="G344" s="68"/>
      <c r="H344"/>
      <c r="I344"/>
      <c r="J344" s="23"/>
    </row>
    <row r="345" spans="2:10" ht="11.25" customHeight="1">
      <c r="B345" s="367"/>
      <c r="C345" s="558">
        <v>42495</v>
      </c>
      <c r="D345" s="947">
        <v>95.278799999999791</v>
      </c>
      <c r="E345" s="947">
        <v>55.942668833333407</v>
      </c>
      <c r="F345" s="945">
        <v>667.119957</v>
      </c>
      <c r="G345" s="68"/>
      <c r="H345"/>
      <c r="I345"/>
      <c r="J345" s="23"/>
    </row>
    <row r="346" spans="2:10" ht="11.25" customHeight="1">
      <c r="B346" s="367"/>
      <c r="C346" s="558">
        <v>42496</v>
      </c>
      <c r="D346" s="947">
        <v>93.851154999999864</v>
      </c>
      <c r="E346" s="947">
        <v>54.497760000000071</v>
      </c>
      <c r="F346" s="945">
        <v>670.42337299999997</v>
      </c>
      <c r="G346" s="68"/>
      <c r="H346"/>
      <c r="I346"/>
      <c r="J346" s="23"/>
    </row>
    <row r="347" spans="2:10" ht="11.25" customHeight="1">
      <c r="B347" s="367"/>
      <c r="C347" s="558">
        <v>42497</v>
      </c>
      <c r="D347" s="947">
        <v>91.574639999999903</v>
      </c>
      <c r="E347" s="947">
        <v>63.902640000000055</v>
      </c>
      <c r="F347" s="945">
        <v>607.924713</v>
      </c>
      <c r="G347" s="68"/>
      <c r="H347"/>
      <c r="I347"/>
      <c r="J347" s="23"/>
    </row>
    <row r="348" spans="2:10" ht="11.25" customHeight="1">
      <c r="B348" s="367"/>
      <c r="C348" s="558">
        <v>42498</v>
      </c>
      <c r="D348" s="947">
        <v>89.019764999999893</v>
      </c>
      <c r="E348" s="947">
        <v>63.902640000000005</v>
      </c>
      <c r="F348" s="945">
        <v>566.36625100000003</v>
      </c>
      <c r="G348" s="68"/>
      <c r="H348"/>
      <c r="I348"/>
      <c r="J348" s="23"/>
    </row>
    <row r="349" spans="2:10" ht="11.25" customHeight="1">
      <c r="B349" s="367"/>
      <c r="C349" s="558">
        <v>42499</v>
      </c>
      <c r="D349" s="947">
        <v>146.66127999999972</v>
      </c>
      <c r="E349" s="947">
        <v>65.061989333333386</v>
      </c>
      <c r="F349" s="945">
        <v>670.71017000000006</v>
      </c>
      <c r="G349" s="68"/>
      <c r="H349"/>
      <c r="I349"/>
      <c r="J349" s="23"/>
    </row>
    <row r="350" spans="2:10" ht="11.25" customHeight="1">
      <c r="B350" s="367"/>
      <c r="C350" s="558">
        <v>42500</v>
      </c>
      <c r="D350" s="947">
        <v>147.66797999999972</v>
      </c>
      <c r="E350" s="947">
        <v>73.243200000000058</v>
      </c>
      <c r="F350" s="945">
        <v>682.21993099999997</v>
      </c>
      <c r="G350" s="68"/>
      <c r="H350"/>
      <c r="I350"/>
      <c r="J350" s="23"/>
    </row>
    <row r="351" spans="2:10" ht="11.25" customHeight="1">
      <c r="B351" s="367"/>
      <c r="C351" s="558">
        <v>42501</v>
      </c>
      <c r="D351" s="947">
        <v>141.02375999999981</v>
      </c>
      <c r="E351" s="947">
        <v>71.49987516666674</v>
      </c>
      <c r="F351" s="945">
        <v>681.36200300000007</v>
      </c>
      <c r="G351" s="68"/>
      <c r="H351"/>
      <c r="I351"/>
      <c r="J351" s="23"/>
    </row>
    <row r="352" spans="2:10" ht="11.25" customHeight="1">
      <c r="B352" s="367"/>
      <c r="C352" s="558">
        <v>42502</v>
      </c>
      <c r="D352" s="947">
        <v>141.02375999999981</v>
      </c>
      <c r="E352" s="947">
        <v>61.902905000000082</v>
      </c>
      <c r="F352" s="945">
        <v>680.28911600000004</v>
      </c>
      <c r="G352" s="68"/>
      <c r="H352"/>
      <c r="I352"/>
      <c r="J352" s="23"/>
    </row>
    <row r="353" spans="2:10" ht="11.25" customHeight="1">
      <c r="B353" s="367"/>
      <c r="C353" s="558">
        <v>42503</v>
      </c>
      <c r="D353" s="947">
        <v>138.3637576666664</v>
      </c>
      <c r="E353" s="947">
        <v>69.496418333333381</v>
      </c>
      <c r="F353" s="945">
        <v>676.14740800000004</v>
      </c>
      <c r="G353" s="68"/>
      <c r="H353"/>
      <c r="I353"/>
      <c r="J353" s="23"/>
    </row>
    <row r="354" spans="2:10" ht="11.25" customHeight="1">
      <c r="B354" s="367" t="s">
        <v>328</v>
      </c>
      <c r="C354" s="558">
        <v>42504</v>
      </c>
      <c r="D354" s="947">
        <v>112.83935999999981</v>
      </c>
      <c r="E354" s="947">
        <v>75.680947666666739</v>
      </c>
      <c r="F354" s="945">
        <v>609.07313600000009</v>
      </c>
      <c r="G354" s="68"/>
      <c r="H354"/>
      <c r="I354"/>
      <c r="J354" s="23"/>
    </row>
    <row r="355" spans="2:10" ht="11.25" customHeight="1">
      <c r="B355" s="367"/>
      <c r="C355" s="558">
        <v>42505</v>
      </c>
      <c r="D355" s="947">
        <v>112.83935999999981</v>
      </c>
      <c r="E355" s="947">
        <v>78.062640000000087</v>
      </c>
      <c r="F355" s="945">
        <v>549.91114200000004</v>
      </c>
      <c r="G355" s="68"/>
      <c r="H355"/>
      <c r="I355"/>
      <c r="J355" s="23"/>
    </row>
    <row r="356" spans="2:10" ht="11.25" customHeight="1">
      <c r="B356" s="367"/>
      <c r="C356" s="558">
        <v>42506</v>
      </c>
      <c r="D356" s="947">
        <v>112.83935999999981</v>
      </c>
      <c r="E356" s="947">
        <v>81.31655850000007</v>
      </c>
      <c r="F356" s="945">
        <v>610.85920099999998</v>
      </c>
      <c r="G356" s="68"/>
      <c r="H356"/>
      <c r="I356"/>
      <c r="J356" s="23"/>
    </row>
    <row r="357" spans="2:10" ht="11.25" customHeight="1">
      <c r="B357" s="367"/>
      <c r="C357" s="558">
        <v>42507</v>
      </c>
      <c r="D357" s="947">
        <v>112.83935999999981</v>
      </c>
      <c r="E357" s="947">
        <v>86.716580166666716</v>
      </c>
      <c r="F357" s="945">
        <v>647.80581499999994</v>
      </c>
      <c r="G357" s="68"/>
      <c r="H357"/>
      <c r="I357"/>
      <c r="J357" s="23"/>
    </row>
    <row r="358" spans="2:10" ht="11.25" customHeight="1">
      <c r="B358" s="367"/>
      <c r="C358" s="558">
        <v>42508</v>
      </c>
      <c r="D358" s="947">
        <v>112.83935999999981</v>
      </c>
      <c r="E358" s="947">
        <v>76.590577500000009</v>
      </c>
      <c r="F358" s="945">
        <v>665.38883700000008</v>
      </c>
      <c r="G358" s="68"/>
      <c r="H358"/>
      <c r="I358"/>
      <c r="J358" s="23"/>
    </row>
    <row r="359" spans="2:10" ht="11.25" customHeight="1">
      <c r="B359" s="367"/>
      <c r="C359" s="558">
        <v>42509</v>
      </c>
      <c r="D359" s="947">
        <v>112.83935999999981</v>
      </c>
      <c r="E359" s="947">
        <v>77.764960000000059</v>
      </c>
      <c r="F359" s="945">
        <v>663.164132</v>
      </c>
      <c r="G359" s="68"/>
      <c r="H359"/>
      <c r="I359"/>
      <c r="J359" s="23"/>
    </row>
    <row r="360" spans="2:10" ht="11.25" customHeight="1">
      <c r="B360" s="367"/>
      <c r="C360" s="558">
        <v>42510</v>
      </c>
      <c r="D360" s="947">
        <v>111.43511999999981</v>
      </c>
      <c r="E360" s="947">
        <v>79.148453333333308</v>
      </c>
      <c r="F360" s="945">
        <v>660.15521100000001</v>
      </c>
      <c r="G360" s="68"/>
      <c r="H360"/>
      <c r="I360"/>
      <c r="J360" s="23"/>
    </row>
    <row r="361" spans="2:10" ht="11.25" customHeight="1">
      <c r="B361" s="367"/>
      <c r="C361" s="558">
        <v>42511</v>
      </c>
      <c r="D361" s="947">
        <v>104.41391999999982</v>
      </c>
      <c r="E361" s="947">
        <v>85.34831999999993</v>
      </c>
      <c r="F361" s="945">
        <v>601.89468799999997</v>
      </c>
      <c r="G361" s="68"/>
      <c r="H361"/>
      <c r="I361"/>
      <c r="J361" s="23"/>
    </row>
    <row r="362" spans="2:10" ht="11.25" customHeight="1">
      <c r="B362" s="367"/>
      <c r="C362" s="558">
        <v>42512</v>
      </c>
      <c r="D362" s="947">
        <v>99.927899999999937</v>
      </c>
      <c r="E362" s="947">
        <v>85.347990666666618</v>
      </c>
      <c r="F362" s="945">
        <v>567.62344499999995</v>
      </c>
      <c r="G362" s="68"/>
      <c r="H362"/>
      <c r="I362"/>
      <c r="J362" s="23"/>
    </row>
    <row r="363" spans="2:10" ht="11.25" customHeight="1">
      <c r="B363" s="367"/>
      <c r="C363" s="558">
        <v>42513</v>
      </c>
      <c r="D363" s="947">
        <v>84.838560000000001</v>
      </c>
      <c r="E363" s="947">
        <v>124.5878959999998</v>
      </c>
      <c r="F363" s="945">
        <v>648.22271499999999</v>
      </c>
      <c r="G363" s="68"/>
      <c r="H363"/>
      <c r="I363"/>
      <c r="J363" s="23"/>
    </row>
    <row r="364" spans="2:10" ht="11.25" customHeight="1">
      <c r="B364" s="367"/>
      <c r="C364" s="558">
        <v>42514</v>
      </c>
      <c r="D364" s="947">
        <v>84.838560000000001</v>
      </c>
      <c r="E364" s="947">
        <v>122.05463999999979</v>
      </c>
      <c r="F364" s="945">
        <v>661.72436699999992</v>
      </c>
      <c r="G364" s="68"/>
      <c r="H364"/>
      <c r="I364"/>
      <c r="J364" s="23"/>
    </row>
    <row r="365" spans="2:10" ht="11.25" customHeight="1">
      <c r="B365" s="367"/>
      <c r="C365" s="558">
        <v>42515</v>
      </c>
      <c r="D365" s="947">
        <v>84.838560000000001</v>
      </c>
      <c r="E365" s="947">
        <v>122.05463999999969</v>
      </c>
      <c r="F365" s="945">
        <v>671.93059600000004</v>
      </c>
      <c r="G365" s="68"/>
      <c r="H365"/>
      <c r="I365"/>
      <c r="J365" s="23"/>
    </row>
    <row r="366" spans="2:10" ht="11.25" customHeight="1">
      <c r="B366" s="367"/>
      <c r="C366" s="558">
        <v>42516</v>
      </c>
      <c r="D366" s="947">
        <v>84.838559999999973</v>
      </c>
      <c r="E366" s="947">
        <v>122.05463999999969</v>
      </c>
      <c r="F366" s="945">
        <v>665.94683900000007</v>
      </c>
      <c r="G366" s="68"/>
      <c r="H366"/>
      <c r="I366"/>
      <c r="J366" s="23"/>
    </row>
    <row r="367" spans="2:10" ht="11.25" customHeight="1">
      <c r="B367" s="367"/>
      <c r="C367" s="558">
        <v>42517</v>
      </c>
      <c r="D367" s="947">
        <v>84.427130000000005</v>
      </c>
      <c r="E367" s="947">
        <v>102.4530199999998</v>
      </c>
      <c r="F367" s="945">
        <v>666.05263500000001</v>
      </c>
      <c r="G367" s="68"/>
      <c r="H367"/>
      <c r="I367"/>
      <c r="J367" s="23"/>
    </row>
    <row r="368" spans="2:10" ht="11.25" customHeight="1">
      <c r="B368" s="367"/>
      <c r="C368" s="558">
        <v>42518</v>
      </c>
      <c r="D368" s="947">
        <v>65.089920000000035</v>
      </c>
      <c r="E368" s="947">
        <v>63.518127000000035</v>
      </c>
      <c r="F368" s="945">
        <v>603.08093000000008</v>
      </c>
      <c r="G368" s="68"/>
      <c r="H368"/>
      <c r="I368"/>
      <c r="J368" s="23"/>
    </row>
    <row r="369" spans="2:10" ht="11.25" customHeight="1">
      <c r="B369" s="367"/>
      <c r="C369" s="558">
        <v>42519</v>
      </c>
      <c r="D369" s="947">
        <v>65.089920000000006</v>
      </c>
      <c r="E369" s="947">
        <v>58.029104166666642</v>
      </c>
      <c r="F369" s="945">
        <v>560.22818700000005</v>
      </c>
      <c r="G369" s="68"/>
      <c r="H369"/>
      <c r="I369"/>
      <c r="J369" s="23"/>
    </row>
    <row r="370" spans="2:10" ht="11.25" customHeight="1">
      <c r="B370" s="367"/>
      <c r="C370" s="558">
        <v>42520</v>
      </c>
      <c r="D370" s="947">
        <v>65.089920000000021</v>
      </c>
      <c r="E370" s="947">
        <v>72.385519999999929</v>
      </c>
      <c r="F370" s="945">
        <v>651.0584520000001</v>
      </c>
      <c r="G370" s="68"/>
      <c r="H370"/>
      <c r="I370"/>
      <c r="J370" s="23"/>
    </row>
    <row r="371" spans="2:10" ht="11.25" customHeight="1">
      <c r="B371" s="367"/>
      <c r="C371" s="558">
        <v>42521</v>
      </c>
      <c r="D371" s="947">
        <v>65.089920000000021</v>
      </c>
      <c r="E371" s="947">
        <v>72.385519999999886</v>
      </c>
      <c r="F371" s="945">
        <v>655.51188300000001</v>
      </c>
      <c r="G371" s="68"/>
      <c r="H371"/>
      <c r="I371"/>
      <c r="J371" s="23"/>
    </row>
    <row r="372" spans="2:10" ht="11.25" customHeight="1">
      <c r="B372" s="367"/>
      <c r="C372" s="558">
        <v>42522</v>
      </c>
      <c r="D372" s="947">
        <v>61.722691666666712</v>
      </c>
      <c r="E372" s="947">
        <v>74.745816499999876</v>
      </c>
      <c r="F372" s="945">
        <v>669.45358299999998</v>
      </c>
      <c r="G372" s="68"/>
      <c r="H372"/>
      <c r="I372"/>
      <c r="J372" s="23"/>
    </row>
    <row r="373" spans="2:10" ht="11.25" customHeight="1">
      <c r="B373" s="367"/>
      <c r="C373" s="558">
        <v>42523</v>
      </c>
      <c r="D373" s="947">
        <v>56.871600000000036</v>
      </c>
      <c r="E373" s="947">
        <v>68.349944999999963</v>
      </c>
      <c r="F373" s="945">
        <v>675.67965400000003</v>
      </c>
      <c r="G373" s="68"/>
      <c r="H373"/>
      <c r="I373"/>
      <c r="J373" s="23"/>
    </row>
    <row r="374" spans="2:10" ht="11.25" customHeight="1">
      <c r="B374" s="367"/>
      <c r="C374" s="558">
        <v>42524</v>
      </c>
      <c r="D374" s="947">
        <v>56.871600000000022</v>
      </c>
      <c r="E374" s="947">
        <v>64.374762500000003</v>
      </c>
      <c r="F374" s="945">
        <v>675.92221299999994</v>
      </c>
      <c r="G374" s="68"/>
      <c r="H374"/>
      <c r="I374"/>
      <c r="J374" s="23"/>
    </row>
    <row r="375" spans="2:10" ht="11.25" customHeight="1">
      <c r="B375" s="367"/>
      <c r="C375" s="558">
        <v>42525</v>
      </c>
      <c r="D375" s="947">
        <v>56.871600000000036</v>
      </c>
      <c r="E375" s="947">
        <v>50.027057500000012</v>
      </c>
      <c r="F375" s="945">
        <v>610.01078799999993</v>
      </c>
      <c r="G375" s="68"/>
      <c r="H375"/>
      <c r="I375"/>
      <c r="J375" s="23"/>
    </row>
    <row r="376" spans="2:10" ht="11.25" customHeight="1">
      <c r="B376" s="367"/>
      <c r="C376" s="558">
        <v>42526</v>
      </c>
      <c r="D376" s="947">
        <v>56.871600000000008</v>
      </c>
      <c r="E376" s="947">
        <v>55.41412916666669</v>
      </c>
      <c r="F376" s="945">
        <v>564.58508800000004</v>
      </c>
      <c r="G376" s="68"/>
      <c r="H376"/>
      <c r="I376"/>
      <c r="J376" s="23"/>
    </row>
    <row r="377" spans="2:10" ht="11.25" customHeight="1">
      <c r="B377" s="367"/>
      <c r="C377" s="558">
        <v>42527</v>
      </c>
      <c r="D377" s="947">
        <v>56.871600000000036</v>
      </c>
      <c r="E377" s="947">
        <v>69.491071166666643</v>
      </c>
      <c r="F377" s="945">
        <v>672.65194599999995</v>
      </c>
      <c r="G377" s="68"/>
      <c r="H377"/>
      <c r="I377"/>
      <c r="J377" s="23"/>
    </row>
    <row r="378" spans="2:10" ht="11.25" customHeight="1">
      <c r="B378" s="367"/>
      <c r="C378" s="558">
        <v>42528</v>
      </c>
      <c r="D378" s="947">
        <v>61.772410000000029</v>
      </c>
      <c r="E378" s="947">
        <v>64.917354833333363</v>
      </c>
      <c r="F378" s="945">
        <v>700.439121</v>
      </c>
      <c r="G378" s="68"/>
      <c r="H378"/>
      <c r="I378"/>
      <c r="J378" s="23"/>
    </row>
    <row r="379" spans="2:10" ht="11.25" customHeight="1">
      <c r="B379" s="367"/>
      <c r="C379" s="558">
        <v>42529</v>
      </c>
      <c r="D379" s="947">
        <v>42.427440000000033</v>
      </c>
      <c r="E379" s="947">
        <v>74.135354833333238</v>
      </c>
      <c r="F379" s="945">
        <v>717.1457979999999</v>
      </c>
      <c r="G379" s="68"/>
      <c r="H379"/>
      <c r="I379"/>
      <c r="J379" s="23"/>
    </row>
    <row r="380" spans="2:10" ht="11.25" customHeight="1">
      <c r="B380" s="367"/>
      <c r="C380" s="558">
        <v>42530</v>
      </c>
      <c r="D380" s="947">
        <v>42.427440000000033</v>
      </c>
      <c r="E380" s="947">
        <v>67.470540999999983</v>
      </c>
      <c r="F380" s="945">
        <v>724.57832999999994</v>
      </c>
      <c r="G380" s="68"/>
      <c r="H380"/>
      <c r="I380"/>
      <c r="J380" s="23"/>
    </row>
    <row r="381" spans="2:10" ht="11.25" customHeight="1">
      <c r="B381" s="367"/>
      <c r="C381" s="558">
        <v>42531</v>
      </c>
      <c r="D381" s="947">
        <v>42.427440000000033</v>
      </c>
      <c r="E381" s="947">
        <v>58.602764999999998</v>
      </c>
      <c r="F381" s="945">
        <v>714.59966700000007</v>
      </c>
      <c r="G381" s="68"/>
      <c r="H381"/>
      <c r="I381"/>
      <c r="J381" s="23"/>
    </row>
    <row r="382" spans="2:10" ht="11.25" customHeight="1">
      <c r="B382" s="367"/>
      <c r="C382" s="558">
        <v>42532</v>
      </c>
      <c r="D382" s="947">
        <v>42.427440000000033</v>
      </c>
      <c r="E382" s="947">
        <v>63.806520000000098</v>
      </c>
      <c r="F382" s="945">
        <v>631.55091599999992</v>
      </c>
      <c r="G382" s="68"/>
      <c r="H382"/>
      <c r="I382"/>
      <c r="J382" s="23"/>
    </row>
    <row r="383" spans="2:10" ht="11.25" customHeight="1">
      <c r="B383" s="367"/>
      <c r="C383" s="558">
        <v>42533</v>
      </c>
      <c r="D383" s="947">
        <v>36.189680000000024</v>
      </c>
      <c r="E383" s="947">
        <v>60.231695000000101</v>
      </c>
      <c r="F383" s="945">
        <v>582.28985299999999</v>
      </c>
      <c r="G383" s="68"/>
      <c r="H383"/>
      <c r="I383"/>
      <c r="J383" s="23"/>
    </row>
    <row r="384" spans="2:10" ht="11.25" customHeight="1">
      <c r="B384" s="367"/>
      <c r="C384" s="558">
        <v>42534</v>
      </c>
      <c r="D384" s="947">
        <v>33.07080000000002</v>
      </c>
      <c r="E384" s="947">
        <v>42.853200000000008</v>
      </c>
      <c r="F384" s="945">
        <v>717.10589900000002</v>
      </c>
      <c r="G384" s="68"/>
      <c r="H384"/>
      <c r="I384"/>
      <c r="J384" s="23"/>
    </row>
    <row r="385" spans="2:10" ht="11.25" customHeight="1">
      <c r="B385" s="367" t="s">
        <v>330</v>
      </c>
      <c r="C385" s="558">
        <v>42535</v>
      </c>
      <c r="D385" s="947">
        <v>33.070800000000034</v>
      </c>
      <c r="E385" s="947">
        <v>42.853199999999994</v>
      </c>
      <c r="F385" s="945">
        <v>725.3464449999999</v>
      </c>
      <c r="G385" s="68"/>
      <c r="H385"/>
      <c r="I385"/>
      <c r="J385" s="23"/>
    </row>
    <row r="386" spans="2:10" ht="11.25" customHeight="1">
      <c r="B386" s="367"/>
      <c r="C386" s="558">
        <v>42536</v>
      </c>
      <c r="D386" s="947">
        <v>33.07080000000002</v>
      </c>
      <c r="E386" s="947">
        <v>45.635728000000015</v>
      </c>
      <c r="F386" s="945">
        <v>712.708573</v>
      </c>
      <c r="G386" s="68"/>
      <c r="H386"/>
      <c r="I386"/>
      <c r="J386" s="23"/>
    </row>
    <row r="387" spans="2:10" ht="11.25" customHeight="1">
      <c r="B387" s="367"/>
      <c r="C387" s="558">
        <v>42537</v>
      </c>
      <c r="D387" s="947">
        <v>33.07080000000002</v>
      </c>
      <c r="E387" s="947">
        <v>42.860063666666683</v>
      </c>
      <c r="F387" s="945">
        <v>679.73668700000007</v>
      </c>
      <c r="G387" s="68"/>
      <c r="H387"/>
      <c r="I387"/>
      <c r="J387" s="23"/>
    </row>
    <row r="388" spans="2:10" ht="11.25" customHeight="1">
      <c r="B388" s="367"/>
      <c r="C388" s="558">
        <v>42538</v>
      </c>
      <c r="D388" s="947">
        <v>29.041737500000021</v>
      </c>
      <c r="E388" s="947">
        <v>50.193659333333351</v>
      </c>
      <c r="F388" s="945">
        <v>669.56599399999993</v>
      </c>
      <c r="G388" s="68"/>
      <c r="H388"/>
      <c r="I388"/>
      <c r="J388" s="23"/>
    </row>
    <row r="389" spans="2:10" ht="11.25" customHeight="1">
      <c r="B389" s="367"/>
      <c r="C389" s="558">
        <v>42539</v>
      </c>
      <c r="D389" s="947">
        <v>33.795600000000022</v>
      </c>
      <c r="E389" s="947">
        <v>45.822900000000025</v>
      </c>
      <c r="F389" s="945">
        <v>616.08722</v>
      </c>
      <c r="G389" s="68"/>
      <c r="H389"/>
      <c r="I389"/>
      <c r="J389" s="23"/>
    </row>
    <row r="390" spans="2:10" ht="11.25" customHeight="1">
      <c r="B390" s="367"/>
      <c r="C390" s="558">
        <v>42540</v>
      </c>
      <c r="D390" s="947">
        <v>32.440382500000027</v>
      </c>
      <c r="E390" s="947">
        <v>42.853200000000008</v>
      </c>
      <c r="F390" s="945">
        <v>564.45295599999997</v>
      </c>
      <c r="G390" s="68"/>
      <c r="H390"/>
      <c r="I390"/>
      <c r="J390" s="23"/>
    </row>
    <row r="391" spans="2:10" ht="11.25" customHeight="1">
      <c r="B391" s="367"/>
      <c r="C391" s="558">
        <v>42541</v>
      </c>
      <c r="D391" s="947">
        <v>23.787840000000017</v>
      </c>
      <c r="E391" s="947">
        <v>44.538500333333339</v>
      </c>
      <c r="F391" s="945">
        <v>674.72242900000003</v>
      </c>
      <c r="G391" s="68"/>
      <c r="H391"/>
      <c r="I391"/>
      <c r="J391" s="23"/>
    </row>
    <row r="392" spans="2:10" ht="11.25" customHeight="1">
      <c r="B392" s="367"/>
      <c r="C392" s="558">
        <v>42542</v>
      </c>
      <c r="D392" s="947">
        <v>23.787840000000017</v>
      </c>
      <c r="E392" s="947">
        <v>43.430095833333333</v>
      </c>
      <c r="F392" s="945">
        <v>701.18230799999992</v>
      </c>
      <c r="G392" s="68"/>
      <c r="H392"/>
      <c r="I392"/>
      <c r="J392" s="23"/>
    </row>
    <row r="393" spans="2:10" ht="11.25" customHeight="1">
      <c r="B393" s="367"/>
      <c r="C393" s="558">
        <v>42543</v>
      </c>
      <c r="D393" s="947">
        <v>21.796189833333351</v>
      </c>
      <c r="E393" s="947">
        <v>43.18502000000003</v>
      </c>
      <c r="F393" s="945">
        <v>712.37667299999998</v>
      </c>
      <c r="G393" s="68"/>
      <c r="H393"/>
      <c r="I393"/>
      <c r="J393" s="23"/>
    </row>
    <row r="394" spans="2:10" ht="11.25" customHeight="1">
      <c r="B394" s="367"/>
      <c r="C394" s="558">
        <v>42544</v>
      </c>
      <c r="D394" s="947">
        <v>10.92696000000001</v>
      </c>
      <c r="E394" s="947">
        <v>42.853199999999994</v>
      </c>
      <c r="F394" s="945">
        <v>711.8158370000001</v>
      </c>
      <c r="G394" s="68"/>
      <c r="H394"/>
      <c r="I394"/>
      <c r="J394" s="23"/>
    </row>
    <row r="395" spans="2:10" ht="11.25" customHeight="1">
      <c r="B395" s="367"/>
      <c r="C395" s="558">
        <v>42545</v>
      </c>
      <c r="D395" s="947">
        <v>10.92696000000001</v>
      </c>
      <c r="E395" s="947">
        <v>47.084078833333351</v>
      </c>
      <c r="F395" s="945">
        <v>677.02072900000007</v>
      </c>
      <c r="G395" s="68"/>
      <c r="H395"/>
      <c r="I395"/>
      <c r="J395" s="23"/>
    </row>
    <row r="396" spans="2:10" ht="11.25" customHeight="1">
      <c r="B396" s="367"/>
      <c r="C396" s="558">
        <v>42546</v>
      </c>
      <c r="D396" s="947">
        <v>10.92696000000001</v>
      </c>
      <c r="E396" s="947">
        <v>50.908482166666715</v>
      </c>
      <c r="F396" s="945">
        <v>643.45171499999992</v>
      </c>
      <c r="G396" s="68"/>
      <c r="H396"/>
      <c r="I396"/>
      <c r="J396" s="23"/>
    </row>
    <row r="397" spans="2:10" ht="11.25" customHeight="1">
      <c r="B397" s="367"/>
      <c r="C397" s="558">
        <v>42547</v>
      </c>
      <c r="D397" s="947">
        <v>10.92696000000001</v>
      </c>
      <c r="E397" s="947">
        <v>50.233808166666698</v>
      </c>
      <c r="F397" s="945">
        <v>589.19654800000001</v>
      </c>
      <c r="G397" s="68"/>
      <c r="H397"/>
      <c r="I397"/>
      <c r="J397" s="23"/>
    </row>
    <row r="398" spans="2:10" ht="11.25" customHeight="1">
      <c r="B398" s="367"/>
      <c r="C398" s="558">
        <v>42548</v>
      </c>
      <c r="D398" s="947">
        <v>10.92696000000001</v>
      </c>
      <c r="E398" s="947">
        <v>47.633547666666686</v>
      </c>
      <c r="F398" s="945">
        <v>706.88492399999996</v>
      </c>
      <c r="G398" s="68"/>
      <c r="H398"/>
      <c r="I398"/>
      <c r="J398" s="23"/>
    </row>
    <row r="399" spans="2:10" ht="11.25" customHeight="1">
      <c r="B399" s="367"/>
      <c r="C399" s="558">
        <v>42549</v>
      </c>
      <c r="D399" s="947">
        <v>10.92696000000001</v>
      </c>
      <c r="E399" s="947">
        <v>47.65118966666671</v>
      </c>
      <c r="F399" s="945">
        <v>736.73904299999992</v>
      </c>
      <c r="G399" s="68"/>
      <c r="H399"/>
      <c r="I399"/>
      <c r="J399" s="23"/>
    </row>
    <row r="400" spans="2:10" ht="11.25" customHeight="1">
      <c r="B400" s="367"/>
      <c r="C400" s="558">
        <v>42550</v>
      </c>
      <c r="D400" s="947">
        <v>10.92696000000001</v>
      </c>
      <c r="E400" s="947">
        <v>48.358996000000005</v>
      </c>
      <c r="F400" s="945">
        <v>731.911295</v>
      </c>
      <c r="G400" s="68"/>
      <c r="H400"/>
      <c r="I400"/>
      <c r="J400" s="23"/>
    </row>
    <row r="401" spans="2:10" ht="11.25" customHeight="1">
      <c r="B401" s="367"/>
      <c r="C401" s="558">
        <v>42551</v>
      </c>
      <c r="D401" s="947">
        <v>10.92696000000001</v>
      </c>
      <c r="E401" s="947">
        <v>52.713616666666667</v>
      </c>
      <c r="F401" s="945">
        <v>737.89456700000005</v>
      </c>
      <c r="G401" s="68"/>
      <c r="H401"/>
      <c r="I401"/>
      <c r="J401" s="23"/>
    </row>
    <row r="402" spans="2:10" ht="11.25" customHeight="1">
      <c r="B402" s="367"/>
      <c r="C402" s="558">
        <v>42552</v>
      </c>
      <c r="D402" s="947">
        <v>10.92696000000001</v>
      </c>
      <c r="E402" s="947">
        <v>42.673641999999994</v>
      </c>
      <c r="F402" s="945">
        <v>737.98660100000006</v>
      </c>
      <c r="G402" s="68"/>
      <c r="H402"/>
      <c r="I402"/>
      <c r="J402" s="23"/>
    </row>
    <row r="403" spans="2:10" ht="11.25" customHeight="1">
      <c r="B403" s="367"/>
      <c r="C403" s="558">
        <v>42553</v>
      </c>
      <c r="D403" s="947">
        <v>10.92696000000001</v>
      </c>
      <c r="E403" s="947">
        <v>32.417039999999993</v>
      </c>
      <c r="F403" s="945">
        <v>667.44883100000004</v>
      </c>
      <c r="G403" s="68"/>
      <c r="H403"/>
      <c r="I403"/>
      <c r="J403" s="23"/>
    </row>
    <row r="404" spans="2:10" ht="11.25" customHeight="1">
      <c r="B404" s="367"/>
      <c r="C404" s="558">
        <v>42554</v>
      </c>
      <c r="D404" s="947">
        <v>10.92696000000001</v>
      </c>
      <c r="E404" s="947">
        <v>36.857983500000003</v>
      </c>
      <c r="F404" s="945">
        <v>628.01142900000002</v>
      </c>
      <c r="G404" s="68"/>
      <c r="H404"/>
      <c r="I404"/>
      <c r="J404" s="23"/>
    </row>
    <row r="405" spans="2:10" ht="11.25" customHeight="1">
      <c r="B405" s="367"/>
      <c r="C405" s="558">
        <v>42555</v>
      </c>
      <c r="D405" s="947">
        <v>10.92696000000001</v>
      </c>
      <c r="E405" s="947">
        <v>32.410495333333323</v>
      </c>
      <c r="F405" s="945">
        <v>722.34265900000003</v>
      </c>
      <c r="G405" s="68"/>
      <c r="H405"/>
      <c r="I405"/>
      <c r="J405" s="23"/>
    </row>
    <row r="406" spans="2:10" ht="11.25" customHeight="1">
      <c r="B406" s="367"/>
      <c r="C406" s="558">
        <v>42556</v>
      </c>
      <c r="D406" s="947">
        <v>20.351280000000013</v>
      </c>
      <c r="E406" s="947">
        <v>22.992719999999981</v>
      </c>
      <c r="F406" s="945">
        <v>746.35903000000008</v>
      </c>
      <c r="G406" s="68"/>
      <c r="H406"/>
      <c r="I406"/>
      <c r="J406" s="23"/>
    </row>
    <row r="407" spans="2:10" ht="11.25" customHeight="1">
      <c r="B407" s="367"/>
      <c r="C407" s="558">
        <v>42557</v>
      </c>
      <c r="D407" s="947">
        <v>20.351280000000013</v>
      </c>
      <c r="E407" s="947">
        <v>25.580396333333319</v>
      </c>
      <c r="F407" s="945">
        <v>755.68570199999999</v>
      </c>
      <c r="G407" s="68"/>
      <c r="H407"/>
      <c r="I407"/>
      <c r="J407" s="23"/>
    </row>
    <row r="408" spans="2:10" ht="11.25" customHeight="1">
      <c r="B408" s="367"/>
      <c r="C408" s="558">
        <v>42558</v>
      </c>
      <c r="D408" s="947">
        <v>20.351280000000013</v>
      </c>
      <c r="E408" s="947">
        <v>23.64551566666665</v>
      </c>
      <c r="F408" s="945">
        <v>743.65546999999992</v>
      </c>
      <c r="G408" s="68"/>
      <c r="H408"/>
      <c r="I408"/>
      <c r="J408" s="23"/>
    </row>
    <row r="409" spans="2:10" ht="11.25" customHeight="1">
      <c r="B409" s="367"/>
      <c r="C409" s="558">
        <v>42559</v>
      </c>
      <c r="D409" s="947">
        <v>20.351280000000013</v>
      </c>
      <c r="E409" s="947">
        <v>38.934858666666671</v>
      </c>
      <c r="F409" s="945">
        <v>748.19827499999997</v>
      </c>
      <c r="G409" s="68"/>
      <c r="H409"/>
      <c r="I409"/>
      <c r="J409" s="23"/>
    </row>
    <row r="410" spans="2:10" ht="11.25" customHeight="1">
      <c r="B410" s="367"/>
      <c r="C410" s="558">
        <v>42560</v>
      </c>
      <c r="D410" s="947">
        <v>20.351280000000013</v>
      </c>
      <c r="E410" s="947">
        <v>43.284624833333346</v>
      </c>
      <c r="F410" s="945">
        <v>690.80746900000008</v>
      </c>
      <c r="G410" s="68"/>
      <c r="H410"/>
      <c r="I410"/>
      <c r="J410" s="23"/>
    </row>
    <row r="411" spans="2:10" ht="11.25" customHeight="1">
      <c r="B411" s="367"/>
      <c r="C411" s="558">
        <v>42561</v>
      </c>
      <c r="D411" s="947">
        <v>20.351280000000013</v>
      </c>
      <c r="E411" s="947">
        <v>41.818855000000006</v>
      </c>
      <c r="F411" s="945">
        <v>641.63138200000003</v>
      </c>
      <c r="G411" s="68"/>
      <c r="H411"/>
      <c r="I411"/>
      <c r="J411" s="23"/>
    </row>
    <row r="412" spans="2:10" ht="11.25" customHeight="1">
      <c r="B412" s="367"/>
      <c r="C412" s="558">
        <v>42562</v>
      </c>
      <c r="D412" s="947">
        <v>20.351280000000013</v>
      </c>
      <c r="E412" s="947">
        <v>22.992719999999981</v>
      </c>
      <c r="F412" s="945">
        <v>765.79500600000006</v>
      </c>
      <c r="G412" s="68"/>
      <c r="H412"/>
      <c r="I412"/>
      <c r="J412" s="23"/>
    </row>
    <row r="413" spans="2:10" ht="11.25" customHeight="1">
      <c r="B413" s="367"/>
      <c r="C413" s="558">
        <v>42563</v>
      </c>
      <c r="D413" s="947">
        <v>20.351280000000013</v>
      </c>
      <c r="E413" s="947">
        <v>25.577282499999978</v>
      </c>
      <c r="F413" s="945">
        <v>765.34742299999994</v>
      </c>
      <c r="G413" s="68"/>
      <c r="H413"/>
      <c r="I413"/>
      <c r="J413" s="23"/>
    </row>
    <row r="414" spans="2:10" ht="11.25" customHeight="1">
      <c r="B414" s="367"/>
      <c r="C414" s="558">
        <v>42564</v>
      </c>
      <c r="D414" s="947">
        <v>20.351280000000013</v>
      </c>
      <c r="E414" s="947">
        <v>22.992719999999981</v>
      </c>
      <c r="F414" s="945">
        <v>741.00147400000003</v>
      </c>
      <c r="G414" s="68"/>
      <c r="H414"/>
      <c r="I414"/>
      <c r="J414" s="23"/>
    </row>
    <row r="415" spans="2:10" ht="11.25" customHeight="1">
      <c r="B415" s="367" t="s">
        <v>330</v>
      </c>
      <c r="C415" s="558">
        <v>42565</v>
      </c>
      <c r="D415" s="947">
        <v>20.351280000000013</v>
      </c>
      <c r="E415" s="947">
        <v>24.734297499999979</v>
      </c>
      <c r="F415" s="945">
        <v>732.18022900000005</v>
      </c>
      <c r="G415" s="68"/>
      <c r="H415"/>
      <c r="I415"/>
      <c r="J415" s="23"/>
    </row>
    <row r="416" spans="2:10" ht="11.25" customHeight="1">
      <c r="B416" s="367"/>
      <c r="C416" s="558">
        <v>42566</v>
      </c>
      <c r="D416" s="947">
        <v>20.351280000000013</v>
      </c>
      <c r="E416" s="947">
        <v>24.373771999999978</v>
      </c>
      <c r="F416" s="945">
        <v>714.793544</v>
      </c>
      <c r="G416" s="68"/>
      <c r="H416"/>
      <c r="I416"/>
      <c r="J416" s="23"/>
    </row>
    <row r="417" spans="2:10" ht="11.25" customHeight="1">
      <c r="B417" s="367"/>
      <c r="C417" s="558">
        <v>42567</v>
      </c>
      <c r="D417" s="947">
        <v>20.351280000000013</v>
      </c>
      <c r="E417" s="947">
        <v>22.992719999999981</v>
      </c>
      <c r="F417" s="945">
        <v>652.61533400000008</v>
      </c>
      <c r="G417" s="68"/>
      <c r="H417"/>
      <c r="I417"/>
      <c r="J417" s="23"/>
    </row>
    <row r="418" spans="2:10" ht="11.25" customHeight="1">
      <c r="B418" s="367"/>
      <c r="C418" s="558">
        <v>42568</v>
      </c>
      <c r="D418" s="947">
        <v>20.351280000000013</v>
      </c>
      <c r="E418" s="947">
        <v>25.730824833333322</v>
      </c>
      <c r="F418" s="945">
        <v>609.10491200000001</v>
      </c>
      <c r="G418" s="68"/>
      <c r="H418"/>
      <c r="I418"/>
      <c r="J418" s="23"/>
    </row>
    <row r="419" spans="2:10" ht="11.25" customHeight="1">
      <c r="B419" s="367"/>
      <c r="C419" s="558">
        <v>42569</v>
      </c>
      <c r="D419" s="947">
        <v>20.351280000000013</v>
      </c>
      <c r="E419" s="947">
        <v>26.568086666666652</v>
      </c>
      <c r="F419" s="945">
        <v>730.33770100000004</v>
      </c>
      <c r="G419" s="68"/>
      <c r="H419"/>
      <c r="I419"/>
      <c r="J419" s="23"/>
    </row>
    <row r="420" spans="2:10" ht="11.25" customHeight="1">
      <c r="B420" s="367"/>
      <c r="C420" s="558">
        <v>42570</v>
      </c>
      <c r="D420" s="947">
        <v>20.351280000000013</v>
      </c>
      <c r="E420" s="947">
        <v>23.312449999999981</v>
      </c>
      <c r="F420" s="945">
        <v>760.85358499999995</v>
      </c>
      <c r="G420" s="68"/>
      <c r="H420"/>
      <c r="I420"/>
      <c r="J420" s="23"/>
    </row>
    <row r="421" spans="2:10" ht="11.25" customHeight="1">
      <c r="B421" s="367"/>
      <c r="C421" s="558">
        <v>42571</v>
      </c>
      <c r="D421" s="947">
        <v>20.351280000000013</v>
      </c>
      <c r="E421" s="947">
        <v>24.80764933333332</v>
      </c>
      <c r="F421" s="945">
        <v>767.65221099999997</v>
      </c>
      <c r="G421" s="68"/>
      <c r="H421"/>
      <c r="I421"/>
      <c r="J421" s="23"/>
    </row>
    <row r="422" spans="2:10" ht="11.25" customHeight="1">
      <c r="B422" s="367"/>
      <c r="C422" s="558">
        <v>42572</v>
      </c>
      <c r="D422" s="947">
        <v>20.351280000000013</v>
      </c>
      <c r="E422" s="947">
        <v>22.992719999999981</v>
      </c>
      <c r="F422" s="945">
        <v>769.071282</v>
      </c>
      <c r="G422" s="68"/>
      <c r="H422"/>
      <c r="I422"/>
      <c r="J422" s="23"/>
    </row>
    <row r="423" spans="2:10" ht="11.25" customHeight="1">
      <c r="B423" s="367"/>
      <c r="C423" s="558">
        <v>42573</v>
      </c>
      <c r="D423" s="947">
        <v>20.351280000000013</v>
      </c>
      <c r="E423" s="947">
        <v>26.984498999999982</v>
      </c>
      <c r="F423" s="945">
        <v>751.99848699999995</v>
      </c>
      <c r="G423" s="68"/>
      <c r="H423"/>
      <c r="I423"/>
      <c r="J423" s="23"/>
    </row>
    <row r="424" spans="2:10" ht="11.25" customHeight="1">
      <c r="B424" s="367"/>
      <c r="C424" s="558">
        <v>42574</v>
      </c>
      <c r="D424" s="947">
        <v>20.351280000000013</v>
      </c>
      <c r="E424" s="947">
        <v>35.377896500000006</v>
      </c>
      <c r="F424" s="945">
        <v>669.84962800000005</v>
      </c>
      <c r="G424" s="68"/>
      <c r="H424"/>
      <c r="I424"/>
      <c r="J424" s="23"/>
    </row>
    <row r="425" spans="2:10" ht="11.25" customHeight="1">
      <c r="B425" s="367"/>
      <c r="C425" s="558">
        <v>42575</v>
      </c>
      <c r="D425" s="947">
        <v>20.351280000000013</v>
      </c>
      <c r="E425" s="947">
        <v>33.729866666666645</v>
      </c>
      <c r="F425" s="945">
        <v>619.02243500000009</v>
      </c>
      <c r="G425" s="68"/>
      <c r="H425"/>
      <c r="I425"/>
      <c r="J425" s="23"/>
    </row>
    <row r="426" spans="2:10" ht="11.25" customHeight="1">
      <c r="B426" s="367"/>
      <c r="C426" s="558">
        <v>42576</v>
      </c>
      <c r="D426" s="947">
        <v>20.351280000000013</v>
      </c>
      <c r="E426" s="947">
        <v>22.992719999999981</v>
      </c>
      <c r="F426" s="945">
        <v>702.01307499999996</v>
      </c>
      <c r="G426" s="68"/>
      <c r="H426"/>
      <c r="I426"/>
      <c r="J426" s="23"/>
    </row>
    <row r="427" spans="2:10" ht="11.25" customHeight="1">
      <c r="B427" s="367"/>
      <c r="C427" s="558">
        <v>42577</v>
      </c>
      <c r="D427" s="947">
        <v>20.351280000000013</v>
      </c>
      <c r="E427" s="947">
        <v>27.467759833333311</v>
      </c>
      <c r="F427" s="945">
        <v>766.70522499999993</v>
      </c>
      <c r="G427" s="68"/>
      <c r="H427"/>
      <c r="I427"/>
      <c r="J427" s="23"/>
    </row>
    <row r="428" spans="2:10" ht="11.25" customHeight="1">
      <c r="B428" s="367"/>
      <c r="C428" s="558">
        <v>42578</v>
      </c>
      <c r="D428" s="947">
        <v>20.351280000000013</v>
      </c>
      <c r="E428" s="947">
        <v>22.98321916666665</v>
      </c>
      <c r="F428" s="945">
        <v>770.43996200000004</v>
      </c>
      <c r="G428" s="68"/>
      <c r="H428"/>
      <c r="I428"/>
      <c r="J428" s="23"/>
    </row>
    <row r="429" spans="2:10" ht="11.25" customHeight="1">
      <c r="B429" s="367"/>
      <c r="C429" s="558">
        <v>42579</v>
      </c>
      <c r="D429" s="947">
        <v>20.351280000000013</v>
      </c>
      <c r="E429" s="947">
        <v>25.093888499999981</v>
      </c>
      <c r="F429" s="945">
        <v>770.26774399999999</v>
      </c>
      <c r="G429" s="68"/>
      <c r="H429"/>
      <c r="I429"/>
      <c r="J429" s="23"/>
    </row>
    <row r="430" spans="2:10" ht="11.25" customHeight="1">
      <c r="B430" s="367"/>
      <c r="C430" s="558">
        <v>42580</v>
      </c>
      <c r="D430" s="947">
        <v>20.351280000000013</v>
      </c>
      <c r="E430" s="947">
        <v>22.992719999999981</v>
      </c>
      <c r="F430" s="945">
        <v>763.09260499999993</v>
      </c>
      <c r="G430" s="68"/>
      <c r="H430"/>
      <c r="I430"/>
      <c r="J430" s="23"/>
    </row>
    <row r="431" spans="2:10" ht="11.25" customHeight="1">
      <c r="B431" s="367"/>
      <c r="C431" s="558">
        <v>42581</v>
      </c>
      <c r="D431" s="947">
        <v>20.351280000000013</v>
      </c>
      <c r="E431" s="947">
        <v>34.245989999999985</v>
      </c>
      <c r="F431" s="945">
        <v>690.20309999999995</v>
      </c>
      <c r="G431" s="68"/>
      <c r="H431"/>
      <c r="I431"/>
      <c r="J431" s="23"/>
    </row>
    <row r="432" spans="2:10" ht="11.25" customHeight="1">
      <c r="B432" s="367"/>
      <c r="C432" s="558">
        <v>42582</v>
      </c>
      <c r="D432" s="947">
        <v>20.351280000000013</v>
      </c>
      <c r="E432" s="947">
        <v>37.344206666666672</v>
      </c>
      <c r="F432" s="945">
        <v>639.02525200000002</v>
      </c>
      <c r="G432" s="68"/>
      <c r="H432"/>
      <c r="I432"/>
      <c r="J432" s="23"/>
    </row>
    <row r="433" spans="2:10" ht="11.25" customHeight="1">
      <c r="B433" s="367"/>
      <c r="C433" s="558">
        <v>42583</v>
      </c>
      <c r="D433" s="947">
        <v>29.611680000000018</v>
      </c>
      <c r="E433" s="947">
        <v>25.447976666666651</v>
      </c>
      <c r="F433" s="945">
        <v>729.69905599999993</v>
      </c>
      <c r="G433" s="68"/>
      <c r="H433"/>
      <c r="I433"/>
      <c r="J433" s="23"/>
    </row>
    <row r="434" spans="2:10" ht="11.25" customHeight="1">
      <c r="B434" s="367"/>
      <c r="C434" s="558">
        <v>42584</v>
      </c>
      <c r="D434" s="947">
        <v>29.611680000000018</v>
      </c>
      <c r="E434" s="947">
        <v>30.245135333333309</v>
      </c>
      <c r="F434" s="945">
        <v>744.22021100000006</v>
      </c>
      <c r="G434" s="68"/>
      <c r="H434"/>
      <c r="I434"/>
      <c r="J434" s="23"/>
    </row>
    <row r="435" spans="2:10" ht="11.25" customHeight="1">
      <c r="B435" s="367"/>
      <c r="C435" s="558">
        <v>42585</v>
      </c>
      <c r="D435" s="947">
        <v>29.611680000000018</v>
      </c>
      <c r="E435" s="947">
        <v>40.75738166666666</v>
      </c>
      <c r="F435" s="945">
        <v>750.91001599999993</v>
      </c>
      <c r="G435" s="68"/>
      <c r="H435"/>
      <c r="I435"/>
      <c r="J435" s="23"/>
    </row>
    <row r="436" spans="2:10" ht="11.25" customHeight="1">
      <c r="B436" s="367"/>
      <c r="C436" s="558">
        <v>42586</v>
      </c>
      <c r="D436" s="947">
        <v>29.611680000000018</v>
      </c>
      <c r="E436" s="947">
        <v>34.399770833333307</v>
      </c>
      <c r="F436" s="945">
        <v>746.6265820000001</v>
      </c>
      <c r="G436" s="68"/>
      <c r="H436"/>
      <c r="I436"/>
      <c r="J436" s="23"/>
    </row>
    <row r="437" spans="2:10" ht="11.25" customHeight="1">
      <c r="B437" s="367"/>
      <c r="C437" s="558">
        <v>42587</v>
      </c>
      <c r="D437" s="947">
        <v>29.611680000000018</v>
      </c>
      <c r="E437" s="947">
        <v>20.437965833333323</v>
      </c>
      <c r="F437" s="945">
        <v>727.01060400000006</v>
      </c>
      <c r="G437" s="68"/>
      <c r="H437"/>
      <c r="I437"/>
      <c r="J437" s="23"/>
    </row>
    <row r="438" spans="2:10" ht="11.25" customHeight="1">
      <c r="B438" s="367"/>
      <c r="C438" s="558">
        <v>42588</v>
      </c>
      <c r="D438" s="947">
        <v>29.61168000000001</v>
      </c>
      <c r="E438" s="947">
        <v>22.849166666666651</v>
      </c>
      <c r="F438" s="945">
        <v>654.66217700000004</v>
      </c>
      <c r="G438" s="68"/>
      <c r="H438"/>
      <c r="I438"/>
      <c r="J438" s="23"/>
    </row>
    <row r="439" spans="2:10" ht="11.25" customHeight="1">
      <c r="B439" s="367"/>
      <c r="C439" s="558">
        <v>42589</v>
      </c>
      <c r="D439" s="947">
        <v>29.61168000000001</v>
      </c>
      <c r="E439" s="947">
        <v>16.76017333333332</v>
      </c>
      <c r="F439" s="945">
        <v>605.16275199999995</v>
      </c>
      <c r="G439" s="68"/>
      <c r="H439"/>
      <c r="I439"/>
      <c r="J439" s="23"/>
    </row>
    <row r="440" spans="2:10" ht="11.25" customHeight="1">
      <c r="B440" s="367"/>
      <c r="C440" s="558">
        <v>42590</v>
      </c>
      <c r="D440" s="947">
        <v>29.611680000000018</v>
      </c>
      <c r="E440" s="947">
        <v>21.233421499999988</v>
      </c>
      <c r="F440" s="945">
        <v>699.63183100000003</v>
      </c>
      <c r="G440" s="68"/>
      <c r="H440"/>
      <c r="I440"/>
      <c r="J440" s="23"/>
    </row>
    <row r="441" spans="2:10" ht="11.25" customHeight="1">
      <c r="B441" s="367"/>
      <c r="C441" s="558">
        <v>42591</v>
      </c>
      <c r="D441" s="947">
        <v>29.61168000000001</v>
      </c>
      <c r="E441" s="947">
        <v>15.606479999999999</v>
      </c>
      <c r="F441" s="945">
        <v>705.90890000000002</v>
      </c>
      <c r="G441" s="68"/>
      <c r="H441"/>
      <c r="I441"/>
      <c r="J441" s="23"/>
    </row>
    <row r="442" spans="2:10" ht="11.25" customHeight="1">
      <c r="B442" s="367"/>
      <c r="C442" s="558">
        <v>42592</v>
      </c>
      <c r="D442" s="947">
        <v>29.611680000000018</v>
      </c>
      <c r="E442" s="947">
        <v>10.121856999999991</v>
      </c>
      <c r="F442" s="945">
        <v>684.63013100000001</v>
      </c>
      <c r="G442" s="68"/>
      <c r="H442"/>
      <c r="I442"/>
      <c r="J442" s="23"/>
    </row>
    <row r="443" spans="2:10" ht="11.25" customHeight="1">
      <c r="B443" s="367"/>
      <c r="C443" s="558">
        <v>42593</v>
      </c>
      <c r="D443" s="947">
        <v>29.611680000000018</v>
      </c>
      <c r="E443" s="947">
        <v>11.43606999999999</v>
      </c>
      <c r="F443" s="945">
        <v>682.73693200000002</v>
      </c>
      <c r="G443" s="68"/>
      <c r="H443"/>
      <c r="I443"/>
      <c r="J443" s="23"/>
    </row>
    <row r="444" spans="2:10" ht="11.25" customHeight="1">
      <c r="B444" s="367"/>
      <c r="C444" s="558">
        <v>42594</v>
      </c>
      <c r="D444" s="947">
        <v>29.611680000000018</v>
      </c>
      <c r="E444" s="947">
        <v>10.733874</v>
      </c>
      <c r="F444" s="945">
        <v>689.73464999999999</v>
      </c>
      <c r="G444" s="68"/>
      <c r="H444"/>
      <c r="I444"/>
      <c r="J444" s="23"/>
    </row>
    <row r="445" spans="2:10" ht="11.25" customHeight="1">
      <c r="B445" s="367"/>
      <c r="C445" s="558">
        <v>42595</v>
      </c>
      <c r="D445" s="947">
        <v>29.61168000000001</v>
      </c>
      <c r="E445" s="947">
        <v>26.070179999999979</v>
      </c>
      <c r="F445" s="945">
        <v>630.39158999999995</v>
      </c>
      <c r="G445" s="68"/>
      <c r="H445"/>
      <c r="I445"/>
      <c r="J445" s="23"/>
    </row>
    <row r="446" spans="2:10" ht="11.25" customHeight="1">
      <c r="B446" s="367" t="s">
        <v>329</v>
      </c>
      <c r="C446" s="558">
        <v>42596</v>
      </c>
      <c r="D446" s="947">
        <v>29.61168000000001</v>
      </c>
      <c r="E446" s="947">
        <v>43.169017500000052</v>
      </c>
      <c r="F446" s="945">
        <v>583.88117699999998</v>
      </c>
      <c r="G446" s="68"/>
      <c r="H446"/>
      <c r="I446"/>
      <c r="J446" s="23"/>
    </row>
    <row r="447" spans="2:10" ht="11.25" customHeight="1">
      <c r="B447" s="367"/>
      <c r="C447" s="558">
        <v>42597</v>
      </c>
      <c r="D447" s="947">
        <v>29.61168000000001</v>
      </c>
      <c r="E447" s="947">
        <v>49.912144166666756</v>
      </c>
      <c r="F447" s="945">
        <v>603.66468399999997</v>
      </c>
      <c r="G447" s="68"/>
      <c r="H447"/>
      <c r="I447"/>
      <c r="J447" s="23"/>
    </row>
    <row r="448" spans="2:10" ht="11.25" customHeight="1">
      <c r="B448" s="367"/>
      <c r="C448" s="558">
        <v>42598</v>
      </c>
      <c r="D448" s="947">
        <v>29.61168000000001</v>
      </c>
      <c r="E448" s="947">
        <v>72.504317833333431</v>
      </c>
      <c r="F448" s="945">
        <v>679.080466</v>
      </c>
      <c r="G448" s="68"/>
      <c r="H448"/>
      <c r="I448"/>
      <c r="J448" s="23"/>
    </row>
    <row r="449" spans="2:10" ht="11.25" customHeight="1">
      <c r="B449" s="367"/>
      <c r="C449" s="558">
        <v>42599</v>
      </c>
      <c r="D449" s="947">
        <v>29.61168000000001</v>
      </c>
      <c r="E449" s="947">
        <v>76.013513500000059</v>
      </c>
      <c r="F449" s="945">
        <v>691.04679500000009</v>
      </c>
      <c r="G449" s="68"/>
      <c r="H449"/>
      <c r="I449"/>
      <c r="J449" s="23"/>
    </row>
    <row r="450" spans="2:10" ht="11.25" customHeight="1">
      <c r="B450" s="367"/>
      <c r="C450" s="558">
        <v>42600</v>
      </c>
      <c r="D450" s="947">
        <v>29.611680000000018</v>
      </c>
      <c r="E450" s="947">
        <v>77.559332833333414</v>
      </c>
      <c r="F450" s="945">
        <v>704.35302899999999</v>
      </c>
      <c r="G450" s="68"/>
      <c r="H450"/>
      <c r="I450"/>
      <c r="J450" s="23"/>
    </row>
    <row r="451" spans="2:10" ht="11.25" customHeight="1">
      <c r="B451" s="367"/>
      <c r="C451" s="558">
        <v>42601</v>
      </c>
      <c r="D451" s="947">
        <v>29.61168000000001</v>
      </c>
      <c r="E451" s="947">
        <v>75.848059166666758</v>
      </c>
      <c r="F451" s="945">
        <v>708.34360600000002</v>
      </c>
      <c r="G451" s="68"/>
      <c r="H451"/>
      <c r="I451"/>
      <c r="J451" s="23"/>
    </row>
    <row r="452" spans="2:10" ht="11.25" customHeight="1">
      <c r="B452" s="367"/>
      <c r="C452" s="558">
        <v>42602</v>
      </c>
      <c r="D452" s="947">
        <v>29.61168000000001</v>
      </c>
      <c r="E452" s="947">
        <v>91.442580000000021</v>
      </c>
      <c r="F452" s="945">
        <v>659.46096</v>
      </c>
      <c r="G452" s="68"/>
      <c r="H452"/>
      <c r="I452"/>
      <c r="J452" s="23"/>
    </row>
    <row r="453" spans="2:10" ht="11.25" customHeight="1">
      <c r="B453" s="367"/>
      <c r="C453" s="558">
        <v>42603</v>
      </c>
      <c r="D453" s="947">
        <v>29.611680000000018</v>
      </c>
      <c r="E453" s="947">
        <v>76.31337083333338</v>
      </c>
      <c r="F453" s="945">
        <v>607.02075300000001</v>
      </c>
      <c r="G453" s="68"/>
      <c r="H453"/>
      <c r="I453"/>
      <c r="J453" s="23"/>
    </row>
    <row r="454" spans="2:10" ht="11.25" customHeight="1">
      <c r="B454" s="367"/>
      <c r="C454" s="558">
        <v>42604</v>
      </c>
      <c r="D454" s="947">
        <v>29.611680000000018</v>
      </c>
      <c r="E454" s="947">
        <v>54.86995900000008</v>
      </c>
      <c r="F454" s="945">
        <v>715.40473400000008</v>
      </c>
      <c r="G454" s="68"/>
      <c r="H454"/>
      <c r="I454"/>
      <c r="J454" s="23"/>
    </row>
    <row r="455" spans="2:10" ht="11.25" customHeight="1">
      <c r="B455" s="367"/>
      <c r="C455" s="558">
        <v>42605</v>
      </c>
      <c r="D455" s="947">
        <v>29.61168000000001</v>
      </c>
      <c r="E455" s="947">
        <v>49.019034166666785</v>
      </c>
      <c r="F455" s="945">
        <v>733.87544100000002</v>
      </c>
      <c r="G455" s="68"/>
      <c r="H455"/>
      <c r="I455"/>
      <c r="J455" s="23"/>
    </row>
    <row r="456" spans="2:10" ht="11.25" customHeight="1">
      <c r="B456" s="367"/>
      <c r="C456" s="558">
        <v>42606</v>
      </c>
      <c r="D456" s="947">
        <v>29.61168000000001</v>
      </c>
      <c r="E456" s="947">
        <v>39.348595833333377</v>
      </c>
      <c r="F456" s="945">
        <v>732.42760199999998</v>
      </c>
      <c r="G456" s="68"/>
      <c r="H456"/>
      <c r="I456"/>
      <c r="J456" s="23"/>
    </row>
    <row r="457" spans="2:10" ht="11.25" customHeight="1">
      <c r="B457" s="367"/>
      <c r="C457" s="558">
        <v>42607</v>
      </c>
      <c r="D457" s="947">
        <v>29.61168000000001</v>
      </c>
      <c r="E457" s="947">
        <v>37.9361501666667</v>
      </c>
      <c r="F457" s="945">
        <v>726.366895</v>
      </c>
      <c r="G457" s="68"/>
      <c r="H457"/>
      <c r="I457"/>
      <c r="J457" s="23"/>
    </row>
    <row r="458" spans="2:10" ht="11.25" customHeight="1">
      <c r="B458" s="367"/>
      <c r="C458" s="558">
        <v>42608</v>
      </c>
      <c r="D458" s="947">
        <v>29.611680000000018</v>
      </c>
      <c r="E458" s="947">
        <v>21.99578966666666</v>
      </c>
      <c r="F458" s="945">
        <v>723.86660199999994</v>
      </c>
      <c r="G458" s="68"/>
      <c r="H458"/>
      <c r="I458"/>
      <c r="J458" s="23"/>
    </row>
    <row r="459" spans="2:10" ht="11.25" customHeight="1">
      <c r="B459" s="367"/>
      <c r="C459" s="558">
        <v>42609</v>
      </c>
      <c r="D459" s="947">
        <v>29.611680000000018</v>
      </c>
      <c r="E459" s="947">
        <v>20.53452799999998</v>
      </c>
      <c r="F459" s="945">
        <v>661.68332999999996</v>
      </c>
      <c r="G459" s="68"/>
      <c r="H459"/>
      <c r="I459"/>
      <c r="J459" s="23"/>
    </row>
    <row r="460" spans="2:10" ht="11.25" customHeight="1">
      <c r="B460" s="367"/>
      <c r="C460" s="558">
        <v>42610</v>
      </c>
      <c r="D460" s="947">
        <v>29.611680000000018</v>
      </c>
      <c r="E460" s="947">
        <v>24.131716999999977</v>
      </c>
      <c r="F460" s="945">
        <v>630.15083300000003</v>
      </c>
      <c r="G460" s="68"/>
      <c r="H460"/>
      <c r="I460"/>
      <c r="J460" s="23"/>
    </row>
    <row r="461" spans="2:10" ht="11.25" customHeight="1">
      <c r="B461" s="367"/>
      <c r="C461" s="558">
        <v>42611</v>
      </c>
      <c r="D461" s="947">
        <v>53.188080000000014</v>
      </c>
      <c r="E461" s="947">
        <v>37.526335499999988</v>
      </c>
      <c r="F461" s="945">
        <v>742.15557799999999</v>
      </c>
      <c r="G461" s="68"/>
      <c r="H461"/>
      <c r="I461"/>
      <c r="J461" s="23"/>
    </row>
    <row r="462" spans="2:10" ht="11.25" customHeight="1">
      <c r="B462" s="367"/>
      <c r="C462" s="558">
        <v>42612</v>
      </c>
      <c r="D462" s="947">
        <v>52.697765000000011</v>
      </c>
      <c r="E462" s="947">
        <v>40.102319999999992</v>
      </c>
      <c r="F462" s="945">
        <v>746.04428399999995</v>
      </c>
      <c r="G462" s="68"/>
      <c r="H462"/>
      <c r="I462"/>
      <c r="J462" s="23"/>
    </row>
    <row r="463" spans="2:10" ht="11.25" customHeight="1">
      <c r="B463" s="367"/>
      <c r="C463" s="558">
        <v>42613</v>
      </c>
      <c r="D463" s="947">
        <v>43.101600000000019</v>
      </c>
      <c r="E463" s="947">
        <v>44.875790666666667</v>
      </c>
      <c r="F463" s="945">
        <v>747.68521699999997</v>
      </c>
      <c r="G463" s="68"/>
      <c r="H463"/>
      <c r="I463"/>
      <c r="J463" s="23"/>
    </row>
    <row r="464" spans="2:10" ht="11.25" customHeight="1">
      <c r="B464" s="367"/>
      <c r="C464" s="558">
        <v>42614</v>
      </c>
      <c r="D464" s="947">
        <v>52.444560000000038</v>
      </c>
      <c r="E464" s="947">
        <v>42.890344166666672</v>
      </c>
      <c r="F464" s="945">
        <v>756.89449000000002</v>
      </c>
      <c r="G464" s="68"/>
      <c r="H464"/>
      <c r="I464"/>
      <c r="J464" s="23"/>
    </row>
    <row r="465" spans="2:10" ht="11.25" customHeight="1">
      <c r="B465" s="367"/>
      <c r="C465" s="558">
        <v>42615</v>
      </c>
      <c r="D465" s="947">
        <v>52.444560000000038</v>
      </c>
      <c r="E465" s="947">
        <v>40.264372499999993</v>
      </c>
      <c r="F465" s="945">
        <v>760.11020999999994</v>
      </c>
      <c r="G465" s="68"/>
      <c r="H465"/>
      <c r="I465"/>
      <c r="J465" s="23"/>
    </row>
    <row r="466" spans="2:10" ht="11.25" customHeight="1">
      <c r="B466" s="367"/>
      <c r="C466" s="558">
        <v>42616</v>
      </c>
      <c r="D466" s="947">
        <v>72.369553500000023</v>
      </c>
      <c r="E466" s="947">
        <v>67.255837500000098</v>
      </c>
      <c r="F466" s="945">
        <v>692.17047300000002</v>
      </c>
      <c r="G466" s="68"/>
      <c r="H466"/>
      <c r="I466"/>
      <c r="J466" s="23"/>
    </row>
    <row r="467" spans="2:10" ht="11.25" customHeight="1">
      <c r="B467" s="367"/>
      <c r="C467" s="558">
        <v>42617</v>
      </c>
      <c r="D467" s="947">
        <v>70.770368333333366</v>
      </c>
      <c r="E467" s="947">
        <v>60.700611500000058</v>
      </c>
      <c r="F467" s="945">
        <v>653.906342</v>
      </c>
      <c r="G467" s="68"/>
      <c r="H467"/>
      <c r="I467"/>
      <c r="J467" s="23"/>
    </row>
    <row r="468" spans="2:10" ht="11.25" customHeight="1">
      <c r="B468" s="367"/>
      <c r="C468" s="558">
        <v>42618</v>
      </c>
      <c r="D468" s="947">
        <v>61.811760000000035</v>
      </c>
      <c r="E468" s="947">
        <v>47.643064333333349</v>
      </c>
      <c r="F468" s="945">
        <v>792.57180799999992</v>
      </c>
      <c r="G468" s="68"/>
      <c r="H468"/>
      <c r="I468"/>
      <c r="J468" s="23"/>
    </row>
    <row r="469" spans="2:10" ht="11.25" customHeight="1">
      <c r="B469" s="367"/>
      <c r="C469" s="558">
        <v>42619</v>
      </c>
      <c r="D469" s="947">
        <v>61.811760000000056</v>
      </c>
      <c r="E469" s="947">
        <v>63.095720500000162</v>
      </c>
      <c r="F469" s="945">
        <v>816.26051500000005</v>
      </c>
      <c r="G469" s="68"/>
      <c r="H469"/>
      <c r="I469"/>
      <c r="J469" s="23"/>
    </row>
    <row r="470" spans="2:10" ht="11.25" customHeight="1">
      <c r="B470" s="367"/>
      <c r="C470" s="558">
        <v>42620</v>
      </c>
      <c r="D470" s="947">
        <v>61.811760000000056</v>
      </c>
      <c r="E470" s="947">
        <v>59.345686666666808</v>
      </c>
      <c r="F470" s="945">
        <v>806.254366</v>
      </c>
      <c r="G470" s="68"/>
      <c r="H470"/>
      <c r="I470"/>
      <c r="J470" s="23"/>
    </row>
    <row r="471" spans="2:10" ht="11.25" customHeight="1">
      <c r="B471" s="367"/>
      <c r="C471" s="558">
        <v>42621</v>
      </c>
      <c r="D471" s="947">
        <v>61.811760000000056</v>
      </c>
      <c r="E471" s="947">
        <v>49.821530166666761</v>
      </c>
      <c r="F471" s="945">
        <v>764.23416299999997</v>
      </c>
      <c r="G471" s="68"/>
      <c r="H471"/>
      <c r="I471"/>
      <c r="J471" s="23"/>
    </row>
    <row r="472" spans="2:10" ht="11.25" customHeight="1">
      <c r="B472" s="367"/>
      <c r="C472" s="558">
        <v>42622</v>
      </c>
      <c r="D472" s="947">
        <v>61.811760000000056</v>
      </c>
      <c r="E472" s="947">
        <v>22.775508833333319</v>
      </c>
      <c r="F472" s="945">
        <v>748.97908499999994</v>
      </c>
      <c r="G472" s="68"/>
      <c r="H472"/>
      <c r="I472"/>
      <c r="J472" s="23"/>
    </row>
    <row r="473" spans="2:10" ht="11.25" customHeight="1">
      <c r="B473" s="367"/>
      <c r="C473" s="558">
        <v>42623</v>
      </c>
      <c r="D473" s="947">
        <v>61.811760000000056</v>
      </c>
      <c r="E473" s="947">
        <v>17.127839999999999</v>
      </c>
      <c r="F473" s="945">
        <v>645.94331099999999</v>
      </c>
      <c r="G473" s="68"/>
      <c r="H473"/>
      <c r="I473"/>
      <c r="J473" s="23"/>
    </row>
    <row r="474" spans="2:10" ht="11.25" customHeight="1">
      <c r="B474" s="367"/>
      <c r="C474" s="558">
        <v>42624</v>
      </c>
      <c r="D474" s="947">
        <v>71.405760000000058</v>
      </c>
      <c r="E474" s="947">
        <v>23.57963166666665</v>
      </c>
      <c r="F474" s="945">
        <v>619.77639899999997</v>
      </c>
      <c r="G474" s="68"/>
      <c r="H474"/>
      <c r="I474"/>
      <c r="J474" s="23"/>
    </row>
    <row r="475" spans="2:10" ht="11.25" customHeight="1">
      <c r="B475" s="367"/>
      <c r="C475" s="558">
        <v>42625</v>
      </c>
      <c r="D475" s="947">
        <v>74.933323166666682</v>
      </c>
      <c r="E475" s="947">
        <v>19.29629499999999</v>
      </c>
      <c r="F475" s="945">
        <v>738.66276700000003</v>
      </c>
      <c r="G475" s="68"/>
      <c r="H475"/>
      <c r="I475"/>
      <c r="J475" s="23"/>
    </row>
    <row r="476" spans="2:10" ht="11.25" customHeight="1">
      <c r="B476" s="367"/>
      <c r="C476" s="558">
        <v>42626</v>
      </c>
      <c r="D476" s="947">
        <v>71.020560000000046</v>
      </c>
      <c r="E476" s="947">
        <v>25.899601499999971</v>
      </c>
      <c r="F476" s="945">
        <v>736.85158100000001</v>
      </c>
      <c r="G476" s="68"/>
      <c r="H476"/>
      <c r="I476"/>
      <c r="J476" s="23"/>
    </row>
    <row r="477" spans="2:10" ht="11.25" customHeight="1">
      <c r="B477" s="367" t="s">
        <v>331</v>
      </c>
      <c r="C477" s="558">
        <v>42627</v>
      </c>
      <c r="D477" s="947">
        <v>71.020560000000032</v>
      </c>
      <c r="E477" s="947">
        <v>28.886461999999959</v>
      </c>
      <c r="F477" s="945">
        <v>692.11125900000002</v>
      </c>
      <c r="G477" s="68"/>
      <c r="H477"/>
      <c r="I477"/>
      <c r="J477" s="23"/>
    </row>
    <row r="478" spans="2:10" ht="11.25" customHeight="1">
      <c r="B478" s="367"/>
      <c r="C478" s="558">
        <v>42628</v>
      </c>
      <c r="D478" s="947">
        <v>71.020560000000046</v>
      </c>
      <c r="E478" s="947">
        <v>31.176099999999952</v>
      </c>
      <c r="F478" s="945">
        <v>678.93372599999998</v>
      </c>
      <c r="G478" s="68"/>
      <c r="H478"/>
      <c r="I478"/>
      <c r="J478" s="23"/>
    </row>
    <row r="479" spans="2:10" ht="11.25" customHeight="1">
      <c r="B479" s="367"/>
      <c r="C479" s="558">
        <v>42629</v>
      </c>
      <c r="D479" s="947">
        <v>71.020560000000046</v>
      </c>
      <c r="E479" s="947">
        <v>32.247839999999961</v>
      </c>
      <c r="F479" s="945">
        <v>675.93509199999994</v>
      </c>
      <c r="G479" s="68"/>
      <c r="H479"/>
      <c r="I479"/>
      <c r="J479" s="23"/>
    </row>
    <row r="480" spans="2:10" ht="11.25" customHeight="1">
      <c r="B480" s="367"/>
      <c r="C480" s="558">
        <v>42630</v>
      </c>
      <c r="D480" s="947">
        <v>71.020560000000046</v>
      </c>
      <c r="E480" s="947">
        <v>32.247839999999947</v>
      </c>
      <c r="F480" s="945">
        <v>611.77377799999999</v>
      </c>
      <c r="G480" s="68"/>
      <c r="H480"/>
      <c r="I480"/>
      <c r="J480" s="23"/>
    </row>
    <row r="481" spans="2:10" ht="11.25" customHeight="1">
      <c r="B481" s="367"/>
      <c r="C481" s="558">
        <v>42631</v>
      </c>
      <c r="D481" s="947">
        <v>62.772385000000021</v>
      </c>
      <c r="E481" s="947">
        <v>33.234038166666643</v>
      </c>
      <c r="F481" s="945">
        <v>567.29656499999999</v>
      </c>
      <c r="G481" s="68"/>
      <c r="H481"/>
      <c r="I481"/>
      <c r="J481" s="23"/>
    </row>
    <row r="482" spans="2:10" ht="11.25" customHeight="1">
      <c r="B482" s="367"/>
      <c r="C482" s="558">
        <v>42632</v>
      </c>
      <c r="D482" s="947">
        <v>71.434320000000014</v>
      </c>
      <c r="E482" s="947">
        <v>26.671858333333319</v>
      </c>
      <c r="F482" s="945">
        <v>667.68532700000003</v>
      </c>
      <c r="G482" s="68"/>
      <c r="H482"/>
      <c r="I482"/>
      <c r="J482" s="23"/>
    </row>
    <row r="483" spans="2:10" ht="11.25" customHeight="1">
      <c r="B483" s="367"/>
      <c r="C483" s="558">
        <v>42633</v>
      </c>
      <c r="D483" s="947">
        <v>86.809380000000019</v>
      </c>
      <c r="E483" s="947">
        <v>29.009013166666637</v>
      </c>
      <c r="F483" s="945">
        <v>691.36798099999999</v>
      </c>
      <c r="G483" s="68"/>
      <c r="H483"/>
      <c r="I483"/>
      <c r="J483" s="23"/>
    </row>
    <row r="484" spans="2:10" ht="11.25" customHeight="1">
      <c r="B484" s="367"/>
      <c r="C484" s="558">
        <v>42634</v>
      </c>
      <c r="D484" s="947">
        <v>87.984276666666673</v>
      </c>
      <c r="E484" s="947">
        <v>31.810085833333321</v>
      </c>
      <c r="F484" s="945">
        <v>689.07958900000006</v>
      </c>
      <c r="G484" s="68"/>
      <c r="H484"/>
      <c r="I484"/>
      <c r="J484" s="23"/>
    </row>
    <row r="485" spans="2:10" ht="11.25" customHeight="1">
      <c r="B485" s="367"/>
      <c r="C485" s="558">
        <v>42635</v>
      </c>
      <c r="D485" s="947">
        <v>74.434940000000012</v>
      </c>
      <c r="E485" s="947">
        <v>24.62078249999999</v>
      </c>
      <c r="F485" s="945">
        <v>703.51628700000003</v>
      </c>
      <c r="G485" s="68"/>
      <c r="H485"/>
      <c r="I485"/>
      <c r="J485" s="23"/>
    </row>
    <row r="486" spans="2:10" ht="11.25" customHeight="1">
      <c r="B486" s="367"/>
      <c r="C486" s="558">
        <v>42636</v>
      </c>
      <c r="D486" s="947">
        <v>62.476560000000042</v>
      </c>
      <c r="E486" s="947">
        <v>36.664638166666677</v>
      </c>
      <c r="F486" s="945">
        <v>691.81756700000005</v>
      </c>
      <c r="G486" s="68"/>
      <c r="H486"/>
      <c r="I486"/>
      <c r="J486" s="23"/>
    </row>
    <row r="487" spans="2:10" ht="11.25" customHeight="1">
      <c r="B487" s="367"/>
      <c r="C487" s="558">
        <v>42637</v>
      </c>
      <c r="D487" s="947">
        <v>62.476560000000028</v>
      </c>
      <c r="E487" s="947">
        <v>40.824000000000048</v>
      </c>
      <c r="F487" s="945">
        <v>614.06078000000002</v>
      </c>
      <c r="G487" s="68"/>
      <c r="H487"/>
      <c r="I487"/>
      <c r="J487" s="23"/>
    </row>
    <row r="488" spans="2:10" ht="11.25" customHeight="1">
      <c r="B488" s="367"/>
      <c r="C488" s="558">
        <v>42638</v>
      </c>
      <c r="D488" s="947">
        <v>62.476560000000042</v>
      </c>
      <c r="E488" s="947">
        <v>43.754643166666717</v>
      </c>
      <c r="F488" s="945">
        <v>566.08964000000003</v>
      </c>
      <c r="G488" s="68"/>
      <c r="H488"/>
      <c r="I488"/>
      <c r="J488" s="23"/>
    </row>
    <row r="489" spans="2:10" ht="11.25" customHeight="1">
      <c r="B489" s="367"/>
      <c r="C489" s="558">
        <v>42639</v>
      </c>
      <c r="D489" s="947">
        <v>102.02002000000013</v>
      </c>
      <c r="E489" s="947">
        <v>36.684007833333325</v>
      </c>
      <c r="F489" s="945">
        <v>675.22695499999998</v>
      </c>
      <c r="G489" s="68"/>
      <c r="H489"/>
      <c r="I489"/>
      <c r="J489" s="23"/>
    </row>
    <row r="490" spans="2:10" ht="11.25" customHeight="1">
      <c r="B490" s="367"/>
      <c r="C490" s="558">
        <v>42640</v>
      </c>
      <c r="D490" s="947">
        <v>102.84288000000015</v>
      </c>
      <c r="E490" s="947">
        <v>36.364912500000017</v>
      </c>
      <c r="F490" s="945">
        <v>696.463752</v>
      </c>
      <c r="G490" s="68"/>
      <c r="H490"/>
      <c r="I490"/>
      <c r="J490" s="23"/>
    </row>
    <row r="491" spans="2:10" ht="11.25" customHeight="1">
      <c r="B491" s="367"/>
      <c r="C491" s="558">
        <v>42641</v>
      </c>
      <c r="D491" s="947">
        <v>102.84288000000018</v>
      </c>
      <c r="E491" s="947">
        <v>33.442397833333345</v>
      </c>
      <c r="F491" s="945">
        <v>698.10486700000001</v>
      </c>
      <c r="G491" s="68"/>
      <c r="H491"/>
      <c r="I491"/>
      <c r="J491" s="23"/>
    </row>
    <row r="492" spans="2:10" ht="11.25" customHeight="1">
      <c r="B492" s="367"/>
      <c r="C492" s="558">
        <v>42642</v>
      </c>
      <c r="D492" s="947">
        <v>102.84288000000014</v>
      </c>
      <c r="E492" s="947">
        <v>27.381687999999968</v>
      </c>
      <c r="F492" s="945">
        <v>686.53432399999997</v>
      </c>
      <c r="G492" s="68"/>
      <c r="H492"/>
      <c r="I492"/>
      <c r="J492" s="23"/>
    </row>
    <row r="493" spans="2:10" ht="11.25" customHeight="1">
      <c r="B493" s="367"/>
      <c r="C493" s="558">
        <v>42643</v>
      </c>
      <c r="D493" s="947">
        <v>102.84288000000011</v>
      </c>
      <c r="E493" s="947">
        <v>29.366639999999972</v>
      </c>
      <c r="F493" s="945">
        <v>685.51595099999997</v>
      </c>
      <c r="G493" s="68"/>
      <c r="H493"/>
      <c r="I493"/>
      <c r="J493" s="23"/>
    </row>
    <row r="494" spans="2:10" ht="11.25" customHeight="1">
      <c r="B494" s="367"/>
      <c r="C494" s="558">
        <v>42644</v>
      </c>
      <c r="D494" s="947">
        <v>117.36593500000021</v>
      </c>
      <c r="E494" s="947">
        <v>48.587280000000057</v>
      </c>
      <c r="F494" s="945">
        <v>610.08110499999998</v>
      </c>
      <c r="G494" s="68"/>
      <c r="H494"/>
      <c r="I494"/>
      <c r="J494" s="23"/>
    </row>
    <row r="495" spans="2:10" ht="11.25" customHeight="1">
      <c r="B495" s="367"/>
      <c r="C495" s="558">
        <v>42645</v>
      </c>
      <c r="D495" s="947">
        <v>106.54495666666676</v>
      </c>
      <c r="E495" s="947">
        <v>46.927264000000058</v>
      </c>
      <c r="F495" s="945">
        <v>563.95682399999998</v>
      </c>
      <c r="G495" s="68"/>
      <c r="H495"/>
      <c r="I495"/>
      <c r="J495" s="23"/>
    </row>
    <row r="496" spans="2:10" ht="11.25" customHeight="1">
      <c r="B496" s="367"/>
      <c r="C496" s="558">
        <v>42646</v>
      </c>
      <c r="D496" s="947">
        <v>105.85838499999998</v>
      </c>
      <c r="E496" s="947">
        <v>78.470298833333345</v>
      </c>
      <c r="F496" s="945">
        <v>668.60741299999995</v>
      </c>
      <c r="G496" s="68"/>
      <c r="H496"/>
      <c r="I496"/>
      <c r="J496" s="23"/>
    </row>
    <row r="497" spans="2:10" ht="11.25" customHeight="1">
      <c r="B497" s="367"/>
      <c r="C497" s="558">
        <v>42647</v>
      </c>
      <c r="D497" s="947">
        <v>109.55428833333339</v>
      </c>
      <c r="E497" s="947">
        <v>65.923785333333427</v>
      </c>
      <c r="F497" s="945">
        <v>693.20324800000003</v>
      </c>
      <c r="G497" s="68"/>
      <c r="H497"/>
      <c r="I497"/>
      <c r="J497" s="23"/>
    </row>
    <row r="498" spans="2:10" ht="11.25" customHeight="1">
      <c r="B498" s="367"/>
      <c r="C498" s="558">
        <v>42648</v>
      </c>
      <c r="D498" s="947">
        <v>106.17023999999992</v>
      </c>
      <c r="E498" s="947">
        <v>83.275952500000116</v>
      </c>
      <c r="F498" s="945">
        <v>693.49551500000007</v>
      </c>
      <c r="G498" s="68"/>
      <c r="H498"/>
      <c r="I498"/>
      <c r="J498" s="23"/>
    </row>
    <row r="499" spans="2:10" ht="11.25" customHeight="1">
      <c r="B499" s="367"/>
      <c r="C499" s="558">
        <v>42649</v>
      </c>
      <c r="D499" s="947">
        <v>105.37765500000005</v>
      </c>
      <c r="E499" s="947">
        <v>68.079218499999996</v>
      </c>
      <c r="F499" s="945">
        <v>689.62104099999999</v>
      </c>
      <c r="G499" s="68"/>
      <c r="H499"/>
      <c r="I499"/>
      <c r="J499" s="23"/>
    </row>
    <row r="500" spans="2:10" ht="11.25" customHeight="1">
      <c r="B500" s="367"/>
      <c r="C500" s="558">
        <v>42650</v>
      </c>
      <c r="D500" s="947">
        <v>101.43679400000002</v>
      </c>
      <c r="E500" s="947">
        <v>47.575773499999983</v>
      </c>
      <c r="F500" s="945">
        <v>670.24633999999992</v>
      </c>
      <c r="G500" s="68"/>
      <c r="H500"/>
      <c r="I500"/>
      <c r="J500" s="23"/>
    </row>
    <row r="501" spans="2:10" ht="11.25" customHeight="1">
      <c r="B501" s="367"/>
      <c r="C501" s="558">
        <v>42651</v>
      </c>
      <c r="D501" s="947">
        <v>88.872966666666628</v>
      </c>
      <c r="E501" s="947">
        <v>53.554316666666715</v>
      </c>
      <c r="F501" s="945">
        <v>600.18323400000008</v>
      </c>
      <c r="G501" s="68"/>
      <c r="H501"/>
      <c r="I501"/>
      <c r="J501" s="23"/>
    </row>
    <row r="502" spans="2:10" ht="11.25" customHeight="1">
      <c r="B502" s="367"/>
      <c r="C502" s="558">
        <v>42652</v>
      </c>
      <c r="D502" s="947">
        <v>77.078639999999965</v>
      </c>
      <c r="E502" s="947">
        <v>57.618326500000045</v>
      </c>
      <c r="F502" s="945">
        <v>560.47528199999999</v>
      </c>
      <c r="G502" s="68"/>
      <c r="H502"/>
      <c r="I502"/>
      <c r="J502" s="23"/>
    </row>
    <row r="503" spans="2:10" ht="11.25" customHeight="1">
      <c r="B503" s="367"/>
      <c r="C503" s="558">
        <v>42653</v>
      </c>
      <c r="D503" s="947">
        <v>87.121679999999955</v>
      </c>
      <c r="E503" s="947">
        <v>65.367686333333424</v>
      </c>
      <c r="F503" s="945">
        <v>658.192724</v>
      </c>
      <c r="G503" s="68"/>
      <c r="H503"/>
      <c r="I503"/>
      <c r="J503" s="23"/>
    </row>
    <row r="504" spans="2:10" ht="11.25" customHeight="1">
      <c r="B504" s="367"/>
      <c r="C504" s="558">
        <v>42654</v>
      </c>
      <c r="D504" s="947">
        <v>87.121679999999969</v>
      </c>
      <c r="E504" s="947">
        <v>70.862818666666712</v>
      </c>
      <c r="F504" s="945">
        <v>663.29811899999993</v>
      </c>
      <c r="G504" s="68"/>
      <c r="H504"/>
      <c r="I504"/>
      <c r="J504" s="23"/>
    </row>
    <row r="505" spans="2:10" ht="11.25" customHeight="1">
      <c r="B505" s="367"/>
      <c r="C505" s="558">
        <v>42655</v>
      </c>
      <c r="D505" s="947">
        <v>87.121680000000012</v>
      </c>
      <c r="E505" s="947">
        <v>62.850000000000058</v>
      </c>
      <c r="F505" s="945">
        <v>580.71057799999994</v>
      </c>
      <c r="G505" s="68"/>
      <c r="H505"/>
      <c r="I505"/>
      <c r="J505" s="23"/>
    </row>
    <row r="506" spans="2:10" ht="11.25" customHeight="1">
      <c r="B506" s="367"/>
      <c r="C506" s="558">
        <v>42656</v>
      </c>
      <c r="D506" s="947">
        <v>87.121679999999969</v>
      </c>
      <c r="E506" s="947">
        <v>80.338542333333407</v>
      </c>
      <c r="F506" s="945">
        <v>650.12546999999995</v>
      </c>
      <c r="G506" s="68"/>
      <c r="H506"/>
      <c r="I506"/>
      <c r="J506" s="23"/>
    </row>
    <row r="507" spans="2:10" ht="11.25" customHeight="1">
      <c r="B507" s="367" t="s">
        <v>332</v>
      </c>
      <c r="C507" s="558">
        <v>42657</v>
      </c>
      <c r="D507" s="947">
        <v>87.121679999999955</v>
      </c>
      <c r="E507" s="947">
        <v>98.622315166666752</v>
      </c>
      <c r="F507" s="945">
        <v>652.04458799999998</v>
      </c>
      <c r="G507" s="68"/>
      <c r="H507"/>
      <c r="I507"/>
      <c r="J507" s="23"/>
    </row>
    <row r="508" spans="2:10" ht="11.25" customHeight="1">
      <c r="B508" s="367"/>
      <c r="C508" s="558">
        <v>42658</v>
      </c>
      <c r="D508" s="947">
        <v>87.114983000000038</v>
      </c>
      <c r="E508" s="947">
        <v>105.73507366666671</v>
      </c>
      <c r="F508" s="945">
        <v>590.396478</v>
      </c>
      <c r="G508" s="68"/>
      <c r="H508"/>
      <c r="I508"/>
      <c r="J508" s="23"/>
    </row>
    <row r="509" spans="2:10" ht="11.25" customHeight="1">
      <c r="B509" s="367"/>
      <c r="C509" s="558">
        <v>42659</v>
      </c>
      <c r="D509" s="947">
        <v>106.61615999999999</v>
      </c>
      <c r="E509" s="947">
        <v>103.47989516666659</v>
      </c>
      <c r="F509" s="945">
        <v>546.66073499999993</v>
      </c>
      <c r="G509" s="68"/>
      <c r="H509"/>
      <c r="I509"/>
      <c r="J509" s="23"/>
    </row>
    <row r="510" spans="2:10" ht="11.25" customHeight="1">
      <c r="B510" s="367"/>
      <c r="C510" s="558">
        <v>42660</v>
      </c>
      <c r="D510" s="947">
        <v>119.78712000000002</v>
      </c>
      <c r="E510" s="947">
        <v>94.220664333333332</v>
      </c>
      <c r="F510" s="945">
        <v>657.28654099999994</v>
      </c>
      <c r="G510" s="68"/>
      <c r="H510"/>
      <c r="I510"/>
      <c r="J510" s="23"/>
    </row>
    <row r="511" spans="2:10" ht="11.25" customHeight="1">
      <c r="B511" s="367"/>
      <c r="C511" s="558">
        <v>42661</v>
      </c>
      <c r="D511" s="947">
        <v>119.78712000000002</v>
      </c>
      <c r="E511" s="947">
        <v>82.023628333333349</v>
      </c>
      <c r="F511" s="945">
        <v>680.354558</v>
      </c>
      <c r="G511" s="68"/>
      <c r="H511"/>
      <c r="I511"/>
      <c r="J511" s="23"/>
    </row>
    <row r="512" spans="2:10" ht="11.25" customHeight="1">
      <c r="B512" s="367"/>
      <c r="C512" s="558">
        <v>42662</v>
      </c>
      <c r="D512" s="947">
        <v>119.78712000000002</v>
      </c>
      <c r="E512" s="947">
        <v>61.380349000000059</v>
      </c>
      <c r="F512" s="945">
        <v>678.33007299999997</v>
      </c>
      <c r="G512" s="68"/>
      <c r="H512"/>
      <c r="I512"/>
      <c r="J512" s="23"/>
    </row>
    <row r="513" spans="2:10" ht="11.25" customHeight="1">
      <c r="B513" s="367"/>
      <c r="C513" s="558">
        <v>42663</v>
      </c>
      <c r="D513" s="947">
        <v>119.7871199999999</v>
      </c>
      <c r="E513" s="947">
        <v>52.465835666666706</v>
      </c>
      <c r="F513" s="945">
        <v>674.46835199999998</v>
      </c>
      <c r="G513" s="68"/>
      <c r="H513"/>
      <c r="I513"/>
      <c r="J513" s="23"/>
    </row>
    <row r="514" spans="2:10" ht="11.25" customHeight="1">
      <c r="B514" s="367"/>
      <c r="C514" s="558">
        <v>42664</v>
      </c>
      <c r="D514" s="947">
        <v>115.09502000000001</v>
      </c>
      <c r="E514" s="947">
        <v>61.019750666666745</v>
      </c>
      <c r="F514" s="945">
        <v>674.80576399999995</v>
      </c>
      <c r="G514" s="68"/>
      <c r="H514"/>
      <c r="I514"/>
      <c r="J514" s="23"/>
    </row>
    <row r="515" spans="2:10" ht="11.25" customHeight="1">
      <c r="B515" s="367"/>
      <c r="C515" s="558">
        <v>42665</v>
      </c>
      <c r="D515" s="947">
        <v>97.971719999999962</v>
      </c>
      <c r="E515" s="947">
        <v>55.172665000000052</v>
      </c>
      <c r="F515" s="945">
        <v>608.82332400000007</v>
      </c>
      <c r="G515" s="68"/>
      <c r="H515"/>
      <c r="I515"/>
      <c r="J515" s="23"/>
    </row>
    <row r="516" spans="2:10" ht="11.25" customHeight="1">
      <c r="B516" s="367"/>
      <c r="C516" s="558">
        <v>42666</v>
      </c>
      <c r="D516" s="947">
        <v>90.434910833333291</v>
      </c>
      <c r="E516" s="947">
        <v>48.764100500000005</v>
      </c>
      <c r="F516" s="945">
        <v>573.110231</v>
      </c>
      <c r="G516" s="68"/>
      <c r="H516"/>
      <c r="I516"/>
      <c r="J516" s="23"/>
    </row>
    <row r="517" spans="2:10" ht="11.25" customHeight="1">
      <c r="B517" s="367"/>
      <c r="C517" s="558">
        <v>42667</v>
      </c>
      <c r="D517" s="947">
        <v>99.920479999999984</v>
      </c>
      <c r="E517" s="947">
        <v>76.866862499999982</v>
      </c>
      <c r="F517" s="945">
        <v>676.91739300000006</v>
      </c>
      <c r="G517" s="68"/>
      <c r="H517"/>
      <c r="I517"/>
      <c r="J517" s="23"/>
    </row>
    <row r="518" spans="2:10" ht="11.25" customHeight="1">
      <c r="B518" s="367"/>
      <c r="C518" s="558">
        <v>42668</v>
      </c>
      <c r="D518" s="947">
        <v>104.13785999999999</v>
      </c>
      <c r="E518" s="947">
        <v>93.109510666666736</v>
      </c>
      <c r="F518" s="945">
        <v>689.917145</v>
      </c>
      <c r="G518" s="68"/>
      <c r="H518"/>
      <c r="I518"/>
      <c r="J518" s="23"/>
    </row>
    <row r="519" spans="2:10" ht="11.25" customHeight="1">
      <c r="B519" s="367"/>
      <c r="C519" s="558">
        <v>42669</v>
      </c>
      <c r="D519" s="947">
        <v>103.46930000000009</v>
      </c>
      <c r="E519" s="947">
        <v>94.620057333333349</v>
      </c>
      <c r="F519" s="945">
        <v>687.73376300000007</v>
      </c>
      <c r="G519" s="68"/>
      <c r="H519"/>
      <c r="I519"/>
      <c r="J519" s="23"/>
    </row>
    <row r="520" spans="2:10" ht="11.25" customHeight="1">
      <c r="B520" s="367"/>
      <c r="C520" s="558">
        <v>42670</v>
      </c>
      <c r="D520" s="947">
        <v>98.514540166666691</v>
      </c>
      <c r="E520" s="947">
        <v>94.356376000000012</v>
      </c>
      <c r="F520" s="945">
        <v>686.64386100000002</v>
      </c>
      <c r="G520" s="68"/>
      <c r="H520"/>
      <c r="I520"/>
      <c r="J520" s="23"/>
    </row>
    <row r="521" spans="2:10" ht="11.25" customHeight="1">
      <c r="B521" s="367"/>
      <c r="C521" s="558">
        <v>42671</v>
      </c>
      <c r="D521" s="947">
        <v>83.665079999999961</v>
      </c>
      <c r="E521" s="947">
        <v>89.316907500000028</v>
      </c>
      <c r="F521" s="945">
        <v>678.7681970000001</v>
      </c>
      <c r="G521" s="68"/>
      <c r="H521"/>
      <c r="I521"/>
      <c r="J521" s="23"/>
    </row>
    <row r="522" spans="2:10" ht="11.25" customHeight="1">
      <c r="B522" s="367"/>
      <c r="C522" s="558">
        <v>42672</v>
      </c>
      <c r="D522" s="947">
        <v>105.79656000000007</v>
      </c>
      <c r="E522" s="947">
        <v>83.926294666666664</v>
      </c>
      <c r="F522" s="945">
        <v>600.07538800000009</v>
      </c>
      <c r="G522" s="68"/>
      <c r="H522"/>
      <c r="I522"/>
      <c r="J522" s="23"/>
    </row>
    <row r="523" spans="2:10" ht="11.25" customHeight="1">
      <c r="B523" s="367"/>
      <c r="C523" s="558">
        <v>42673</v>
      </c>
      <c r="D523" s="947">
        <v>110.20475000000008</v>
      </c>
      <c r="E523" s="947">
        <v>77.809712166666728</v>
      </c>
      <c r="F523" s="945">
        <v>564.99417900000003</v>
      </c>
      <c r="G523" s="68"/>
      <c r="H523"/>
      <c r="I523"/>
      <c r="J523" s="23"/>
    </row>
    <row r="524" spans="2:10" ht="11.25" customHeight="1">
      <c r="B524" s="367"/>
      <c r="C524" s="558">
        <v>42674</v>
      </c>
      <c r="D524" s="947">
        <v>105.79656000000007</v>
      </c>
      <c r="E524" s="947">
        <v>59.427645000000069</v>
      </c>
      <c r="F524" s="945">
        <v>600.26179200000001</v>
      </c>
      <c r="G524" s="68"/>
      <c r="H524"/>
      <c r="I524"/>
      <c r="J524" s="23"/>
    </row>
    <row r="525" spans="2:10" ht="11.25" customHeight="1">
      <c r="B525" s="367"/>
      <c r="C525" s="558">
        <v>42675</v>
      </c>
      <c r="D525" s="947">
        <v>105.7965600000001</v>
      </c>
      <c r="E525" s="947">
        <v>52.706340000000068</v>
      </c>
      <c r="F525" s="945">
        <v>560.96574999999996</v>
      </c>
      <c r="G525" s="68"/>
      <c r="H525"/>
      <c r="I525"/>
      <c r="J525" s="23"/>
    </row>
    <row r="526" spans="2:10" ht="11.25" customHeight="1">
      <c r="B526" s="367"/>
      <c r="C526" s="558">
        <v>42676</v>
      </c>
      <c r="D526" s="947">
        <v>105.79656000000001</v>
      </c>
      <c r="E526" s="947">
        <v>50.726116666666726</v>
      </c>
      <c r="F526" s="945">
        <v>662.01034499999992</v>
      </c>
      <c r="G526" s="68"/>
      <c r="H526"/>
      <c r="I526"/>
      <c r="J526" s="23"/>
    </row>
    <row r="527" spans="2:10" ht="11.25" customHeight="1">
      <c r="B527" s="367"/>
      <c r="C527" s="558">
        <v>42677</v>
      </c>
      <c r="D527" s="947">
        <v>104.97647966666669</v>
      </c>
      <c r="E527" s="947">
        <v>41.74776</v>
      </c>
      <c r="F527" s="945">
        <v>674.315968</v>
      </c>
      <c r="G527" s="68"/>
      <c r="H527"/>
      <c r="I527"/>
      <c r="J527" s="23"/>
    </row>
    <row r="528" spans="2:10" ht="11.25" customHeight="1">
      <c r="B528" s="367"/>
      <c r="C528" s="558">
        <v>42678</v>
      </c>
      <c r="D528" s="947">
        <v>95.788800000000023</v>
      </c>
      <c r="E528" s="947">
        <v>47.86286083333335</v>
      </c>
      <c r="F528" s="945">
        <v>686.862526</v>
      </c>
      <c r="G528" s="68"/>
      <c r="H528"/>
      <c r="I528"/>
      <c r="J528" s="23"/>
    </row>
    <row r="529" spans="2:10" ht="11.25" customHeight="1">
      <c r="B529" s="367"/>
      <c r="C529" s="558">
        <v>42679</v>
      </c>
      <c r="D529" s="947">
        <v>95.788800000000052</v>
      </c>
      <c r="E529" s="947">
        <v>54.570490000000028</v>
      </c>
      <c r="F529" s="945">
        <v>619.50447999999994</v>
      </c>
      <c r="G529" s="68"/>
      <c r="H529"/>
      <c r="I529"/>
      <c r="J529" s="23"/>
    </row>
    <row r="530" spans="2:10" ht="11.25" customHeight="1">
      <c r="B530" s="367"/>
      <c r="C530" s="558">
        <v>42680</v>
      </c>
      <c r="D530" s="947">
        <v>95.788800000000009</v>
      </c>
      <c r="E530" s="947">
        <v>53.598863166666689</v>
      </c>
      <c r="F530" s="945">
        <v>569.65823799999998</v>
      </c>
      <c r="G530" s="68"/>
      <c r="H530"/>
      <c r="I530"/>
      <c r="J530" s="23"/>
    </row>
    <row r="531" spans="2:10" ht="11.25" customHeight="1">
      <c r="B531" s="367"/>
      <c r="C531" s="558">
        <v>42681</v>
      </c>
      <c r="D531" s="947">
        <v>115.73328850000001</v>
      </c>
      <c r="E531" s="947">
        <v>56.574081333333396</v>
      </c>
      <c r="F531" s="945">
        <v>682.42550700000004</v>
      </c>
      <c r="G531" s="68"/>
      <c r="H531"/>
      <c r="I531"/>
      <c r="J531" s="23"/>
    </row>
    <row r="532" spans="2:10" ht="11.25" customHeight="1">
      <c r="B532" s="367"/>
      <c r="C532" s="558">
        <v>42682</v>
      </c>
      <c r="D532" s="947">
        <v>110.04096000000003</v>
      </c>
      <c r="E532" s="947">
        <v>64.192924166666728</v>
      </c>
      <c r="F532" s="945">
        <v>714.71540000000005</v>
      </c>
      <c r="G532" s="68"/>
      <c r="H532"/>
      <c r="I532"/>
      <c r="J532" s="23"/>
    </row>
    <row r="533" spans="2:10" ht="11.25" customHeight="1">
      <c r="B533" s="367"/>
      <c r="C533" s="558">
        <v>42683</v>
      </c>
      <c r="D533" s="947">
        <v>110.04096000000001</v>
      </c>
      <c r="E533" s="947">
        <v>61.647213500000049</v>
      </c>
      <c r="F533" s="945">
        <v>722.23395299999993</v>
      </c>
      <c r="G533" s="68"/>
      <c r="H533"/>
      <c r="I533"/>
      <c r="J533" s="23"/>
    </row>
    <row r="534" spans="2:10" ht="11.25" customHeight="1">
      <c r="B534" s="367"/>
      <c r="C534" s="558">
        <v>42684</v>
      </c>
      <c r="D534" s="947">
        <v>110.04095999999998</v>
      </c>
      <c r="E534" s="947">
        <v>52.488656666666692</v>
      </c>
      <c r="F534" s="945">
        <v>718.74150800000007</v>
      </c>
      <c r="G534" s="68"/>
      <c r="H534"/>
      <c r="I534"/>
      <c r="J534" s="23"/>
    </row>
    <row r="535" spans="2:10" ht="11.25" customHeight="1">
      <c r="B535" s="367"/>
      <c r="C535" s="558">
        <v>42685</v>
      </c>
      <c r="D535" s="947">
        <v>110.04096000000001</v>
      </c>
      <c r="E535" s="947">
        <v>43.626240000000017</v>
      </c>
      <c r="F535" s="945">
        <v>714.10776899999996</v>
      </c>
      <c r="G535" s="68"/>
      <c r="H535"/>
      <c r="I535"/>
      <c r="J535" s="23"/>
    </row>
    <row r="536" spans="2:10" ht="11.25" customHeight="1">
      <c r="B536" s="367"/>
      <c r="C536" s="558">
        <v>42686</v>
      </c>
      <c r="D536" s="947">
        <v>110.04096000000001</v>
      </c>
      <c r="E536" s="947">
        <v>77.773818333333395</v>
      </c>
      <c r="F536" s="945">
        <v>641.00008300000002</v>
      </c>
      <c r="G536" s="68"/>
      <c r="H536"/>
      <c r="I536"/>
      <c r="J536" s="23"/>
    </row>
    <row r="537" spans="2:10" ht="11.25" customHeight="1">
      <c r="B537" s="367"/>
      <c r="C537" s="558">
        <v>42687</v>
      </c>
      <c r="D537" s="947">
        <v>108.65016000000001</v>
      </c>
      <c r="E537" s="947">
        <v>66.963435000000061</v>
      </c>
      <c r="F537" s="945">
        <v>587.754546</v>
      </c>
      <c r="G537" s="68"/>
      <c r="H537"/>
      <c r="I537"/>
      <c r="J537" s="23"/>
    </row>
    <row r="538" spans="2:10" ht="11.25" customHeight="1">
      <c r="B538" s="367" t="s">
        <v>333</v>
      </c>
      <c r="C538" s="558">
        <v>42688</v>
      </c>
      <c r="D538" s="947">
        <v>101.69616000000003</v>
      </c>
      <c r="E538" s="947">
        <v>62.171863000000066</v>
      </c>
      <c r="F538" s="945">
        <v>703.18252899999993</v>
      </c>
      <c r="G538" s="68"/>
      <c r="H538"/>
      <c r="I538"/>
      <c r="J538" s="23"/>
    </row>
    <row r="539" spans="2:10" ht="11.25" customHeight="1">
      <c r="B539" s="367"/>
      <c r="C539" s="558">
        <v>42689</v>
      </c>
      <c r="D539" s="947">
        <v>101.69616000000009</v>
      </c>
      <c r="E539" s="947">
        <v>65.180793000000079</v>
      </c>
      <c r="F539" s="945">
        <v>728.27392500000008</v>
      </c>
      <c r="G539" s="68"/>
      <c r="H539"/>
      <c r="I539"/>
      <c r="J539" s="23"/>
    </row>
    <row r="540" spans="2:10" ht="11.25" customHeight="1">
      <c r="B540" s="367"/>
      <c r="C540" s="558">
        <v>42690</v>
      </c>
      <c r="D540" s="947">
        <v>105.76132866666673</v>
      </c>
      <c r="E540" s="947">
        <v>87.465281000000047</v>
      </c>
      <c r="F540" s="945">
        <v>722.353072</v>
      </c>
      <c r="G540" s="68"/>
      <c r="H540"/>
      <c r="I540"/>
      <c r="J540" s="23"/>
    </row>
    <row r="541" spans="2:10" ht="11.25" customHeight="1">
      <c r="B541" s="367"/>
      <c r="C541" s="558">
        <v>42691</v>
      </c>
      <c r="D541" s="947">
        <v>97.164000000000016</v>
      </c>
      <c r="E541" s="947">
        <v>103.27806466666659</v>
      </c>
      <c r="F541" s="945">
        <v>718.85380500000008</v>
      </c>
      <c r="G541" s="68"/>
      <c r="H541"/>
      <c r="I541"/>
      <c r="J541" s="23"/>
    </row>
    <row r="542" spans="2:10" ht="11.25" customHeight="1">
      <c r="B542" s="367"/>
      <c r="C542" s="558">
        <v>42692</v>
      </c>
      <c r="D542" s="947">
        <v>97.16400000000003</v>
      </c>
      <c r="E542" s="947">
        <v>75.412156833333441</v>
      </c>
      <c r="F542" s="945">
        <v>720.27746500000001</v>
      </c>
      <c r="G542" s="68"/>
      <c r="H542"/>
      <c r="I542"/>
      <c r="J542" s="23"/>
    </row>
    <row r="543" spans="2:10" ht="11.25" customHeight="1">
      <c r="B543" s="367"/>
      <c r="C543" s="558">
        <v>42693</v>
      </c>
      <c r="D543" s="947">
        <v>97.16400000000003</v>
      </c>
      <c r="E543" s="947">
        <v>84.460730000000041</v>
      </c>
      <c r="F543" s="945">
        <v>643.44815900000003</v>
      </c>
      <c r="G543" s="68"/>
      <c r="H543"/>
      <c r="I543"/>
      <c r="J543" s="23"/>
    </row>
    <row r="544" spans="2:10" ht="11.25" customHeight="1">
      <c r="B544" s="367"/>
      <c r="C544" s="558">
        <v>42694</v>
      </c>
      <c r="D544" s="947">
        <v>100.95574666666676</v>
      </c>
      <c r="E544" s="947">
        <v>87.821417666666719</v>
      </c>
      <c r="F544" s="945">
        <v>610.12501300000008</v>
      </c>
      <c r="G544" s="68"/>
      <c r="H544"/>
      <c r="I544"/>
      <c r="J544" s="23"/>
    </row>
    <row r="545" spans="2:10" ht="11.25" customHeight="1">
      <c r="B545" s="367"/>
      <c r="C545" s="558">
        <v>42695</v>
      </c>
      <c r="D545" s="947">
        <v>97.164000000000016</v>
      </c>
      <c r="E545" s="947">
        <v>46.506299166666722</v>
      </c>
      <c r="F545" s="945">
        <v>722.93809900000008</v>
      </c>
      <c r="G545" s="68"/>
      <c r="H545"/>
      <c r="I545"/>
      <c r="J545" s="23"/>
    </row>
    <row r="546" spans="2:10" ht="11.25" customHeight="1">
      <c r="B546" s="367"/>
      <c r="C546" s="558">
        <v>42696</v>
      </c>
      <c r="D546" s="947">
        <v>97.164000000000044</v>
      </c>
      <c r="E546" s="947">
        <v>34.106603833333324</v>
      </c>
      <c r="F546" s="945">
        <v>733.06095600000003</v>
      </c>
      <c r="G546" s="68"/>
      <c r="H546"/>
      <c r="I546"/>
      <c r="J546" s="23"/>
    </row>
    <row r="547" spans="2:10" ht="11.25" customHeight="1">
      <c r="B547" s="367"/>
      <c r="C547" s="558">
        <v>42697</v>
      </c>
      <c r="D547" s="947">
        <v>97.164000000000058</v>
      </c>
      <c r="E547" s="947">
        <v>26.658614499999988</v>
      </c>
      <c r="F547" s="945">
        <v>742.09768799999995</v>
      </c>
      <c r="G547" s="68"/>
      <c r="H547"/>
      <c r="I547"/>
      <c r="J547" s="23"/>
    </row>
    <row r="548" spans="2:10" ht="11.25" customHeight="1">
      <c r="B548" s="367"/>
      <c r="C548" s="558">
        <v>42698</v>
      </c>
      <c r="D548" s="947">
        <v>97.164000000000016</v>
      </c>
      <c r="E548" s="947">
        <v>24.685794999999999</v>
      </c>
      <c r="F548" s="945">
        <v>744.10891200000003</v>
      </c>
      <c r="G548" s="68"/>
      <c r="H548"/>
      <c r="I548"/>
      <c r="J548" s="23"/>
    </row>
    <row r="549" spans="2:10" ht="11.25" customHeight="1">
      <c r="B549" s="367"/>
      <c r="C549" s="558">
        <v>42699</v>
      </c>
      <c r="D549" s="947">
        <v>97.16400000000003</v>
      </c>
      <c r="E549" s="947">
        <v>24.035683999999989</v>
      </c>
      <c r="F549" s="945">
        <v>749.38074300000005</v>
      </c>
      <c r="G549" s="68"/>
      <c r="H549"/>
      <c r="I549"/>
      <c r="J549" s="23"/>
    </row>
    <row r="550" spans="2:10" ht="11.25" customHeight="1">
      <c r="B550" s="367"/>
      <c r="C550" s="558">
        <v>42700</v>
      </c>
      <c r="D550" s="947">
        <v>97.164000000000058</v>
      </c>
      <c r="E550" s="947">
        <v>29.774449666666673</v>
      </c>
      <c r="F550" s="945">
        <v>678.68530099999998</v>
      </c>
      <c r="G550" s="68"/>
      <c r="H550"/>
      <c r="I550"/>
      <c r="J550" s="23"/>
    </row>
    <row r="551" spans="2:10" ht="11.25" customHeight="1">
      <c r="B551" s="367"/>
      <c r="C551" s="558">
        <v>42701</v>
      </c>
      <c r="D551" s="947">
        <v>97.164000000000044</v>
      </c>
      <c r="E551" s="947">
        <v>33.854895166666694</v>
      </c>
      <c r="F551" s="945">
        <v>626.57458200000008</v>
      </c>
      <c r="G551" s="68"/>
      <c r="H551"/>
      <c r="I551"/>
      <c r="J551" s="23"/>
    </row>
    <row r="552" spans="2:10" ht="11.25" customHeight="1">
      <c r="B552" s="367"/>
      <c r="C552" s="558">
        <v>42702</v>
      </c>
      <c r="D552" s="947">
        <v>97.164000000000101</v>
      </c>
      <c r="E552" s="947">
        <v>42.038622166666698</v>
      </c>
      <c r="F552" s="945">
        <v>732.38365899999997</v>
      </c>
      <c r="G552" s="68"/>
      <c r="H552"/>
      <c r="I552"/>
      <c r="J552" s="23"/>
    </row>
    <row r="553" spans="2:10" ht="11.25" customHeight="1">
      <c r="B553" s="367"/>
      <c r="C553" s="558">
        <v>42703</v>
      </c>
      <c r="D553" s="947">
        <v>97.164000000000044</v>
      </c>
      <c r="E553" s="947">
        <v>15.355219833333331</v>
      </c>
      <c r="F553" s="945">
        <v>748.04764</v>
      </c>
      <c r="G553" s="68"/>
      <c r="H553"/>
      <c r="I553"/>
      <c r="J553" s="23"/>
    </row>
    <row r="554" spans="2:10" ht="11.25" customHeight="1">
      <c r="B554" s="367"/>
      <c r="C554" s="558">
        <v>42704</v>
      </c>
      <c r="D554" s="947">
        <v>97.16400000000003</v>
      </c>
      <c r="E554" s="947">
        <v>15.113156</v>
      </c>
      <c r="F554" s="945">
        <v>747.96865600000001</v>
      </c>
      <c r="G554" s="68"/>
      <c r="H554"/>
      <c r="I554"/>
      <c r="J554" s="23"/>
    </row>
    <row r="555" spans="2:10" ht="11.25" customHeight="1">
      <c r="B555" s="367"/>
      <c r="C555" s="558">
        <v>42705</v>
      </c>
      <c r="D555" s="947">
        <v>97.164000000000087</v>
      </c>
      <c r="E555" s="947">
        <v>31.391715833333322</v>
      </c>
      <c r="F555" s="945">
        <v>743.04075499999999</v>
      </c>
      <c r="G555" s="68"/>
      <c r="H555"/>
      <c r="I555"/>
      <c r="J555" s="23"/>
    </row>
    <row r="556" spans="2:10" ht="11.25" customHeight="1">
      <c r="B556" s="367"/>
      <c r="C556" s="558">
        <v>42706</v>
      </c>
      <c r="D556" s="947">
        <v>97.16400000000003</v>
      </c>
      <c r="E556" s="947">
        <v>29.121877000000001</v>
      </c>
      <c r="F556" s="945">
        <v>738.87157300000001</v>
      </c>
      <c r="G556" s="68"/>
      <c r="H556"/>
      <c r="I556"/>
      <c r="J556" s="23"/>
    </row>
    <row r="557" spans="2:10" ht="11.25" customHeight="1">
      <c r="B557" s="367"/>
      <c r="C557" s="558">
        <v>42707</v>
      </c>
      <c r="D557" s="947">
        <v>108.86520000000004</v>
      </c>
      <c r="E557" s="947">
        <v>39.882956000000043</v>
      </c>
      <c r="F557" s="945">
        <v>672.04706799999997</v>
      </c>
      <c r="G557" s="68"/>
      <c r="H557"/>
      <c r="I557"/>
      <c r="J557" s="23"/>
    </row>
    <row r="558" spans="2:10" ht="11.25" customHeight="1">
      <c r="B558" s="367"/>
      <c r="C558" s="558">
        <v>42708</v>
      </c>
      <c r="D558" s="947">
        <v>110.53680000000004</v>
      </c>
      <c r="E558" s="947">
        <v>52.09593000000006</v>
      </c>
      <c r="F558" s="945">
        <v>624.22216099999991</v>
      </c>
      <c r="G558" s="68"/>
      <c r="H558"/>
      <c r="I558"/>
      <c r="J558" s="23"/>
    </row>
    <row r="559" spans="2:10" ht="11.25" customHeight="1">
      <c r="B559" s="367"/>
      <c r="C559" s="558">
        <v>42709</v>
      </c>
      <c r="D559" s="947">
        <v>123.35953000000001</v>
      </c>
      <c r="E559" s="947">
        <v>28.115279999999998</v>
      </c>
      <c r="F559" s="945">
        <v>698.27604599999995</v>
      </c>
      <c r="G559" s="68"/>
      <c r="H559"/>
      <c r="I559"/>
      <c r="J559" s="23"/>
    </row>
    <row r="560" spans="2:10" ht="11.25" customHeight="1">
      <c r="B560" s="367"/>
      <c r="C560" s="558">
        <v>42710</v>
      </c>
      <c r="D560" s="947">
        <v>123.91704000000001</v>
      </c>
      <c r="E560" s="947">
        <v>21.913376666666661</v>
      </c>
      <c r="F560" s="945">
        <v>642.88990699999999</v>
      </c>
      <c r="G560" s="68"/>
      <c r="H560"/>
      <c r="I560"/>
      <c r="J560" s="23"/>
    </row>
    <row r="561" spans="2:10" ht="11.25" customHeight="1">
      <c r="B561" s="367"/>
      <c r="C561" s="558">
        <v>42711</v>
      </c>
      <c r="D561" s="947">
        <v>123.89961816666661</v>
      </c>
      <c r="E561" s="947">
        <v>18.29613466666666</v>
      </c>
      <c r="F561" s="945">
        <v>699.84319800000003</v>
      </c>
      <c r="G561" s="68"/>
      <c r="H561"/>
      <c r="I561"/>
      <c r="J561" s="23"/>
    </row>
    <row r="562" spans="2:10" ht="11.25" customHeight="1">
      <c r="B562" s="367"/>
      <c r="C562" s="558">
        <v>42712</v>
      </c>
      <c r="D562" s="947">
        <v>98.829599999999971</v>
      </c>
      <c r="E562" s="947">
        <v>36.285938666666681</v>
      </c>
      <c r="F562" s="945">
        <v>628.231675</v>
      </c>
      <c r="G562" s="68"/>
      <c r="H562"/>
      <c r="I562"/>
      <c r="J562" s="23"/>
    </row>
    <row r="563" spans="2:10" ht="11.25" customHeight="1">
      <c r="B563" s="367"/>
      <c r="C563" s="558">
        <v>42713</v>
      </c>
      <c r="D563" s="947">
        <v>98.829599999999971</v>
      </c>
      <c r="E563" s="947">
        <v>40.10865583333338</v>
      </c>
      <c r="F563" s="945">
        <v>676.08771899999999</v>
      </c>
      <c r="G563" s="68"/>
      <c r="H563"/>
      <c r="I563"/>
      <c r="J563" s="23"/>
    </row>
    <row r="564" spans="2:10" ht="11.25" customHeight="1">
      <c r="B564" s="367"/>
      <c r="C564" s="558">
        <v>42714</v>
      </c>
      <c r="D564" s="947">
        <v>98.829600000000013</v>
      </c>
      <c r="E564" s="947">
        <v>63.178631500000009</v>
      </c>
      <c r="F564" s="945">
        <v>645.47107200000005</v>
      </c>
      <c r="G564" s="68"/>
      <c r="H564"/>
      <c r="I564"/>
      <c r="J564" s="23"/>
    </row>
    <row r="565" spans="2:10" ht="11.25" customHeight="1">
      <c r="B565" s="367"/>
      <c r="C565" s="558">
        <v>42715</v>
      </c>
      <c r="D565" s="947">
        <v>89.914400000000057</v>
      </c>
      <c r="E565" s="947">
        <v>51.348278833333339</v>
      </c>
      <c r="F565" s="945">
        <v>612.96179900000004</v>
      </c>
      <c r="G565" s="68"/>
      <c r="H565"/>
      <c r="I565"/>
      <c r="J565" s="23"/>
    </row>
    <row r="566" spans="2:10" ht="11.25" customHeight="1">
      <c r="B566" s="367"/>
      <c r="C566" s="558">
        <v>42716</v>
      </c>
      <c r="D566" s="947">
        <v>85.45680000000003</v>
      </c>
      <c r="E566" s="947">
        <v>42.4884725</v>
      </c>
      <c r="F566" s="945">
        <v>721.94874800000002</v>
      </c>
      <c r="G566" s="68"/>
      <c r="H566"/>
      <c r="I566"/>
      <c r="J566" s="23"/>
    </row>
    <row r="567" spans="2:10" ht="11.25" customHeight="1">
      <c r="B567" s="367"/>
      <c r="C567" s="558">
        <v>42717</v>
      </c>
      <c r="D567" s="947">
        <v>85.456800000000086</v>
      </c>
      <c r="E567" s="947">
        <v>42.417157499999988</v>
      </c>
      <c r="F567" s="945">
        <v>752.49933900000008</v>
      </c>
      <c r="G567" s="68"/>
      <c r="H567"/>
      <c r="I567"/>
      <c r="J567" s="23"/>
    </row>
    <row r="568" spans="2:10" ht="11.25" customHeight="1">
      <c r="B568" s="367" t="s">
        <v>334</v>
      </c>
      <c r="C568" s="558">
        <v>42718</v>
      </c>
      <c r="D568" s="947">
        <v>85.456800000000058</v>
      </c>
      <c r="E568" s="947">
        <v>45.059073500000011</v>
      </c>
      <c r="F568" s="945">
        <v>758.99085700000001</v>
      </c>
      <c r="G568" s="68"/>
      <c r="H568"/>
      <c r="I568"/>
      <c r="J568" s="23"/>
    </row>
    <row r="569" spans="2:10" ht="11.25" customHeight="1">
      <c r="B569" s="367"/>
      <c r="C569" s="558">
        <v>42719</v>
      </c>
      <c r="D569" s="947">
        <v>85.456800000000072</v>
      </c>
      <c r="E569" s="947">
        <v>49.559592000000031</v>
      </c>
      <c r="F569" s="945">
        <v>762.71271899999999</v>
      </c>
      <c r="G569" s="68"/>
      <c r="H569"/>
      <c r="I569"/>
      <c r="J569" s="23"/>
    </row>
    <row r="570" spans="2:10" ht="11.25" customHeight="1">
      <c r="B570" s="367"/>
      <c r="C570" s="558">
        <v>42720</v>
      </c>
      <c r="D570" s="947">
        <v>82.925461166666707</v>
      </c>
      <c r="E570" s="947">
        <v>53.071570000000058</v>
      </c>
      <c r="F570" s="945">
        <v>760.18755700000008</v>
      </c>
      <c r="G570" s="68"/>
      <c r="H570"/>
      <c r="I570"/>
      <c r="J570" s="23"/>
    </row>
    <row r="571" spans="2:10" ht="11.25" customHeight="1">
      <c r="B571" s="367"/>
      <c r="C571" s="558">
        <v>42721</v>
      </c>
      <c r="D571" s="947">
        <v>61.316880000000005</v>
      </c>
      <c r="E571" s="947">
        <v>88.420257166666545</v>
      </c>
      <c r="F571" s="945">
        <v>680.58795299999997</v>
      </c>
      <c r="G571" s="68"/>
      <c r="H571"/>
      <c r="I571"/>
      <c r="J571" s="23"/>
    </row>
    <row r="572" spans="2:10" ht="11.25" customHeight="1">
      <c r="B572" s="367"/>
      <c r="C572" s="558">
        <v>42722</v>
      </c>
      <c r="D572" s="947">
        <v>61.316880000000005</v>
      </c>
      <c r="E572" s="947">
        <v>75.235086999999993</v>
      </c>
      <c r="F572" s="945">
        <v>645.80335300000002</v>
      </c>
      <c r="G572" s="68"/>
      <c r="H572"/>
      <c r="I572"/>
      <c r="J572" s="23"/>
    </row>
    <row r="573" spans="2:10" ht="11.25" customHeight="1">
      <c r="B573" s="367"/>
      <c r="C573" s="558">
        <v>42723</v>
      </c>
      <c r="D573" s="947">
        <v>60.893580000000014</v>
      </c>
      <c r="E573" s="947">
        <v>26.99490799999997</v>
      </c>
      <c r="F573" s="945">
        <v>768.42125999999996</v>
      </c>
      <c r="G573" s="68"/>
      <c r="H573"/>
      <c r="I573"/>
      <c r="J573" s="23"/>
    </row>
    <row r="574" spans="2:10" ht="11.25" customHeight="1">
      <c r="B574" s="367"/>
      <c r="C574" s="558">
        <v>42724</v>
      </c>
      <c r="D574" s="947">
        <v>57.930479999999967</v>
      </c>
      <c r="E574" s="947">
        <v>22.7856733333333</v>
      </c>
      <c r="F574" s="945">
        <v>769.37749199999996</v>
      </c>
      <c r="G574" s="68"/>
      <c r="H574"/>
      <c r="I574"/>
      <c r="J574" s="23"/>
    </row>
    <row r="575" spans="2:10" ht="11.25" customHeight="1">
      <c r="B575" s="367"/>
      <c r="C575" s="558">
        <v>42725</v>
      </c>
      <c r="D575" s="947">
        <v>57.93048000000001</v>
      </c>
      <c r="E575" s="947">
        <v>25.546840666666618</v>
      </c>
      <c r="F575" s="945">
        <v>762.199524</v>
      </c>
      <c r="G575" s="68"/>
      <c r="H575"/>
      <c r="I575"/>
      <c r="J575" s="23"/>
    </row>
    <row r="576" spans="2:10" ht="11.25" customHeight="1">
      <c r="B576" s="367"/>
      <c r="C576" s="558">
        <v>42726</v>
      </c>
      <c r="D576" s="947">
        <v>57.930479999999996</v>
      </c>
      <c r="E576" s="947">
        <v>25.913902999999969</v>
      </c>
      <c r="F576" s="945">
        <v>747.61113499999999</v>
      </c>
      <c r="G576" s="68"/>
      <c r="H576"/>
      <c r="I576"/>
      <c r="J576" s="23"/>
    </row>
    <row r="577" spans="2:10" ht="11.25" customHeight="1">
      <c r="B577" s="367"/>
      <c r="C577" s="558">
        <v>42727</v>
      </c>
      <c r="D577" s="947">
        <v>57.930479999999982</v>
      </c>
      <c r="E577" s="947">
        <v>21.764996499999992</v>
      </c>
      <c r="F577" s="945">
        <v>710.95877800000005</v>
      </c>
      <c r="G577" s="68"/>
      <c r="H577"/>
      <c r="I577"/>
      <c r="J577" s="23"/>
    </row>
    <row r="578" spans="2:10" ht="11.25" customHeight="1">
      <c r="B578" s="367"/>
      <c r="C578" s="558">
        <v>42728</v>
      </c>
      <c r="D578" s="947">
        <v>57.930479999999996</v>
      </c>
      <c r="E578" s="947">
        <v>13.66381066666667</v>
      </c>
      <c r="F578" s="945">
        <v>607.78076199999998</v>
      </c>
      <c r="G578" s="68"/>
      <c r="H578"/>
      <c r="I578"/>
      <c r="J578" s="23"/>
    </row>
    <row r="579" spans="2:10" ht="11.25" customHeight="1">
      <c r="B579" s="367"/>
      <c r="C579" s="558">
        <v>42729</v>
      </c>
      <c r="D579" s="947">
        <v>57.930479999999996</v>
      </c>
      <c r="E579" s="947">
        <v>12.69792</v>
      </c>
      <c r="F579" s="945">
        <v>536.52481299999999</v>
      </c>
      <c r="G579" s="68"/>
      <c r="H579"/>
      <c r="I579"/>
      <c r="J579" s="23"/>
    </row>
    <row r="580" spans="2:10" ht="11.25" customHeight="1">
      <c r="B580" s="367"/>
      <c r="C580" s="558">
        <v>42730</v>
      </c>
      <c r="D580" s="947">
        <v>57.930479999999982</v>
      </c>
      <c r="E580" s="947">
        <v>20.573239999999991</v>
      </c>
      <c r="F580" s="945">
        <v>590.04719999999998</v>
      </c>
      <c r="G580" s="68"/>
      <c r="H580"/>
      <c r="I580"/>
      <c r="J580" s="23"/>
    </row>
    <row r="581" spans="2:10" ht="11.25" customHeight="1">
      <c r="B581" s="367"/>
      <c r="C581" s="558">
        <v>42731</v>
      </c>
      <c r="D581" s="947">
        <v>57.93048000000001</v>
      </c>
      <c r="E581" s="947">
        <v>22.212696666666648</v>
      </c>
      <c r="F581" s="945">
        <v>677.77540099999999</v>
      </c>
      <c r="G581" s="68"/>
      <c r="H581"/>
      <c r="I581"/>
      <c r="J581" s="23"/>
    </row>
    <row r="582" spans="2:10" ht="11.25" customHeight="1">
      <c r="B582" s="367"/>
      <c r="C582" s="558">
        <v>42732</v>
      </c>
      <c r="D582" s="947">
        <v>57.930479999999982</v>
      </c>
      <c r="E582" s="947">
        <v>25.45951999999998</v>
      </c>
      <c r="F582" s="945">
        <v>686.24073299999998</v>
      </c>
      <c r="G582" s="68"/>
      <c r="H582"/>
      <c r="I582"/>
      <c r="J582" s="23"/>
    </row>
    <row r="583" spans="2:10" ht="11.25" customHeight="1">
      <c r="B583" s="367"/>
      <c r="C583" s="558">
        <v>42733</v>
      </c>
      <c r="D583" s="947">
        <v>57.930479999999982</v>
      </c>
      <c r="E583" s="947">
        <v>33.944580000000002</v>
      </c>
      <c r="F583" s="945">
        <v>691.55362700000001</v>
      </c>
      <c r="G583" s="68"/>
      <c r="H583"/>
      <c r="I583"/>
      <c r="J583" s="23"/>
    </row>
    <row r="584" spans="2:10" ht="11.25" customHeight="1">
      <c r="B584" s="367"/>
      <c r="C584" s="558">
        <v>42734</v>
      </c>
      <c r="D584" s="947">
        <v>57.037513333333337</v>
      </c>
      <c r="E584" s="947">
        <v>28.365119999999997</v>
      </c>
      <c r="F584" s="945">
        <v>682.44672600000001</v>
      </c>
      <c r="G584" s="68"/>
      <c r="H584"/>
      <c r="I584"/>
      <c r="J584" s="23"/>
    </row>
    <row r="585" spans="2:10" ht="11.25" customHeight="1">
      <c r="B585" s="367"/>
      <c r="C585" s="559">
        <v>42735</v>
      </c>
      <c r="D585" s="946">
        <v>51.949679999999994</v>
      </c>
      <c r="E585" s="946">
        <v>19.067439999999998</v>
      </c>
      <c r="F585" s="946">
        <v>628.67575699999998</v>
      </c>
      <c r="G585" s="68"/>
      <c r="H585"/>
      <c r="I585"/>
      <c r="J585" s="23"/>
    </row>
    <row r="586" spans="2:10" ht="11.25" customHeight="1">
      <c r="B586" s="24"/>
      <c r="C586" s="23"/>
      <c r="D586" s="123">
        <f>SUM(D220:D585)</f>
        <v>23593.871467333363</v>
      </c>
      <c r="E586" s="123">
        <f>SUM(E220:E585)</f>
        <v>18398.512913833336</v>
      </c>
      <c r="F586" s="123">
        <f>SUM(F220:F585)</f>
        <v>249979.8503930002</v>
      </c>
      <c r="G586" s="67"/>
      <c r="H586"/>
      <c r="I586"/>
      <c r="J586" s="23"/>
    </row>
    <row r="588" spans="2:10">
      <c r="C588" s="361" t="s">
        <v>632</v>
      </c>
      <c r="D588" s="362"/>
      <c r="E588" s="362"/>
      <c r="F588" s="362"/>
      <c r="G588" s="362"/>
      <c r="H588" s="363"/>
    </row>
    <row r="589" spans="2:10">
      <c r="C589" s="560"/>
      <c r="D589" s="561">
        <v>2012</v>
      </c>
      <c r="E589" s="561">
        <v>2013</v>
      </c>
      <c r="F589" s="561">
        <v>2014</v>
      </c>
      <c r="G589" s="561">
        <v>2015</v>
      </c>
      <c r="H589" s="561">
        <v>2016</v>
      </c>
    </row>
    <row r="590" spans="2:10">
      <c r="C590" s="562" t="s">
        <v>421</v>
      </c>
      <c r="D590" s="563">
        <f>'Data 1'!I121</f>
        <v>20308.536622399999</v>
      </c>
      <c r="E590" s="563">
        <f>'Data 1'!J121</f>
        <v>36505.845255000015</v>
      </c>
      <c r="F590" s="563">
        <f>'Data 1'!K121</f>
        <v>38797.681498299986</v>
      </c>
      <c r="G590" s="563">
        <f>'Data 1'!L121</f>
        <v>28053.724147699999</v>
      </c>
      <c r="H590" s="563">
        <f>'Data 1'!M121</f>
        <v>35794.357475499957</v>
      </c>
    </row>
    <row r="591" spans="2:10">
      <c r="C591" s="562" t="s">
        <v>419</v>
      </c>
      <c r="D591" s="563">
        <f>'Data 1'!I126</f>
        <v>48140.065000000002</v>
      </c>
      <c r="E591" s="563">
        <f>'Data 1'!J126</f>
        <v>54344.351999999999</v>
      </c>
      <c r="F591" s="563">
        <f>'Data 1'!K126</f>
        <v>50634.89</v>
      </c>
      <c r="G591" s="563">
        <f>'Data 1'!L126</f>
        <v>47713.15</v>
      </c>
      <c r="H591" s="563">
        <f>'Data 1'!M126</f>
        <v>47295.684000000001</v>
      </c>
    </row>
    <row r="592" spans="2:10">
      <c r="C592" s="562" t="s">
        <v>268</v>
      </c>
      <c r="D592" s="563">
        <f>'Data 1'!I127</f>
        <v>7829.9009999999998</v>
      </c>
      <c r="E592" s="563">
        <f>'Data 1'!J127</f>
        <v>7918.0379999999996</v>
      </c>
      <c r="F592" s="563">
        <f>'Data 1'!K127</f>
        <v>7802.424</v>
      </c>
      <c r="G592" s="563">
        <f>'Data 1'!L127</f>
        <v>7844.7979999999998</v>
      </c>
      <c r="H592" s="563">
        <f>'Data 1'!M127</f>
        <v>7566.8130000000001</v>
      </c>
    </row>
    <row r="593" spans="3:8">
      <c r="C593" s="562" t="s">
        <v>269</v>
      </c>
      <c r="D593" s="563">
        <f>'Data 1'!I128</f>
        <v>3444.134</v>
      </c>
      <c r="E593" s="563">
        <f>'Data 1'!J128</f>
        <v>4441.527</v>
      </c>
      <c r="F593" s="563">
        <f>'Data 1'!K128</f>
        <v>4958.915</v>
      </c>
      <c r="G593" s="563">
        <f>'Data 1'!L128</f>
        <v>5085.2349999999997</v>
      </c>
      <c r="H593" s="563">
        <f>'Data 1'!M128</f>
        <v>5060.1440000000002</v>
      </c>
    </row>
    <row r="594" spans="3:8">
      <c r="C594" s="477" t="s">
        <v>338</v>
      </c>
      <c r="D594" s="563">
        <f>'Data 1'!I129</f>
        <v>4746.1490000000003</v>
      </c>
      <c r="E594" s="563">
        <f>'Data 1'!J129</f>
        <v>5065.5659999999998</v>
      </c>
      <c r="F594" s="563">
        <f>'Data 1'!K129</f>
        <v>4717.9780000000001</v>
      </c>
      <c r="G594" s="563">
        <f>'Data 1'!L129</f>
        <v>3173.951</v>
      </c>
      <c r="H594" s="563">
        <f>'Data 1'!M129</f>
        <v>3415.788</v>
      </c>
    </row>
    <row r="595" spans="3:8">
      <c r="C595" s="477" t="s">
        <v>605</v>
      </c>
      <c r="D595" s="563">
        <f>'Data 1'!I131</f>
        <v>0</v>
      </c>
      <c r="E595" s="563">
        <f>'Data 1'!J131</f>
        <v>0</v>
      </c>
      <c r="F595" s="563">
        <f>'Data 1'!K131</f>
        <v>0</v>
      </c>
      <c r="G595" s="563">
        <f>'Data 1'!L131</f>
        <v>662.65499999999997</v>
      </c>
      <c r="H595" s="563">
        <f>'Data 1'!M131</f>
        <v>649.74149999999997</v>
      </c>
    </row>
    <row r="596" spans="3:8">
      <c r="C596" s="481" t="s">
        <v>254</v>
      </c>
      <c r="D596" s="564">
        <f>SUM(D590:D595)</f>
        <v>84468.785622400013</v>
      </c>
      <c r="E596" s="564">
        <f t="shared" ref="E596:H596" si="10">SUM(E590:E595)</f>
        <v>108275.32825500001</v>
      </c>
      <c r="F596" s="564">
        <f t="shared" si="10"/>
        <v>106911.88849829997</v>
      </c>
      <c r="G596" s="564">
        <f t="shared" si="10"/>
        <v>92533.513147699996</v>
      </c>
      <c r="H596" s="564">
        <f t="shared" si="10"/>
        <v>99782.52797549995</v>
      </c>
    </row>
    <row r="597" spans="3:8" ht="12.75">
      <c r="C597" s="360"/>
      <c r="D597" s="365"/>
      <c r="E597" s="365"/>
      <c r="F597" s="365"/>
      <c r="G597" s="365"/>
      <c r="H597" s="365"/>
    </row>
    <row r="598" spans="3:8">
      <c r="C598" s="361" t="s">
        <v>633</v>
      </c>
      <c r="D598" s="362"/>
      <c r="E598" s="362"/>
      <c r="F598" s="362"/>
      <c r="G598" s="362"/>
      <c r="H598" s="363"/>
    </row>
    <row r="599" spans="3:8">
      <c r="C599" s="565"/>
      <c r="D599" s="561">
        <v>2012</v>
      </c>
      <c r="E599" s="561">
        <v>2013</v>
      </c>
      <c r="F599" s="561">
        <v>2014</v>
      </c>
      <c r="G599" s="561">
        <v>2015</v>
      </c>
      <c r="H599" s="561">
        <v>2016</v>
      </c>
    </row>
    <row r="600" spans="3:8">
      <c r="C600" s="562" t="s">
        <v>421</v>
      </c>
      <c r="D600" s="563">
        <v>16926.57878</v>
      </c>
      <c r="E600" s="563">
        <v>16984.611779999999</v>
      </c>
      <c r="F600" s="563">
        <v>16990.841779999999</v>
      </c>
      <c r="G600" s="563">
        <v>17017.638780000001</v>
      </c>
      <c r="H600" s="563">
        <v>17023.29378</v>
      </c>
    </row>
    <row r="601" spans="3:8">
      <c r="C601" s="562" t="s">
        <v>419</v>
      </c>
      <c r="D601" s="563">
        <v>22608.70205</v>
      </c>
      <c r="E601" s="563">
        <v>22852.974049999993</v>
      </c>
      <c r="F601" s="563">
        <v>22871.444549999997</v>
      </c>
      <c r="G601" s="563">
        <v>22873.244549999996</v>
      </c>
      <c r="H601" s="563">
        <v>22900.244549999996</v>
      </c>
    </row>
    <row r="602" spans="3:8">
      <c r="C602" s="562" t="s">
        <v>268</v>
      </c>
      <c r="D602" s="563">
        <v>4293.5912300000982</v>
      </c>
      <c r="E602" s="563">
        <v>4396.5001700001485</v>
      </c>
      <c r="F602" s="563">
        <v>4402.664610000149</v>
      </c>
      <c r="G602" s="563">
        <v>4418.107080000148</v>
      </c>
      <c r="H602" s="563">
        <v>4429.5942300001498</v>
      </c>
    </row>
    <row r="603" spans="3:8">
      <c r="C603" s="562" t="s">
        <v>269</v>
      </c>
      <c r="D603" s="563">
        <v>1949.92</v>
      </c>
      <c r="E603" s="563">
        <v>2299.4275000000002</v>
      </c>
      <c r="F603" s="563">
        <v>2299.4275000000002</v>
      </c>
      <c r="G603" s="563">
        <v>2299.4275000000002</v>
      </c>
      <c r="H603" s="563">
        <v>2299.4275000000002</v>
      </c>
    </row>
    <row r="604" spans="3:8">
      <c r="C604" s="477" t="s">
        <v>338</v>
      </c>
      <c r="D604" s="563">
        <v>968.43241</v>
      </c>
      <c r="E604" s="563">
        <v>944.44241000000011</v>
      </c>
      <c r="F604" s="563">
        <v>981.96541000000002</v>
      </c>
      <c r="G604" s="563">
        <v>742.16241000000014</v>
      </c>
      <c r="H604" s="563">
        <v>743.11741000000018</v>
      </c>
    </row>
    <row r="605" spans="3:8">
      <c r="C605" s="477" t="s">
        <v>605</v>
      </c>
      <c r="D605" s="563" t="s">
        <v>44</v>
      </c>
      <c r="E605" s="563" t="s">
        <v>44</v>
      </c>
      <c r="F605" s="563" t="s">
        <v>44</v>
      </c>
      <c r="G605" s="563">
        <f>SUM('Data 3'!D186:F186,'Data 3'!H186,'Data 3'!J186:M186,'Data 3'!O186:R186,'Data 3'!T186:V186)</f>
        <v>68.041499999999999</v>
      </c>
      <c r="H605" s="563">
        <f>SUM('Data 3'!D205:F205,'Data 3'!H205,'Data 3'!J205:M205,'Data 3'!O205:R205,'Data 3'!T205:V205)</f>
        <v>68.041499999999999</v>
      </c>
    </row>
    <row r="606" spans="3:8">
      <c r="C606" s="481" t="s">
        <v>254</v>
      </c>
      <c r="D606" s="564">
        <f>SUM(D600:D605)</f>
        <v>46747.224470000103</v>
      </c>
      <c r="E606" s="564">
        <f t="shared" ref="E606:F606" si="11">SUM(E600:E605)</f>
        <v>47477.955910000142</v>
      </c>
      <c r="F606" s="564">
        <f t="shared" si="11"/>
        <v>47546.343850000136</v>
      </c>
      <c r="G606" s="564">
        <f>SUM(G600:G605)</f>
        <v>47418.621820000139</v>
      </c>
      <c r="H606" s="564">
        <f t="shared" ref="H606" si="12">SUM(H600:H605)</f>
        <v>47463.71897000014</v>
      </c>
    </row>
    <row r="608" spans="3:8">
      <c r="G608" s="853"/>
      <c r="H608" s="853"/>
    </row>
  </sheetData>
  <mergeCells count="8">
    <mergeCell ref="D208:F208"/>
    <mergeCell ref="F6:H6"/>
    <mergeCell ref="I6:I7"/>
    <mergeCell ref="F71:H71"/>
    <mergeCell ref="I71:I72"/>
    <mergeCell ref="F136:H136"/>
    <mergeCell ref="I136:I137"/>
    <mergeCell ref="G208:I208"/>
  </mergeCells>
  <printOptions gridLines="1" gridLinesSet="0"/>
  <pageMargins left="0.39370078740157483" right="0.39370078740157483" top="0.39370078740157483" bottom="0.39370078740157483" header="0.39370078740157483" footer="0.39370078740157483"/>
  <pageSetup paperSize="9" orientation="portrait" horizontalDpi="4294967292" verticalDpi="4294967292" r:id="rId1"/>
  <headerFooter alignWithMargins="0"/>
  <colBreaks count="1" manualBreakCount="1">
    <brk id="24" max="1048575" man="1"/>
  </colBreaks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9">
    <pageSetUpPr autoPageBreaks="0" fitToPage="1"/>
  </sheetPr>
  <dimension ref="A1:AS337"/>
  <sheetViews>
    <sheetView showGridLines="0" showRowColHeaders="0" showOutlineSymbols="0" zoomScaleNormal="100" workbookViewId="0">
      <selection activeCell="B1" sqref="B1"/>
    </sheetView>
  </sheetViews>
  <sheetFormatPr baseColWidth="10" defaultRowHeight="11.25"/>
  <cols>
    <col min="1" max="1" width="0.140625" style="566" customWidth="1"/>
    <col min="2" max="2" width="2.7109375" style="566" customWidth="1"/>
    <col min="3" max="3" width="25.5703125" style="570" customWidth="1"/>
    <col min="4" max="4" width="12.85546875" style="570" customWidth="1"/>
    <col min="5" max="5" width="12.7109375" style="570" customWidth="1"/>
    <col min="6" max="6" width="15.42578125" style="570" customWidth="1"/>
    <col min="7" max="11" width="12.5703125" style="570" customWidth="1"/>
    <col min="12" max="13" width="11.28515625" style="570" bestFit="1" customWidth="1"/>
    <col min="14" max="14" width="11" style="570" bestFit="1" customWidth="1"/>
    <col min="15" max="18" width="11.28515625" style="570" bestFit="1" customWidth="1"/>
    <col min="19" max="19" width="11" style="570" bestFit="1" customWidth="1"/>
    <col min="20" max="23" width="11.28515625" style="570" bestFit="1" customWidth="1"/>
    <col min="24" max="256" width="11.42578125" style="570"/>
    <col min="257" max="257" width="0.140625" style="570" customWidth="1"/>
    <col min="258" max="258" width="2.7109375" style="570" customWidth="1"/>
    <col min="259" max="259" width="42.5703125" style="570" customWidth="1"/>
    <col min="260" max="260" width="12.85546875" style="570" customWidth="1"/>
    <col min="261" max="261" width="12.7109375" style="570" customWidth="1"/>
    <col min="262" max="262" width="15.42578125" style="570" customWidth="1"/>
    <col min="263" max="267" width="12.5703125" style="570" customWidth="1"/>
    <col min="268" max="269" width="11.28515625" style="570" bestFit="1" customWidth="1"/>
    <col min="270" max="270" width="11" style="570" bestFit="1" customWidth="1"/>
    <col min="271" max="271" width="10.85546875" style="570" bestFit="1" customWidth="1"/>
    <col min="272" max="272" width="11.28515625" style="570" bestFit="1" customWidth="1"/>
    <col min="273" max="273" width="7.85546875" style="570" bestFit="1" customWidth="1"/>
    <col min="274" max="274" width="7" style="570" customWidth="1"/>
    <col min="275" max="275" width="17.42578125" style="570" customWidth="1"/>
    <col min="276" max="276" width="7.140625" style="570" customWidth="1"/>
    <col min="277" max="277" width="9.5703125" style="570" customWidth="1"/>
    <col min="278" max="279" width="15.5703125" style="570" customWidth="1"/>
    <col min="280" max="280" width="1.85546875" style="570" customWidth="1"/>
    <col min="281" max="281" width="1.7109375" style="570" customWidth="1"/>
    <col min="282" max="282" width="1.85546875" style="570" customWidth="1"/>
    <col min="283" max="286" width="12.140625" style="570" customWidth="1"/>
    <col min="287" max="287" width="1.85546875" style="570" customWidth="1"/>
    <col min="288" max="289" width="1.42578125" style="570" customWidth="1"/>
    <col min="290" max="290" width="11.42578125" style="570"/>
    <col min="291" max="293" width="18.7109375" style="570" customWidth="1"/>
    <col min="294" max="512" width="11.42578125" style="570"/>
    <col min="513" max="513" width="0.140625" style="570" customWidth="1"/>
    <col min="514" max="514" width="2.7109375" style="570" customWidth="1"/>
    <col min="515" max="515" width="42.5703125" style="570" customWidth="1"/>
    <col min="516" max="516" width="12.85546875" style="570" customWidth="1"/>
    <col min="517" max="517" width="12.7109375" style="570" customWidth="1"/>
    <col min="518" max="518" width="15.42578125" style="570" customWidth="1"/>
    <col min="519" max="523" width="12.5703125" style="570" customWidth="1"/>
    <col min="524" max="525" width="11.28515625" style="570" bestFit="1" customWidth="1"/>
    <col min="526" max="526" width="11" style="570" bestFit="1" customWidth="1"/>
    <col min="527" max="527" width="10.85546875" style="570" bestFit="1" customWidth="1"/>
    <col min="528" max="528" width="11.28515625" style="570" bestFit="1" customWidth="1"/>
    <col min="529" max="529" width="7.85546875" style="570" bestFit="1" customWidth="1"/>
    <col min="530" max="530" width="7" style="570" customWidth="1"/>
    <col min="531" max="531" width="17.42578125" style="570" customWidth="1"/>
    <col min="532" max="532" width="7.140625" style="570" customWidth="1"/>
    <col min="533" max="533" width="9.5703125" style="570" customWidth="1"/>
    <col min="534" max="535" width="15.5703125" style="570" customWidth="1"/>
    <col min="536" max="536" width="1.85546875" style="570" customWidth="1"/>
    <col min="537" max="537" width="1.7109375" style="570" customWidth="1"/>
    <col min="538" max="538" width="1.85546875" style="570" customWidth="1"/>
    <col min="539" max="542" width="12.140625" style="570" customWidth="1"/>
    <col min="543" max="543" width="1.85546875" style="570" customWidth="1"/>
    <col min="544" max="545" width="1.42578125" style="570" customWidth="1"/>
    <col min="546" max="546" width="11.42578125" style="570"/>
    <col min="547" max="549" width="18.7109375" style="570" customWidth="1"/>
    <col min="550" max="768" width="11.42578125" style="570"/>
    <col min="769" max="769" width="0.140625" style="570" customWidth="1"/>
    <col min="770" max="770" width="2.7109375" style="570" customWidth="1"/>
    <col min="771" max="771" width="42.5703125" style="570" customWidth="1"/>
    <col min="772" max="772" width="12.85546875" style="570" customWidth="1"/>
    <col min="773" max="773" width="12.7109375" style="570" customWidth="1"/>
    <col min="774" max="774" width="15.42578125" style="570" customWidth="1"/>
    <col min="775" max="779" width="12.5703125" style="570" customWidth="1"/>
    <col min="780" max="781" width="11.28515625" style="570" bestFit="1" customWidth="1"/>
    <col min="782" max="782" width="11" style="570" bestFit="1" customWidth="1"/>
    <col min="783" max="783" width="10.85546875" style="570" bestFit="1" customWidth="1"/>
    <col min="784" max="784" width="11.28515625" style="570" bestFit="1" customWidth="1"/>
    <col min="785" max="785" width="7.85546875" style="570" bestFit="1" customWidth="1"/>
    <col min="786" max="786" width="7" style="570" customWidth="1"/>
    <col min="787" max="787" width="17.42578125" style="570" customWidth="1"/>
    <col min="788" max="788" width="7.140625" style="570" customWidth="1"/>
    <col min="789" max="789" width="9.5703125" style="570" customWidth="1"/>
    <col min="790" max="791" width="15.5703125" style="570" customWidth="1"/>
    <col min="792" max="792" width="1.85546875" style="570" customWidth="1"/>
    <col min="793" max="793" width="1.7109375" style="570" customWidth="1"/>
    <col min="794" max="794" width="1.85546875" style="570" customWidth="1"/>
    <col min="795" max="798" width="12.140625" style="570" customWidth="1"/>
    <col min="799" max="799" width="1.85546875" style="570" customWidth="1"/>
    <col min="800" max="801" width="1.42578125" style="570" customWidth="1"/>
    <col min="802" max="802" width="11.42578125" style="570"/>
    <col min="803" max="805" width="18.7109375" style="570" customWidth="1"/>
    <col min="806" max="1024" width="11.42578125" style="570"/>
    <col min="1025" max="1025" width="0.140625" style="570" customWidth="1"/>
    <col min="1026" max="1026" width="2.7109375" style="570" customWidth="1"/>
    <col min="1027" max="1027" width="42.5703125" style="570" customWidth="1"/>
    <col min="1028" max="1028" width="12.85546875" style="570" customWidth="1"/>
    <col min="1029" max="1029" width="12.7109375" style="570" customWidth="1"/>
    <col min="1030" max="1030" width="15.42578125" style="570" customWidth="1"/>
    <col min="1031" max="1035" width="12.5703125" style="570" customWidth="1"/>
    <col min="1036" max="1037" width="11.28515625" style="570" bestFit="1" customWidth="1"/>
    <col min="1038" max="1038" width="11" style="570" bestFit="1" customWidth="1"/>
    <col min="1039" max="1039" width="10.85546875" style="570" bestFit="1" customWidth="1"/>
    <col min="1040" max="1040" width="11.28515625" style="570" bestFit="1" customWidth="1"/>
    <col min="1041" max="1041" width="7.85546875" style="570" bestFit="1" customWidth="1"/>
    <col min="1042" max="1042" width="7" style="570" customWidth="1"/>
    <col min="1043" max="1043" width="17.42578125" style="570" customWidth="1"/>
    <col min="1044" max="1044" width="7.140625" style="570" customWidth="1"/>
    <col min="1045" max="1045" width="9.5703125" style="570" customWidth="1"/>
    <col min="1046" max="1047" width="15.5703125" style="570" customWidth="1"/>
    <col min="1048" max="1048" width="1.85546875" style="570" customWidth="1"/>
    <col min="1049" max="1049" width="1.7109375" style="570" customWidth="1"/>
    <col min="1050" max="1050" width="1.85546875" style="570" customWidth="1"/>
    <col min="1051" max="1054" width="12.140625" style="570" customWidth="1"/>
    <col min="1055" max="1055" width="1.85546875" style="570" customWidth="1"/>
    <col min="1056" max="1057" width="1.42578125" style="570" customWidth="1"/>
    <col min="1058" max="1058" width="11.42578125" style="570"/>
    <col min="1059" max="1061" width="18.7109375" style="570" customWidth="1"/>
    <col min="1062" max="1280" width="11.42578125" style="570"/>
    <col min="1281" max="1281" width="0.140625" style="570" customWidth="1"/>
    <col min="1282" max="1282" width="2.7109375" style="570" customWidth="1"/>
    <col min="1283" max="1283" width="42.5703125" style="570" customWidth="1"/>
    <col min="1284" max="1284" width="12.85546875" style="570" customWidth="1"/>
    <col min="1285" max="1285" width="12.7109375" style="570" customWidth="1"/>
    <col min="1286" max="1286" width="15.42578125" style="570" customWidth="1"/>
    <col min="1287" max="1291" width="12.5703125" style="570" customWidth="1"/>
    <col min="1292" max="1293" width="11.28515625" style="570" bestFit="1" customWidth="1"/>
    <col min="1294" max="1294" width="11" style="570" bestFit="1" customWidth="1"/>
    <col min="1295" max="1295" width="10.85546875" style="570" bestFit="1" customWidth="1"/>
    <col min="1296" max="1296" width="11.28515625" style="570" bestFit="1" customWidth="1"/>
    <col min="1297" max="1297" width="7.85546875" style="570" bestFit="1" customWidth="1"/>
    <col min="1298" max="1298" width="7" style="570" customWidth="1"/>
    <col min="1299" max="1299" width="17.42578125" style="570" customWidth="1"/>
    <col min="1300" max="1300" width="7.140625" style="570" customWidth="1"/>
    <col min="1301" max="1301" width="9.5703125" style="570" customWidth="1"/>
    <col min="1302" max="1303" width="15.5703125" style="570" customWidth="1"/>
    <col min="1304" max="1304" width="1.85546875" style="570" customWidth="1"/>
    <col min="1305" max="1305" width="1.7109375" style="570" customWidth="1"/>
    <col min="1306" max="1306" width="1.85546875" style="570" customWidth="1"/>
    <col min="1307" max="1310" width="12.140625" style="570" customWidth="1"/>
    <col min="1311" max="1311" width="1.85546875" style="570" customWidth="1"/>
    <col min="1312" max="1313" width="1.42578125" style="570" customWidth="1"/>
    <col min="1314" max="1314" width="11.42578125" style="570"/>
    <col min="1315" max="1317" width="18.7109375" style="570" customWidth="1"/>
    <col min="1318" max="1536" width="11.42578125" style="570"/>
    <col min="1537" max="1537" width="0.140625" style="570" customWidth="1"/>
    <col min="1538" max="1538" width="2.7109375" style="570" customWidth="1"/>
    <col min="1539" max="1539" width="42.5703125" style="570" customWidth="1"/>
    <col min="1540" max="1540" width="12.85546875" style="570" customWidth="1"/>
    <col min="1541" max="1541" width="12.7109375" style="570" customWidth="1"/>
    <col min="1542" max="1542" width="15.42578125" style="570" customWidth="1"/>
    <col min="1543" max="1547" width="12.5703125" style="570" customWidth="1"/>
    <col min="1548" max="1549" width="11.28515625" style="570" bestFit="1" customWidth="1"/>
    <col min="1550" max="1550" width="11" style="570" bestFit="1" customWidth="1"/>
    <col min="1551" max="1551" width="10.85546875" style="570" bestFit="1" customWidth="1"/>
    <col min="1552" max="1552" width="11.28515625" style="570" bestFit="1" customWidth="1"/>
    <col min="1553" max="1553" width="7.85546875" style="570" bestFit="1" customWidth="1"/>
    <col min="1554" max="1554" width="7" style="570" customWidth="1"/>
    <col min="1555" max="1555" width="17.42578125" style="570" customWidth="1"/>
    <col min="1556" max="1556" width="7.140625" style="570" customWidth="1"/>
    <col min="1557" max="1557" width="9.5703125" style="570" customWidth="1"/>
    <col min="1558" max="1559" width="15.5703125" style="570" customWidth="1"/>
    <col min="1560" max="1560" width="1.85546875" style="570" customWidth="1"/>
    <col min="1561" max="1561" width="1.7109375" style="570" customWidth="1"/>
    <col min="1562" max="1562" width="1.85546875" style="570" customWidth="1"/>
    <col min="1563" max="1566" width="12.140625" style="570" customWidth="1"/>
    <col min="1567" max="1567" width="1.85546875" style="570" customWidth="1"/>
    <col min="1568" max="1569" width="1.42578125" style="570" customWidth="1"/>
    <col min="1570" max="1570" width="11.42578125" style="570"/>
    <col min="1571" max="1573" width="18.7109375" style="570" customWidth="1"/>
    <col min="1574" max="1792" width="11.42578125" style="570"/>
    <col min="1793" max="1793" width="0.140625" style="570" customWidth="1"/>
    <col min="1794" max="1794" width="2.7109375" style="570" customWidth="1"/>
    <col min="1795" max="1795" width="42.5703125" style="570" customWidth="1"/>
    <col min="1796" max="1796" width="12.85546875" style="570" customWidth="1"/>
    <col min="1797" max="1797" width="12.7109375" style="570" customWidth="1"/>
    <col min="1798" max="1798" width="15.42578125" style="570" customWidth="1"/>
    <col min="1799" max="1803" width="12.5703125" style="570" customWidth="1"/>
    <col min="1804" max="1805" width="11.28515625" style="570" bestFit="1" customWidth="1"/>
    <col min="1806" max="1806" width="11" style="570" bestFit="1" customWidth="1"/>
    <col min="1807" max="1807" width="10.85546875" style="570" bestFit="1" customWidth="1"/>
    <col min="1808" max="1808" width="11.28515625" style="570" bestFit="1" customWidth="1"/>
    <col min="1809" max="1809" width="7.85546875" style="570" bestFit="1" customWidth="1"/>
    <col min="1810" max="1810" width="7" style="570" customWidth="1"/>
    <col min="1811" max="1811" width="17.42578125" style="570" customWidth="1"/>
    <col min="1812" max="1812" width="7.140625" style="570" customWidth="1"/>
    <col min="1813" max="1813" width="9.5703125" style="570" customWidth="1"/>
    <col min="1814" max="1815" width="15.5703125" style="570" customWidth="1"/>
    <col min="1816" max="1816" width="1.85546875" style="570" customWidth="1"/>
    <col min="1817" max="1817" width="1.7109375" style="570" customWidth="1"/>
    <col min="1818" max="1818" width="1.85546875" style="570" customWidth="1"/>
    <col min="1819" max="1822" width="12.140625" style="570" customWidth="1"/>
    <col min="1823" max="1823" width="1.85546875" style="570" customWidth="1"/>
    <col min="1824" max="1825" width="1.42578125" style="570" customWidth="1"/>
    <col min="1826" max="1826" width="11.42578125" style="570"/>
    <col min="1827" max="1829" width="18.7109375" style="570" customWidth="1"/>
    <col min="1830" max="2048" width="11.42578125" style="570"/>
    <col min="2049" max="2049" width="0.140625" style="570" customWidth="1"/>
    <col min="2050" max="2050" width="2.7109375" style="570" customWidth="1"/>
    <col min="2051" max="2051" width="42.5703125" style="570" customWidth="1"/>
    <col min="2052" max="2052" width="12.85546875" style="570" customWidth="1"/>
    <col min="2053" max="2053" width="12.7109375" style="570" customWidth="1"/>
    <col min="2054" max="2054" width="15.42578125" style="570" customWidth="1"/>
    <col min="2055" max="2059" width="12.5703125" style="570" customWidth="1"/>
    <col min="2060" max="2061" width="11.28515625" style="570" bestFit="1" customWidth="1"/>
    <col min="2062" max="2062" width="11" style="570" bestFit="1" customWidth="1"/>
    <col min="2063" max="2063" width="10.85546875" style="570" bestFit="1" customWidth="1"/>
    <col min="2064" max="2064" width="11.28515625" style="570" bestFit="1" customWidth="1"/>
    <col min="2065" max="2065" width="7.85546875" style="570" bestFit="1" customWidth="1"/>
    <col min="2066" max="2066" width="7" style="570" customWidth="1"/>
    <col min="2067" max="2067" width="17.42578125" style="570" customWidth="1"/>
    <col min="2068" max="2068" width="7.140625" style="570" customWidth="1"/>
    <col min="2069" max="2069" width="9.5703125" style="570" customWidth="1"/>
    <col min="2070" max="2071" width="15.5703125" style="570" customWidth="1"/>
    <col min="2072" max="2072" width="1.85546875" style="570" customWidth="1"/>
    <col min="2073" max="2073" width="1.7109375" style="570" customWidth="1"/>
    <col min="2074" max="2074" width="1.85546875" style="570" customWidth="1"/>
    <col min="2075" max="2078" width="12.140625" style="570" customWidth="1"/>
    <col min="2079" max="2079" width="1.85546875" style="570" customWidth="1"/>
    <col min="2080" max="2081" width="1.42578125" style="570" customWidth="1"/>
    <col min="2082" max="2082" width="11.42578125" style="570"/>
    <col min="2083" max="2085" width="18.7109375" style="570" customWidth="1"/>
    <col min="2086" max="2304" width="11.42578125" style="570"/>
    <col min="2305" max="2305" width="0.140625" style="570" customWidth="1"/>
    <col min="2306" max="2306" width="2.7109375" style="570" customWidth="1"/>
    <col min="2307" max="2307" width="42.5703125" style="570" customWidth="1"/>
    <col min="2308" max="2308" width="12.85546875" style="570" customWidth="1"/>
    <col min="2309" max="2309" width="12.7109375" style="570" customWidth="1"/>
    <col min="2310" max="2310" width="15.42578125" style="570" customWidth="1"/>
    <col min="2311" max="2315" width="12.5703125" style="570" customWidth="1"/>
    <col min="2316" max="2317" width="11.28515625" style="570" bestFit="1" customWidth="1"/>
    <col min="2318" max="2318" width="11" style="570" bestFit="1" customWidth="1"/>
    <col min="2319" max="2319" width="10.85546875" style="570" bestFit="1" customWidth="1"/>
    <col min="2320" max="2320" width="11.28515625" style="570" bestFit="1" customWidth="1"/>
    <col min="2321" max="2321" width="7.85546875" style="570" bestFit="1" customWidth="1"/>
    <col min="2322" max="2322" width="7" style="570" customWidth="1"/>
    <col min="2323" max="2323" width="17.42578125" style="570" customWidth="1"/>
    <col min="2324" max="2324" width="7.140625" style="570" customWidth="1"/>
    <col min="2325" max="2325" width="9.5703125" style="570" customWidth="1"/>
    <col min="2326" max="2327" width="15.5703125" style="570" customWidth="1"/>
    <col min="2328" max="2328" width="1.85546875" style="570" customWidth="1"/>
    <col min="2329" max="2329" width="1.7109375" style="570" customWidth="1"/>
    <col min="2330" max="2330" width="1.85546875" style="570" customWidth="1"/>
    <col min="2331" max="2334" width="12.140625" style="570" customWidth="1"/>
    <col min="2335" max="2335" width="1.85546875" style="570" customWidth="1"/>
    <col min="2336" max="2337" width="1.42578125" style="570" customWidth="1"/>
    <col min="2338" max="2338" width="11.42578125" style="570"/>
    <col min="2339" max="2341" width="18.7109375" style="570" customWidth="1"/>
    <col min="2342" max="2560" width="11.42578125" style="570"/>
    <col min="2561" max="2561" width="0.140625" style="570" customWidth="1"/>
    <col min="2562" max="2562" width="2.7109375" style="570" customWidth="1"/>
    <col min="2563" max="2563" width="42.5703125" style="570" customWidth="1"/>
    <col min="2564" max="2564" width="12.85546875" style="570" customWidth="1"/>
    <col min="2565" max="2565" width="12.7109375" style="570" customWidth="1"/>
    <col min="2566" max="2566" width="15.42578125" style="570" customWidth="1"/>
    <col min="2567" max="2571" width="12.5703125" style="570" customWidth="1"/>
    <col min="2572" max="2573" width="11.28515625" style="570" bestFit="1" customWidth="1"/>
    <col min="2574" max="2574" width="11" style="570" bestFit="1" customWidth="1"/>
    <col min="2575" max="2575" width="10.85546875" style="570" bestFit="1" customWidth="1"/>
    <col min="2576" max="2576" width="11.28515625" style="570" bestFit="1" customWidth="1"/>
    <col min="2577" max="2577" width="7.85546875" style="570" bestFit="1" customWidth="1"/>
    <col min="2578" max="2578" width="7" style="570" customWidth="1"/>
    <col min="2579" max="2579" width="17.42578125" style="570" customWidth="1"/>
    <col min="2580" max="2580" width="7.140625" style="570" customWidth="1"/>
    <col min="2581" max="2581" width="9.5703125" style="570" customWidth="1"/>
    <col min="2582" max="2583" width="15.5703125" style="570" customWidth="1"/>
    <col min="2584" max="2584" width="1.85546875" style="570" customWidth="1"/>
    <col min="2585" max="2585" width="1.7109375" style="570" customWidth="1"/>
    <col min="2586" max="2586" width="1.85546875" style="570" customWidth="1"/>
    <col min="2587" max="2590" width="12.140625" style="570" customWidth="1"/>
    <col min="2591" max="2591" width="1.85546875" style="570" customWidth="1"/>
    <col min="2592" max="2593" width="1.42578125" style="570" customWidth="1"/>
    <col min="2594" max="2594" width="11.42578125" style="570"/>
    <col min="2595" max="2597" width="18.7109375" style="570" customWidth="1"/>
    <col min="2598" max="2816" width="11.42578125" style="570"/>
    <col min="2817" max="2817" width="0.140625" style="570" customWidth="1"/>
    <col min="2818" max="2818" width="2.7109375" style="570" customWidth="1"/>
    <col min="2819" max="2819" width="42.5703125" style="570" customWidth="1"/>
    <col min="2820" max="2820" width="12.85546875" style="570" customWidth="1"/>
    <col min="2821" max="2821" width="12.7109375" style="570" customWidth="1"/>
    <col min="2822" max="2822" width="15.42578125" style="570" customWidth="1"/>
    <col min="2823" max="2827" width="12.5703125" style="570" customWidth="1"/>
    <col min="2828" max="2829" width="11.28515625" style="570" bestFit="1" customWidth="1"/>
    <col min="2830" max="2830" width="11" style="570" bestFit="1" customWidth="1"/>
    <col min="2831" max="2831" width="10.85546875" style="570" bestFit="1" customWidth="1"/>
    <col min="2832" max="2832" width="11.28515625" style="570" bestFit="1" customWidth="1"/>
    <col min="2833" max="2833" width="7.85546875" style="570" bestFit="1" customWidth="1"/>
    <col min="2834" max="2834" width="7" style="570" customWidth="1"/>
    <col min="2835" max="2835" width="17.42578125" style="570" customWidth="1"/>
    <col min="2836" max="2836" width="7.140625" style="570" customWidth="1"/>
    <col min="2837" max="2837" width="9.5703125" style="570" customWidth="1"/>
    <col min="2838" max="2839" width="15.5703125" style="570" customWidth="1"/>
    <col min="2840" max="2840" width="1.85546875" style="570" customWidth="1"/>
    <col min="2841" max="2841" width="1.7109375" style="570" customWidth="1"/>
    <col min="2842" max="2842" width="1.85546875" style="570" customWidth="1"/>
    <col min="2843" max="2846" width="12.140625" style="570" customWidth="1"/>
    <col min="2847" max="2847" width="1.85546875" style="570" customWidth="1"/>
    <col min="2848" max="2849" width="1.42578125" style="570" customWidth="1"/>
    <col min="2850" max="2850" width="11.42578125" style="570"/>
    <col min="2851" max="2853" width="18.7109375" style="570" customWidth="1"/>
    <col min="2854" max="3072" width="11.42578125" style="570"/>
    <col min="3073" max="3073" width="0.140625" style="570" customWidth="1"/>
    <col min="3074" max="3074" width="2.7109375" style="570" customWidth="1"/>
    <col min="3075" max="3075" width="42.5703125" style="570" customWidth="1"/>
    <col min="3076" max="3076" width="12.85546875" style="570" customWidth="1"/>
    <col min="3077" max="3077" width="12.7109375" style="570" customWidth="1"/>
    <col min="3078" max="3078" width="15.42578125" style="570" customWidth="1"/>
    <col min="3079" max="3083" width="12.5703125" style="570" customWidth="1"/>
    <col min="3084" max="3085" width="11.28515625" style="570" bestFit="1" customWidth="1"/>
    <col min="3086" max="3086" width="11" style="570" bestFit="1" customWidth="1"/>
    <col min="3087" max="3087" width="10.85546875" style="570" bestFit="1" customWidth="1"/>
    <col min="3088" max="3088" width="11.28515625" style="570" bestFit="1" customWidth="1"/>
    <col min="3089" max="3089" width="7.85546875" style="570" bestFit="1" customWidth="1"/>
    <col min="3090" max="3090" width="7" style="570" customWidth="1"/>
    <col min="3091" max="3091" width="17.42578125" style="570" customWidth="1"/>
    <col min="3092" max="3092" width="7.140625" style="570" customWidth="1"/>
    <col min="3093" max="3093" width="9.5703125" style="570" customWidth="1"/>
    <col min="3094" max="3095" width="15.5703125" style="570" customWidth="1"/>
    <col min="3096" max="3096" width="1.85546875" style="570" customWidth="1"/>
    <col min="3097" max="3097" width="1.7109375" style="570" customWidth="1"/>
    <col min="3098" max="3098" width="1.85546875" style="570" customWidth="1"/>
    <col min="3099" max="3102" width="12.140625" style="570" customWidth="1"/>
    <col min="3103" max="3103" width="1.85546875" style="570" customWidth="1"/>
    <col min="3104" max="3105" width="1.42578125" style="570" customWidth="1"/>
    <col min="3106" max="3106" width="11.42578125" style="570"/>
    <col min="3107" max="3109" width="18.7109375" style="570" customWidth="1"/>
    <col min="3110" max="3328" width="11.42578125" style="570"/>
    <col min="3329" max="3329" width="0.140625" style="570" customWidth="1"/>
    <col min="3330" max="3330" width="2.7109375" style="570" customWidth="1"/>
    <col min="3331" max="3331" width="42.5703125" style="570" customWidth="1"/>
    <col min="3332" max="3332" width="12.85546875" style="570" customWidth="1"/>
    <col min="3333" max="3333" width="12.7109375" style="570" customWidth="1"/>
    <col min="3334" max="3334" width="15.42578125" style="570" customWidth="1"/>
    <col min="3335" max="3339" width="12.5703125" style="570" customWidth="1"/>
    <col min="3340" max="3341" width="11.28515625" style="570" bestFit="1" customWidth="1"/>
    <col min="3342" max="3342" width="11" style="570" bestFit="1" customWidth="1"/>
    <col min="3343" max="3343" width="10.85546875" style="570" bestFit="1" customWidth="1"/>
    <col min="3344" max="3344" width="11.28515625" style="570" bestFit="1" customWidth="1"/>
    <col min="3345" max="3345" width="7.85546875" style="570" bestFit="1" customWidth="1"/>
    <col min="3346" max="3346" width="7" style="570" customWidth="1"/>
    <col min="3347" max="3347" width="17.42578125" style="570" customWidth="1"/>
    <col min="3348" max="3348" width="7.140625" style="570" customWidth="1"/>
    <col min="3349" max="3349" width="9.5703125" style="570" customWidth="1"/>
    <col min="3350" max="3351" width="15.5703125" style="570" customWidth="1"/>
    <col min="3352" max="3352" width="1.85546875" style="570" customWidth="1"/>
    <col min="3353" max="3353" width="1.7109375" style="570" customWidth="1"/>
    <col min="3354" max="3354" width="1.85546875" style="570" customWidth="1"/>
    <col min="3355" max="3358" width="12.140625" style="570" customWidth="1"/>
    <col min="3359" max="3359" width="1.85546875" style="570" customWidth="1"/>
    <col min="3360" max="3361" width="1.42578125" style="570" customWidth="1"/>
    <col min="3362" max="3362" width="11.42578125" style="570"/>
    <col min="3363" max="3365" width="18.7109375" style="570" customWidth="1"/>
    <col min="3366" max="3584" width="11.42578125" style="570"/>
    <col min="3585" max="3585" width="0.140625" style="570" customWidth="1"/>
    <col min="3586" max="3586" width="2.7109375" style="570" customWidth="1"/>
    <col min="3587" max="3587" width="42.5703125" style="570" customWidth="1"/>
    <col min="3588" max="3588" width="12.85546875" style="570" customWidth="1"/>
    <col min="3589" max="3589" width="12.7109375" style="570" customWidth="1"/>
    <col min="3590" max="3590" width="15.42578125" style="570" customWidth="1"/>
    <col min="3591" max="3595" width="12.5703125" style="570" customWidth="1"/>
    <col min="3596" max="3597" width="11.28515625" style="570" bestFit="1" customWidth="1"/>
    <col min="3598" max="3598" width="11" style="570" bestFit="1" customWidth="1"/>
    <col min="3599" max="3599" width="10.85546875" style="570" bestFit="1" customWidth="1"/>
    <col min="3600" max="3600" width="11.28515625" style="570" bestFit="1" customWidth="1"/>
    <col min="3601" max="3601" width="7.85546875" style="570" bestFit="1" customWidth="1"/>
    <col min="3602" max="3602" width="7" style="570" customWidth="1"/>
    <col min="3603" max="3603" width="17.42578125" style="570" customWidth="1"/>
    <col min="3604" max="3604" width="7.140625" style="570" customWidth="1"/>
    <col min="3605" max="3605" width="9.5703125" style="570" customWidth="1"/>
    <col min="3606" max="3607" width="15.5703125" style="570" customWidth="1"/>
    <col min="3608" max="3608" width="1.85546875" style="570" customWidth="1"/>
    <col min="3609" max="3609" width="1.7109375" style="570" customWidth="1"/>
    <col min="3610" max="3610" width="1.85546875" style="570" customWidth="1"/>
    <col min="3611" max="3614" width="12.140625" style="570" customWidth="1"/>
    <col min="3615" max="3615" width="1.85546875" style="570" customWidth="1"/>
    <col min="3616" max="3617" width="1.42578125" style="570" customWidth="1"/>
    <col min="3618" max="3618" width="11.42578125" style="570"/>
    <col min="3619" max="3621" width="18.7109375" style="570" customWidth="1"/>
    <col min="3622" max="3840" width="11.42578125" style="570"/>
    <col min="3841" max="3841" width="0.140625" style="570" customWidth="1"/>
    <col min="3842" max="3842" width="2.7109375" style="570" customWidth="1"/>
    <col min="3843" max="3843" width="42.5703125" style="570" customWidth="1"/>
    <col min="3844" max="3844" width="12.85546875" style="570" customWidth="1"/>
    <col min="3845" max="3845" width="12.7109375" style="570" customWidth="1"/>
    <col min="3846" max="3846" width="15.42578125" style="570" customWidth="1"/>
    <col min="3847" max="3851" width="12.5703125" style="570" customWidth="1"/>
    <col min="3852" max="3853" width="11.28515625" style="570" bestFit="1" customWidth="1"/>
    <col min="3854" max="3854" width="11" style="570" bestFit="1" customWidth="1"/>
    <col min="3855" max="3855" width="10.85546875" style="570" bestFit="1" customWidth="1"/>
    <col min="3856" max="3856" width="11.28515625" style="570" bestFit="1" customWidth="1"/>
    <col min="3857" max="3857" width="7.85546875" style="570" bestFit="1" customWidth="1"/>
    <col min="3858" max="3858" width="7" style="570" customWidth="1"/>
    <col min="3859" max="3859" width="17.42578125" style="570" customWidth="1"/>
    <col min="3860" max="3860" width="7.140625" style="570" customWidth="1"/>
    <col min="3861" max="3861" width="9.5703125" style="570" customWidth="1"/>
    <col min="3862" max="3863" width="15.5703125" style="570" customWidth="1"/>
    <col min="3864" max="3864" width="1.85546875" style="570" customWidth="1"/>
    <col min="3865" max="3865" width="1.7109375" style="570" customWidth="1"/>
    <col min="3866" max="3866" width="1.85546875" style="570" customWidth="1"/>
    <col min="3867" max="3870" width="12.140625" style="570" customWidth="1"/>
    <col min="3871" max="3871" width="1.85546875" style="570" customWidth="1"/>
    <col min="3872" max="3873" width="1.42578125" style="570" customWidth="1"/>
    <col min="3874" max="3874" width="11.42578125" style="570"/>
    <col min="3875" max="3877" width="18.7109375" style="570" customWidth="1"/>
    <col min="3878" max="4096" width="11.42578125" style="570"/>
    <col min="4097" max="4097" width="0.140625" style="570" customWidth="1"/>
    <col min="4098" max="4098" width="2.7109375" style="570" customWidth="1"/>
    <col min="4099" max="4099" width="42.5703125" style="570" customWidth="1"/>
    <col min="4100" max="4100" width="12.85546875" style="570" customWidth="1"/>
    <col min="4101" max="4101" width="12.7109375" style="570" customWidth="1"/>
    <col min="4102" max="4102" width="15.42578125" style="570" customWidth="1"/>
    <col min="4103" max="4107" width="12.5703125" style="570" customWidth="1"/>
    <col min="4108" max="4109" width="11.28515625" style="570" bestFit="1" customWidth="1"/>
    <col min="4110" max="4110" width="11" style="570" bestFit="1" customWidth="1"/>
    <col min="4111" max="4111" width="10.85546875" style="570" bestFit="1" customWidth="1"/>
    <col min="4112" max="4112" width="11.28515625" style="570" bestFit="1" customWidth="1"/>
    <col min="4113" max="4113" width="7.85546875" style="570" bestFit="1" customWidth="1"/>
    <col min="4114" max="4114" width="7" style="570" customWidth="1"/>
    <col min="4115" max="4115" width="17.42578125" style="570" customWidth="1"/>
    <col min="4116" max="4116" width="7.140625" style="570" customWidth="1"/>
    <col min="4117" max="4117" width="9.5703125" style="570" customWidth="1"/>
    <col min="4118" max="4119" width="15.5703125" style="570" customWidth="1"/>
    <col min="4120" max="4120" width="1.85546875" style="570" customWidth="1"/>
    <col min="4121" max="4121" width="1.7109375" style="570" customWidth="1"/>
    <col min="4122" max="4122" width="1.85546875" style="570" customWidth="1"/>
    <col min="4123" max="4126" width="12.140625" style="570" customWidth="1"/>
    <col min="4127" max="4127" width="1.85546875" style="570" customWidth="1"/>
    <col min="4128" max="4129" width="1.42578125" style="570" customWidth="1"/>
    <col min="4130" max="4130" width="11.42578125" style="570"/>
    <col min="4131" max="4133" width="18.7109375" style="570" customWidth="1"/>
    <col min="4134" max="4352" width="11.42578125" style="570"/>
    <col min="4353" max="4353" width="0.140625" style="570" customWidth="1"/>
    <col min="4354" max="4354" width="2.7109375" style="570" customWidth="1"/>
    <col min="4355" max="4355" width="42.5703125" style="570" customWidth="1"/>
    <col min="4356" max="4356" width="12.85546875" style="570" customWidth="1"/>
    <col min="4357" max="4357" width="12.7109375" style="570" customWidth="1"/>
    <col min="4358" max="4358" width="15.42578125" style="570" customWidth="1"/>
    <col min="4359" max="4363" width="12.5703125" style="570" customWidth="1"/>
    <col min="4364" max="4365" width="11.28515625" style="570" bestFit="1" customWidth="1"/>
    <col min="4366" max="4366" width="11" style="570" bestFit="1" customWidth="1"/>
    <col min="4367" max="4367" width="10.85546875" style="570" bestFit="1" customWidth="1"/>
    <col min="4368" max="4368" width="11.28515625" style="570" bestFit="1" customWidth="1"/>
    <col min="4369" max="4369" width="7.85546875" style="570" bestFit="1" customWidth="1"/>
    <col min="4370" max="4370" width="7" style="570" customWidth="1"/>
    <col min="4371" max="4371" width="17.42578125" style="570" customWidth="1"/>
    <col min="4372" max="4372" width="7.140625" style="570" customWidth="1"/>
    <col min="4373" max="4373" width="9.5703125" style="570" customWidth="1"/>
    <col min="4374" max="4375" width="15.5703125" style="570" customWidth="1"/>
    <col min="4376" max="4376" width="1.85546875" style="570" customWidth="1"/>
    <col min="4377" max="4377" width="1.7109375" style="570" customWidth="1"/>
    <col min="4378" max="4378" width="1.85546875" style="570" customWidth="1"/>
    <col min="4379" max="4382" width="12.140625" style="570" customWidth="1"/>
    <col min="4383" max="4383" width="1.85546875" style="570" customWidth="1"/>
    <col min="4384" max="4385" width="1.42578125" style="570" customWidth="1"/>
    <col min="4386" max="4386" width="11.42578125" style="570"/>
    <col min="4387" max="4389" width="18.7109375" style="570" customWidth="1"/>
    <col min="4390" max="4608" width="11.42578125" style="570"/>
    <col min="4609" max="4609" width="0.140625" style="570" customWidth="1"/>
    <col min="4610" max="4610" width="2.7109375" style="570" customWidth="1"/>
    <col min="4611" max="4611" width="42.5703125" style="570" customWidth="1"/>
    <col min="4612" max="4612" width="12.85546875" style="570" customWidth="1"/>
    <col min="4613" max="4613" width="12.7109375" style="570" customWidth="1"/>
    <col min="4614" max="4614" width="15.42578125" style="570" customWidth="1"/>
    <col min="4615" max="4619" width="12.5703125" style="570" customWidth="1"/>
    <col min="4620" max="4621" width="11.28515625" style="570" bestFit="1" customWidth="1"/>
    <col min="4622" max="4622" width="11" style="570" bestFit="1" customWidth="1"/>
    <col min="4623" max="4623" width="10.85546875" style="570" bestFit="1" customWidth="1"/>
    <col min="4624" max="4624" width="11.28515625" style="570" bestFit="1" customWidth="1"/>
    <col min="4625" max="4625" width="7.85546875" style="570" bestFit="1" customWidth="1"/>
    <col min="4626" max="4626" width="7" style="570" customWidth="1"/>
    <col min="4627" max="4627" width="17.42578125" style="570" customWidth="1"/>
    <col min="4628" max="4628" width="7.140625" style="570" customWidth="1"/>
    <col min="4629" max="4629" width="9.5703125" style="570" customWidth="1"/>
    <col min="4630" max="4631" width="15.5703125" style="570" customWidth="1"/>
    <col min="4632" max="4632" width="1.85546875" style="570" customWidth="1"/>
    <col min="4633" max="4633" width="1.7109375" style="570" customWidth="1"/>
    <col min="4634" max="4634" width="1.85546875" style="570" customWidth="1"/>
    <col min="4635" max="4638" width="12.140625" style="570" customWidth="1"/>
    <col min="4639" max="4639" width="1.85546875" style="570" customWidth="1"/>
    <col min="4640" max="4641" width="1.42578125" style="570" customWidth="1"/>
    <col min="4642" max="4642" width="11.42578125" style="570"/>
    <col min="4643" max="4645" width="18.7109375" style="570" customWidth="1"/>
    <col min="4646" max="4864" width="11.42578125" style="570"/>
    <col min="4865" max="4865" width="0.140625" style="570" customWidth="1"/>
    <col min="4866" max="4866" width="2.7109375" style="570" customWidth="1"/>
    <col min="4867" max="4867" width="42.5703125" style="570" customWidth="1"/>
    <col min="4868" max="4868" width="12.85546875" style="570" customWidth="1"/>
    <col min="4869" max="4869" width="12.7109375" style="570" customWidth="1"/>
    <col min="4870" max="4870" width="15.42578125" style="570" customWidth="1"/>
    <col min="4871" max="4875" width="12.5703125" style="570" customWidth="1"/>
    <col min="4876" max="4877" width="11.28515625" style="570" bestFit="1" customWidth="1"/>
    <col min="4878" max="4878" width="11" style="570" bestFit="1" customWidth="1"/>
    <col min="4879" max="4879" width="10.85546875" style="570" bestFit="1" customWidth="1"/>
    <col min="4880" max="4880" width="11.28515625" style="570" bestFit="1" customWidth="1"/>
    <col min="4881" max="4881" width="7.85546875" style="570" bestFit="1" customWidth="1"/>
    <col min="4882" max="4882" width="7" style="570" customWidth="1"/>
    <col min="4883" max="4883" width="17.42578125" style="570" customWidth="1"/>
    <col min="4884" max="4884" width="7.140625" style="570" customWidth="1"/>
    <col min="4885" max="4885" width="9.5703125" style="570" customWidth="1"/>
    <col min="4886" max="4887" width="15.5703125" style="570" customWidth="1"/>
    <col min="4888" max="4888" width="1.85546875" style="570" customWidth="1"/>
    <col min="4889" max="4889" width="1.7109375" style="570" customWidth="1"/>
    <col min="4890" max="4890" width="1.85546875" style="570" customWidth="1"/>
    <col min="4891" max="4894" width="12.140625" style="570" customWidth="1"/>
    <col min="4895" max="4895" width="1.85546875" style="570" customWidth="1"/>
    <col min="4896" max="4897" width="1.42578125" style="570" customWidth="1"/>
    <col min="4898" max="4898" width="11.42578125" style="570"/>
    <col min="4899" max="4901" width="18.7109375" style="570" customWidth="1"/>
    <col min="4902" max="5120" width="11.42578125" style="570"/>
    <col min="5121" max="5121" width="0.140625" style="570" customWidth="1"/>
    <col min="5122" max="5122" width="2.7109375" style="570" customWidth="1"/>
    <col min="5123" max="5123" width="42.5703125" style="570" customWidth="1"/>
    <col min="5124" max="5124" width="12.85546875" style="570" customWidth="1"/>
    <col min="5125" max="5125" width="12.7109375" style="570" customWidth="1"/>
    <col min="5126" max="5126" width="15.42578125" style="570" customWidth="1"/>
    <col min="5127" max="5131" width="12.5703125" style="570" customWidth="1"/>
    <col min="5132" max="5133" width="11.28515625" style="570" bestFit="1" customWidth="1"/>
    <col min="5134" max="5134" width="11" style="570" bestFit="1" customWidth="1"/>
    <col min="5135" max="5135" width="10.85546875" style="570" bestFit="1" customWidth="1"/>
    <col min="5136" max="5136" width="11.28515625" style="570" bestFit="1" customWidth="1"/>
    <col min="5137" max="5137" width="7.85546875" style="570" bestFit="1" customWidth="1"/>
    <col min="5138" max="5138" width="7" style="570" customWidth="1"/>
    <col min="5139" max="5139" width="17.42578125" style="570" customWidth="1"/>
    <col min="5140" max="5140" width="7.140625" style="570" customWidth="1"/>
    <col min="5141" max="5141" width="9.5703125" style="570" customWidth="1"/>
    <col min="5142" max="5143" width="15.5703125" style="570" customWidth="1"/>
    <col min="5144" max="5144" width="1.85546875" style="570" customWidth="1"/>
    <col min="5145" max="5145" width="1.7109375" style="570" customWidth="1"/>
    <col min="5146" max="5146" width="1.85546875" style="570" customWidth="1"/>
    <col min="5147" max="5150" width="12.140625" style="570" customWidth="1"/>
    <col min="5151" max="5151" width="1.85546875" style="570" customWidth="1"/>
    <col min="5152" max="5153" width="1.42578125" style="570" customWidth="1"/>
    <col min="5154" max="5154" width="11.42578125" style="570"/>
    <col min="5155" max="5157" width="18.7109375" style="570" customWidth="1"/>
    <col min="5158" max="5376" width="11.42578125" style="570"/>
    <col min="5377" max="5377" width="0.140625" style="570" customWidth="1"/>
    <col min="5378" max="5378" width="2.7109375" style="570" customWidth="1"/>
    <col min="5379" max="5379" width="42.5703125" style="570" customWidth="1"/>
    <col min="5380" max="5380" width="12.85546875" style="570" customWidth="1"/>
    <col min="5381" max="5381" width="12.7109375" style="570" customWidth="1"/>
    <col min="5382" max="5382" width="15.42578125" style="570" customWidth="1"/>
    <col min="5383" max="5387" width="12.5703125" style="570" customWidth="1"/>
    <col min="5388" max="5389" width="11.28515625" style="570" bestFit="1" customWidth="1"/>
    <col min="5390" max="5390" width="11" style="570" bestFit="1" customWidth="1"/>
    <col min="5391" max="5391" width="10.85546875" style="570" bestFit="1" customWidth="1"/>
    <col min="5392" max="5392" width="11.28515625" style="570" bestFit="1" customWidth="1"/>
    <col min="5393" max="5393" width="7.85546875" style="570" bestFit="1" customWidth="1"/>
    <col min="5394" max="5394" width="7" style="570" customWidth="1"/>
    <col min="5395" max="5395" width="17.42578125" style="570" customWidth="1"/>
    <col min="5396" max="5396" width="7.140625" style="570" customWidth="1"/>
    <col min="5397" max="5397" width="9.5703125" style="570" customWidth="1"/>
    <col min="5398" max="5399" width="15.5703125" style="570" customWidth="1"/>
    <col min="5400" max="5400" width="1.85546875" style="570" customWidth="1"/>
    <col min="5401" max="5401" width="1.7109375" style="570" customWidth="1"/>
    <col min="5402" max="5402" width="1.85546875" style="570" customWidth="1"/>
    <col min="5403" max="5406" width="12.140625" style="570" customWidth="1"/>
    <col min="5407" max="5407" width="1.85546875" style="570" customWidth="1"/>
    <col min="5408" max="5409" width="1.42578125" style="570" customWidth="1"/>
    <col min="5410" max="5410" width="11.42578125" style="570"/>
    <col min="5411" max="5413" width="18.7109375" style="570" customWidth="1"/>
    <col min="5414" max="5632" width="11.42578125" style="570"/>
    <col min="5633" max="5633" width="0.140625" style="570" customWidth="1"/>
    <col min="5634" max="5634" width="2.7109375" style="570" customWidth="1"/>
    <col min="5635" max="5635" width="42.5703125" style="570" customWidth="1"/>
    <col min="5636" max="5636" width="12.85546875" style="570" customWidth="1"/>
    <col min="5637" max="5637" width="12.7109375" style="570" customWidth="1"/>
    <col min="5638" max="5638" width="15.42578125" style="570" customWidth="1"/>
    <col min="5639" max="5643" width="12.5703125" style="570" customWidth="1"/>
    <col min="5644" max="5645" width="11.28515625" style="570" bestFit="1" customWidth="1"/>
    <col min="5646" max="5646" width="11" style="570" bestFit="1" customWidth="1"/>
    <col min="5647" max="5647" width="10.85546875" style="570" bestFit="1" customWidth="1"/>
    <col min="5648" max="5648" width="11.28515625" style="570" bestFit="1" customWidth="1"/>
    <col min="5649" max="5649" width="7.85546875" style="570" bestFit="1" customWidth="1"/>
    <col min="5650" max="5650" width="7" style="570" customWidth="1"/>
    <col min="5651" max="5651" width="17.42578125" style="570" customWidth="1"/>
    <col min="5652" max="5652" width="7.140625" style="570" customWidth="1"/>
    <col min="5653" max="5653" width="9.5703125" style="570" customWidth="1"/>
    <col min="5654" max="5655" width="15.5703125" style="570" customWidth="1"/>
    <col min="5656" max="5656" width="1.85546875" style="570" customWidth="1"/>
    <col min="5657" max="5657" width="1.7109375" style="570" customWidth="1"/>
    <col min="5658" max="5658" width="1.85546875" style="570" customWidth="1"/>
    <col min="5659" max="5662" width="12.140625" style="570" customWidth="1"/>
    <col min="5663" max="5663" width="1.85546875" style="570" customWidth="1"/>
    <col min="5664" max="5665" width="1.42578125" style="570" customWidth="1"/>
    <col min="5666" max="5666" width="11.42578125" style="570"/>
    <col min="5667" max="5669" width="18.7109375" style="570" customWidth="1"/>
    <col min="5670" max="5888" width="11.42578125" style="570"/>
    <col min="5889" max="5889" width="0.140625" style="570" customWidth="1"/>
    <col min="5890" max="5890" width="2.7109375" style="570" customWidth="1"/>
    <col min="5891" max="5891" width="42.5703125" style="570" customWidth="1"/>
    <col min="5892" max="5892" width="12.85546875" style="570" customWidth="1"/>
    <col min="5893" max="5893" width="12.7109375" style="570" customWidth="1"/>
    <col min="5894" max="5894" width="15.42578125" style="570" customWidth="1"/>
    <col min="5895" max="5899" width="12.5703125" style="570" customWidth="1"/>
    <col min="5900" max="5901" width="11.28515625" style="570" bestFit="1" customWidth="1"/>
    <col min="5902" max="5902" width="11" style="570" bestFit="1" customWidth="1"/>
    <col min="5903" max="5903" width="10.85546875" style="570" bestFit="1" customWidth="1"/>
    <col min="5904" max="5904" width="11.28515625" style="570" bestFit="1" customWidth="1"/>
    <col min="5905" max="5905" width="7.85546875" style="570" bestFit="1" customWidth="1"/>
    <col min="5906" max="5906" width="7" style="570" customWidth="1"/>
    <col min="5907" max="5907" width="17.42578125" style="570" customWidth="1"/>
    <col min="5908" max="5908" width="7.140625" style="570" customWidth="1"/>
    <col min="5909" max="5909" width="9.5703125" style="570" customWidth="1"/>
    <col min="5910" max="5911" width="15.5703125" style="570" customWidth="1"/>
    <col min="5912" max="5912" width="1.85546875" style="570" customWidth="1"/>
    <col min="5913" max="5913" width="1.7109375" style="570" customWidth="1"/>
    <col min="5914" max="5914" width="1.85546875" style="570" customWidth="1"/>
    <col min="5915" max="5918" width="12.140625" style="570" customWidth="1"/>
    <col min="5919" max="5919" width="1.85546875" style="570" customWidth="1"/>
    <col min="5920" max="5921" width="1.42578125" style="570" customWidth="1"/>
    <col min="5922" max="5922" width="11.42578125" style="570"/>
    <col min="5923" max="5925" width="18.7109375" style="570" customWidth="1"/>
    <col min="5926" max="6144" width="11.42578125" style="570"/>
    <col min="6145" max="6145" width="0.140625" style="570" customWidth="1"/>
    <col min="6146" max="6146" width="2.7109375" style="570" customWidth="1"/>
    <col min="6147" max="6147" width="42.5703125" style="570" customWidth="1"/>
    <col min="6148" max="6148" width="12.85546875" style="570" customWidth="1"/>
    <col min="6149" max="6149" width="12.7109375" style="570" customWidth="1"/>
    <col min="6150" max="6150" width="15.42578125" style="570" customWidth="1"/>
    <col min="6151" max="6155" width="12.5703125" style="570" customWidth="1"/>
    <col min="6156" max="6157" width="11.28515625" style="570" bestFit="1" customWidth="1"/>
    <col min="6158" max="6158" width="11" style="570" bestFit="1" customWidth="1"/>
    <col min="6159" max="6159" width="10.85546875" style="570" bestFit="1" customWidth="1"/>
    <col min="6160" max="6160" width="11.28515625" style="570" bestFit="1" customWidth="1"/>
    <col min="6161" max="6161" width="7.85546875" style="570" bestFit="1" customWidth="1"/>
    <col min="6162" max="6162" width="7" style="570" customWidth="1"/>
    <col min="6163" max="6163" width="17.42578125" style="570" customWidth="1"/>
    <col min="6164" max="6164" width="7.140625" style="570" customWidth="1"/>
    <col min="6165" max="6165" width="9.5703125" style="570" customWidth="1"/>
    <col min="6166" max="6167" width="15.5703125" style="570" customWidth="1"/>
    <col min="6168" max="6168" width="1.85546875" style="570" customWidth="1"/>
    <col min="6169" max="6169" width="1.7109375" style="570" customWidth="1"/>
    <col min="6170" max="6170" width="1.85546875" style="570" customWidth="1"/>
    <col min="6171" max="6174" width="12.140625" style="570" customWidth="1"/>
    <col min="6175" max="6175" width="1.85546875" style="570" customWidth="1"/>
    <col min="6176" max="6177" width="1.42578125" style="570" customWidth="1"/>
    <col min="6178" max="6178" width="11.42578125" style="570"/>
    <col min="6179" max="6181" width="18.7109375" style="570" customWidth="1"/>
    <col min="6182" max="6400" width="11.42578125" style="570"/>
    <col min="6401" max="6401" width="0.140625" style="570" customWidth="1"/>
    <col min="6402" max="6402" width="2.7109375" style="570" customWidth="1"/>
    <col min="6403" max="6403" width="42.5703125" style="570" customWidth="1"/>
    <col min="6404" max="6404" width="12.85546875" style="570" customWidth="1"/>
    <col min="6405" max="6405" width="12.7109375" style="570" customWidth="1"/>
    <col min="6406" max="6406" width="15.42578125" style="570" customWidth="1"/>
    <col min="6407" max="6411" width="12.5703125" style="570" customWidth="1"/>
    <col min="6412" max="6413" width="11.28515625" style="570" bestFit="1" customWidth="1"/>
    <col min="6414" max="6414" width="11" style="570" bestFit="1" customWidth="1"/>
    <col min="6415" max="6415" width="10.85546875" style="570" bestFit="1" customWidth="1"/>
    <col min="6416" max="6416" width="11.28515625" style="570" bestFit="1" customWidth="1"/>
    <col min="6417" max="6417" width="7.85546875" style="570" bestFit="1" customWidth="1"/>
    <col min="6418" max="6418" width="7" style="570" customWidth="1"/>
    <col min="6419" max="6419" width="17.42578125" style="570" customWidth="1"/>
    <col min="6420" max="6420" width="7.140625" style="570" customWidth="1"/>
    <col min="6421" max="6421" width="9.5703125" style="570" customWidth="1"/>
    <col min="6422" max="6423" width="15.5703125" style="570" customWidth="1"/>
    <col min="6424" max="6424" width="1.85546875" style="570" customWidth="1"/>
    <col min="6425" max="6425" width="1.7109375" style="570" customWidth="1"/>
    <col min="6426" max="6426" width="1.85546875" style="570" customWidth="1"/>
    <col min="6427" max="6430" width="12.140625" style="570" customWidth="1"/>
    <col min="6431" max="6431" width="1.85546875" style="570" customWidth="1"/>
    <col min="6432" max="6433" width="1.42578125" style="570" customWidth="1"/>
    <col min="6434" max="6434" width="11.42578125" style="570"/>
    <col min="6435" max="6437" width="18.7109375" style="570" customWidth="1"/>
    <col min="6438" max="6656" width="11.42578125" style="570"/>
    <col min="6657" max="6657" width="0.140625" style="570" customWidth="1"/>
    <col min="6658" max="6658" width="2.7109375" style="570" customWidth="1"/>
    <col min="6659" max="6659" width="42.5703125" style="570" customWidth="1"/>
    <col min="6660" max="6660" width="12.85546875" style="570" customWidth="1"/>
    <col min="6661" max="6661" width="12.7109375" style="570" customWidth="1"/>
    <col min="6662" max="6662" width="15.42578125" style="570" customWidth="1"/>
    <col min="6663" max="6667" width="12.5703125" style="570" customWidth="1"/>
    <col min="6668" max="6669" width="11.28515625" style="570" bestFit="1" customWidth="1"/>
    <col min="6670" max="6670" width="11" style="570" bestFit="1" customWidth="1"/>
    <col min="6671" max="6671" width="10.85546875" style="570" bestFit="1" customWidth="1"/>
    <col min="6672" max="6672" width="11.28515625" style="570" bestFit="1" customWidth="1"/>
    <col min="6673" max="6673" width="7.85546875" style="570" bestFit="1" customWidth="1"/>
    <col min="6674" max="6674" width="7" style="570" customWidth="1"/>
    <col min="6675" max="6675" width="17.42578125" style="570" customWidth="1"/>
    <col min="6676" max="6676" width="7.140625" style="570" customWidth="1"/>
    <col min="6677" max="6677" width="9.5703125" style="570" customWidth="1"/>
    <col min="6678" max="6679" width="15.5703125" style="570" customWidth="1"/>
    <col min="6680" max="6680" width="1.85546875" style="570" customWidth="1"/>
    <col min="6681" max="6681" width="1.7109375" style="570" customWidth="1"/>
    <col min="6682" max="6682" width="1.85546875" style="570" customWidth="1"/>
    <col min="6683" max="6686" width="12.140625" style="570" customWidth="1"/>
    <col min="6687" max="6687" width="1.85546875" style="570" customWidth="1"/>
    <col min="6688" max="6689" width="1.42578125" style="570" customWidth="1"/>
    <col min="6690" max="6690" width="11.42578125" style="570"/>
    <col min="6691" max="6693" width="18.7109375" style="570" customWidth="1"/>
    <col min="6694" max="6912" width="11.42578125" style="570"/>
    <col min="6913" max="6913" width="0.140625" style="570" customWidth="1"/>
    <col min="6914" max="6914" width="2.7109375" style="570" customWidth="1"/>
    <col min="6915" max="6915" width="42.5703125" style="570" customWidth="1"/>
    <col min="6916" max="6916" width="12.85546875" style="570" customWidth="1"/>
    <col min="6917" max="6917" width="12.7109375" style="570" customWidth="1"/>
    <col min="6918" max="6918" width="15.42578125" style="570" customWidth="1"/>
    <col min="6919" max="6923" width="12.5703125" style="570" customWidth="1"/>
    <col min="6924" max="6925" width="11.28515625" style="570" bestFit="1" customWidth="1"/>
    <col min="6926" max="6926" width="11" style="570" bestFit="1" customWidth="1"/>
    <col min="6927" max="6927" width="10.85546875" style="570" bestFit="1" customWidth="1"/>
    <col min="6928" max="6928" width="11.28515625" style="570" bestFit="1" customWidth="1"/>
    <col min="6929" max="6929" width="7.85546875" style="570" bestFit="1" customWidth="1"/>
    <col min="6930" max="6930" width="7" style="570" customWidth="1"/>
    <col min="6931" max="6931" width="17.42578125" style="570" customWidth="1"/>
    <col min="6932" max="6932" width="7.140625" style="570" customWidth="1"/>
    <col min="6933" max="6933" width="9.5703125" style="570" customWidth="1"/>
    <col min="6934" max="6935" width="15.5703125" style="570" customWidth="1"/>
    <col min="6936" max="6936" width="1.85546875" style="570" customWidth="1"/>
    <col min="6937" max="6937" width="1.7109375" style="570" customWidth="1"/>
    <col min="6938" max="6938" width="1.85546875" style="570" customWidth="1"/>
    <col min="6939" max="6942" width="12.140625" style="570" customWidth="1"/>
    <col min="6943" max="6943" width="1.85546875" style="570" customWidth="1"/>
    <col min="6944" max="6945" width="1.42578125" style="570" customWidth="1"/>
    <col min="6946" max="6946" width="11.42578125" style="570"/>
    <col min="6947" max="6949" width="18.7109375" style="570" customWidth="1"/>
    <col min="6950" max="7168" width="11.42578125" style="570"/>
    <col min="7169" max="7169" width="0.140625" style="570" customWidth="1"/>
    <col min="7170" max="7170" width="2.7109375" style="570" customWidth="1"/>
    <col min="7171" max="7171" width="42.5703125" style="570" customWidth="1"/>
    <col min="7172" max="7172" width="12.85546875" style="570" customWidth="1"/>
    <col min="7173" max="7173" width="12.7109375" style="570" customWidth="1"/>
    <col min="7174" max="7174" width="15.42578125" style="570" customWidth="1"/>
    <col min="7175" max="7179" width="12.5703125" style="570" customWidth="1"/>
    <col min="7180" max="7181" width="11.28515625" style="570" bestFit="1" customWidth="1"/>
    <col min="7182" max="7182" width="11" style="570" bestFit="1" customWidth="1"/>
    <col min="7183" max="7183" width="10.85546875" style="570" bestFit="1" customWidth="1"/>
    <col min="7184" max="7184" width="11.28515625" style="570" bestFit="1" customWidth="1"/>
    <col min="7185" max="7185" width="7.85546875" style="570" bestFit="1" customWidth="1"/>
    <col min="7186" max="7186" width="7" style="570" customWidth="1"/>
    <col min="7187" max="7187" width="17.42578125" style="570" customWidth="1"/>
    <col min="7188" max="7188" width="7.140625" style="570" customWidth="1"/>
    <col min="7189" max="7189" width="9.5703125" style="570" customWidth="1"/>
    <col min="7190" max="7191" width="15.5703125" style="570" customWidth="1"/>
    <col min="7192" max="7192" width="1.85546875" style="570" customWidth="1"/>
    <col min="7193" max="7193" width="1.7109375" style="570" customWidth="1"/>
    <col min="7194" max="7194" width="1.85546875" style="570" customWidth="1"/>
    <col min="7195" max="7198" width="12.140625" style="570" customWidth="1"/>
    <col min="7199" max="7199" width="1.85546875" style="570" customWidth="1"/>
    <col min="7200" max="7201" width="1.42578125" style="570" customWidth="1"/>
    <col min="7202" max="7202" width="11.42578125" style="570"/>
    <col min="7203" max="7205" width="18.7109375" style="570" customWidth="1"/>
    <col min="7206" max="7424" width="11.42578125" style="570"/>
    <col min="7425" max="7425" width="0.140625" style="570" customWidth="1"/>
    <col min="7426" max="7426" width="2.7109375" style="570" customWidth="1"/>
    <col min="7427" max="7427" width="42.5703125" style="570" customWidth="1"/>
    <col min="7428" max="7428" width="12.85546875" style="570" customWidth="1"/>
    <col min="7429" max="7429" width="12.7109375" style="570" customWidth="1"/>
    <col min="7430" max="7430" width="15.42578125" style="570" customWidth="1"/>
    <col min="7431" max="7435" width="12.5703125" style="570" customWidth="1"/>
    <col min="7436" max="7437" width="11.28515625" style="570" bestFit="1" customWidth="1"/>
    <col min="7438" max="7438" width="11" style="570" bestFit="1" customWidth="1"/>
    <col min="7439" max="7439" width="10.85546875" style="570" bestFit="1" customWidth="1"/>
    <col min="7440" max="7440" width="11.28515625" style="570" bestFit="1" customWidth="1"/>
    <col min="7441" max="7441" width="7.85546875" style="570" bestFit="1" customWidth="1"/>
    <col min="7442" max="7442" width="7" style="570" customWidth="1"/>
    <col min="7443" max="7443" width="17.42578125" style="570" customWidth="1"/>
    <col min="7444" max="7444" width="7.140625" style="570" customWidth="1"/>
    <col min="7445" max="7445" width="9.5703125" style="570" customWidth="1"/>
    <col min="7446" max="7447" width="15.5703125" style="570" customWidth="1"/>
    <col min="7448" max="7448" width="1.85546875" style="570" customWidth="1"/>
    <col min="7449" max="7449" width="1.7109375" style="570" customWidth="1"/>
    <col min="7450" max="7450" width="1.85546875" style="570" customWidth="1"/>
    <col min="7451" max="7454" width="12.140625" style="570" customWidth="1"/>
    <col min="7455" max="7455" width="1.85546875" style="570" customWidth="1"/>
    <col min="7456" max="7457" width="1.42578125" style="570" customWidth="1"/>
    <col min="7458" max="7458" width="11.42578125" style="570"/>
    <col min="7459" max="7461" width="18.7109375" style="570" customWidth="1"/>
    <col min="7462" max="7680" width="11.42578125" style="570"/>
    <col min="7681" max="7681" width="0.140625" style="570" customWidth="1"/>
    <col min="7682" max="7682" width="2.7109375" style="570" customWidth="1"/>
    <col min="7683" max="7683" width="42.5703125" style="570" customWidth="1"/>
    <col min="7684" max="7684" width="12.85546875" style="570" customWidth="1"/>
    <col min="7685" max="7685" width="12.7109375" style="570" customWidth="1"/>
    <col min="7686" max="7686" width="15.42578125" style="570" customWidth="1"/>
    <col min="7687" max="7691" width="12.5703125" style="570" customWidth="1"/>
    <col min="7692" max="7693" width="11.28515625" style="570" bestFit="1" customWidth="1"/>
    <col min="7694" max="7694" width="11" style="570" bestFit="1" customWidth="1"/>
    <col min="7695" max="7695" width="10.85546875" style="570" bestFit="1" customWidth="1"/>
    <col min="7696" max="7696" width="11.28515625" style="570" bestFit="1" customWidth="1"/>
    <col min="7697" max="7697" width="7.85546875" style="570" bestFit="1" customWidth="1"/>
    <col min="7698" max="7698" width="7" style="570" customWidth="1"/>
    <col min="7699" max="7699" width="17.42578125" style="570" customWidth="1"/>
    <col min="7700" max="7700" width="7.140625" style="570" customWidth="1"/>
    <col min="7701" max="7701" width="9.5703125" style="570" customWidth="1"/>
    <col min="7702" max="7703" width="15.5703125" style="570" customWidth="1"/>
    <col min="7704" max="7704" width="1.85546875" style="570" customWidth="1"/>
    <col min="7705" max="7705" width="1.7109375" style="570" customWidth="1"/>
    <col min="7706" max="7706" width="1.85546875" style="570" customWidth="1"/>
    <col min="7707" max="7710" width="12.140625" style="570" customWidth="1"/>
    <col min="7711" max="7711" width="1.85546875" style="570" customWidth="1"/>
    <col min="7712" max="7713" width="1.42578125" style="570" customWidth="1"/>
    <col min="7714" max="7714" width="11.42578125" style="570"/>
    <col min="7715" max="7717" width="18.7109375" style="570" customWidth="1"/>
    <col min="7718" max="7936" width="11.42578125" style="570"/>
    <col min="7937" max="7937" width="0.140625" style="570" customWidth="1"/>
    <col min="7938" max="7938" width="2.7109375" style="570" customWidth="1"/>
    <col min="7939" max="7939" width="42.5703125" style="570" customWidth="1"/>
    <col min="7940" max="7940" width="12.85546875" style="570" customWidth="1"/>
    <col min="7941" max="7941" width="12.7109375" style="570" customWidth="1"/>
    <col min="7942" max="7942" width="15.42578125" style="570" customWidth="1"/>
    <col min="7943" max="7947" width="12.5703125" style="570" customWidth="1"/>
    <col min="7948" max="7949" width="11.28515625" style="570" bestFit="1" customWidth="1"/>
    <col min="7950" max="7950" width="11" style="570" bestFit="1" customWidth="1"/>
    <col min="7951" max="7951" width="10.85546875" style="570" bestFit="1" customWidth="1"/>
    <col min="7952" max="7952" width="11.28515625" style="570" bestFit="1" customWidth="1"/>
    <col min="7953" max="7953" width="7.85546875" style="570" bestFit="1" customWidth="1"/>
    <col min="7954" max="7954" width="7" style="570" customWidth="1"/>
    <col min="7955" max="7955" width="17.42578125" style="570" customWidth="1"/>
    <col min="7956" max="7956" width="7.140625" style="570" customWidth="1"/>
    <col min="7957" max="7957" width="9.5703125" style="570" customWidth="1"/>
    <col min="7958" max="7959" width="15.5703125" style="570" customWidth="1"/>
    <col min="7960" max="7960" width="1.85546875" style="570" customWidth="1"/>
    <col min="7961" max="7961" width="1.7109375" style="570" customWidth="1"/>
    <col min="7962" max="7962" width="1.85546875" style="570" customWidth="1"/>
    <col min="7963" max="7966" width="12.140625" style="570" customWidth="1"/>
    <col min="7967" max="7967" width="1.85546875" style="570" customWidth="1"/>
    <col min="7968" max="7969" width="1.42578125" style="570" customWidth="1"/>
    <col min="7970" max="7970" width="11.42578125" style="570"/>
    <col min="7971" max="7973" width="18.7109375" style="570" customWidth="1"/>
    <col min="7974" max="8192" width="11.42578125" style="570"/>
    <col min="8193" max="8193" width="0.140625" style="570" customWidth="1"/>
    <col min="8194" max="8194" width="2.7109375" style="570" customWidth="1"/>
    <col min="8195" max="8195" width="42.5703125" style="570" customWidth="1"/>
    <col min="8196" max="8196" width="12.85546875" style="570" customWidth="1"/>
    <col min="8197" max="8197" width="12.7109375" style="570" customWidth="1"/>
    <col min="8198" max="8198" width="15.42578125" style="570" customWidth="1"/>
    <col min="8199" max="8203" width="12.5703125" style="570" customWidth="1"/>
    <col min="8204" max="8205" width="11.28515625" style="570" bestFit="1" customWidth="1"/>
    <col min="8206" max="8206" width="11" style="570" bestFit="1" customWidth="1"/>
    <col min="8207" max="8207" width="10.85546875" style="570" bestFit="1" customWidth="1"/>
    <col min="8208" max="8208" width="11.28515625" style="570" bestFit="1" customWidth="1"/>
    <col min="8209" max="8209" width="7.85546875" style="570" bestFit="1" customWidth="1"/>
    <col min="8210" max="8210" width="7" style="570" customWidth="1"/>
    <col min="8211" max="8211" width="17.42578125" style="570" customWidth="1"/>
    <col min="8212" max="8212" width="7.140625" style="570" customWidth="1"/>
    <col min="8213" max="8213" width="9.5703125" style="570" customWidth="1"/>
    <col min="8214" max="8215" width="15.5703125" style="570" customWidth="1"/>
    <col min="8216" max="8216" width="1.85546875" style="570" customWidth="1"/>
    <col min="8217" max="8217" width="1.7109375" style="570" customWidth="1"/>
    <col min="8218" max="8218" width="1.85546875" style="570" customWidth="1"/>
    <col min="8219" max="8222" width="12.140625" style="570" customWidth="1"/>
    <col min="8223" max="8223" width="1.85546875" style="570" customWidth="1"/>
    <col min="8224" max="8225" width="1.42578125" style="570" customWidth="1"/>
    <col min="8226" max="8226" width="11.42578125" style="570"/>
    <col min="8227" max="8229" width="18.7109375" style="570" customWidth="1"/>
    <col min="8230" max="8448" width="11.42578125" style="570"/>
    <col min="8449" max="8449" width="0.140625" style="570" customWidth="1"/>
    <col min="8450" max="8450" width="2.7109375" style="570" customWidth="1"/>
    <col min="8451" max="8451" width="42.5703125" style="570" customWidth="1"/>
    <col min="8452" max="8452" width="12.85546875" style="570" customWidth="1"/>
    <col min="8453" max="8453" width="12.7109375" style="570" customWidth="1"/>
    <col min="8454" max="8454" width="15.42578125" style="570" customWidth="1"/>
    <col min="8455" max="8459" width="12.5703125" style="570" customWidth="1"/>
    <col min="8460" max="8461" width="11.28515625" style="570" bestFit="1" customWidth="1"/>
    <col min="8462" max="8462" width="11" style="570" bestFit="1" customWidth="1"/>
    <col min="8463" max="8463" width="10.85546875" style="570" bestFit="1" customWidth="1"/>
    <col min="8464" max="8464" width="11.28515625" style="570" bestFit="1" customWidth="1"/>
    <col min="8465" max="8465" width="7.85546875" style="570" bestFit="1" customWidth="1"/>
    <col min="8466" max="8466" width="7" style="570" customWidth="1"/>
    <col min="8467" max="8467" width="17.42578125" style="570" customWidth="1"/>
    <col min="8468" max="8468" width="7.140625" style="570" customWidth="1"/>
    <col min="8469" max="8469" width="9.5703125" style="570" customWidth="1"/>
    <col min="8470" max="8471" width="15.5703125" style="570" customWidth="1"/>
    <col min="8472" max="8472" width="1.85546875" style="570" customWidth="1"/>
    <col min="8473" max="8473" width="1.7109375" style="570" customWidth="1"/>
    <col min="8474" max="8474" width="1.85546875" style="570" customWidth="1"/>
    <col min="8475" max="8478" width="12.140625" style="570" customWidth="1"/>
    <col min="8479" max="8479" width="1.85546875" style="570" customWidth="1"/>
    <col min="8480" max="8481" width="1.42578125" style="570" customWidth="1"/>
    <col min="8482" max="8482" width="11.42578125" style="570"/>
    <col min="8483" max="8485" width="18.7109375" style="570" customWidth="1"/>
    <col min="8486" max="8704" width="11.42578125" style="570"/>
    <col min="8705" max="8705" width="0.140625" style="570" customWidth="1"/>
    <col min="8706" max="8706" width="2.7109375" style="570" customWidth="1"/>
    <col min="8707" max="8707" width="42.5703125" style="570" customWidth="1"/>
    <col min="8708" max="8708" width="12.85546875" style="570" customWidth="1"/>
    <col min="8709" max="8709" width="12.7109375" style="570" customWidth="1"/>
    <col min="8710" max="8710" width="15.42578125" style="570" customWidth="1"/>
    <col min="8711" max="8715" width="12.5703125" style="570" customWidth="1"/>
    <col min="8716" max="8717" width="11.28515625" style="570" bestFit="1" customWidth="1"/>
    <col min="8718" max="8718" width="11" style="570" bestFit="1" customWidth="1"/>
    <col min="8719" max="8719" width="10.85546875" style="570" bestFit="1" customWidth="1"/>
    <col min="8720" max="8720" width="11.28515625" style="570" bestFit="1" customWidth="1"/>
    <col min="8721" max="8721" width="7.85546875" style="570" bestFit="1" customWidth="1"/>
    <col min="8722" max="8722" width="7" style="570" customWidth="1"/>
    <col min="8723" max="8723" width="17.42578125" style="570" customWidth="1"/>
    <col min="8724" max="8724" width="7.140625" style="570" customWidth="1"/>
    <col min="8725" max="8725" width="9.5703125" style="570" customWidth="1"/>
    <col min="8726" max="8727" width="15.5703125" style="570" customWidth="1"/>
    <col min="8728" max="8728" width="1.85546875" style="570" customWidth="1"/>
    <col min="8729" max="8729" width="1.7109375" style="570" customWidth="1"/>
    <col min="8730" max="8730" width="1.85546875" style="570" customWidth="1"/>
    <col min="8731" max="8734" width="12.140625" style="570" customWidth="1"/>
    <col min="8735" max="8735" width="1.85546875" style="570" customWidth="1"/>
    <col min="8736" max="8737" width="1.42578125" style="570" customWidth="1"/>
    <col min="8738" max="8738" width="11.42578125" style="570"/>
    <col min="8739" max="8741" width="18.7109375" style="570" customWidth="1"/>
    <col min="8742" max="8960" width="11.42578125" style="570"/>
    <col min="8961" max="8961" width="0.140625" style="570" customWidth="1"/>
    <col min="8962" max="8962" width="2.7109375" style="570" customWidth="1"/>
    <col min="8963" max="8963" width="42.5703125" style="570" customWidth="1"/>
    <col min="8964" max="8964" width="12.85546875" style="570" customWidth="1"/>
    <col min="8965" max="8965" width="12.7109375" style="570" customWidth="1"/>
    <col min="8966" max="8966" width="15.42578125" style="570" customWidth="1"/>
    <col min="8967" max="8971" width="12.5703125" style="570" customWidth="1"/>
    <col min="8972" max="8973" width="11.28515625" style="570" bestFit="1" customWidth="1"/>
    <col min="8974" max="8974" width="11" style="570" bestFit="1" customWidth="1"/>
    <col min="8975" max="8975" width="10.85546875" style="570" bestFit="1" customWidth="1"/>
    <col min="8976" max="8976" width="11.28515625" style="570" bestFit="1" customWidth="1"/>
    <col min="8977" max="8977" width="7.85546875" style="570" bestFit="1" customWidth="1"/>
    <col min="8978" max="8978" width="7" style="570" customWidth="1"/>
    <col min="8979" max="8979" width="17.42578125" style="570" customWidth="1"/>
    <col min="8980" max="8980" width="7.140625" style="570" customWidth="1"/>
    <col min="8981" max="8981" width="9.5703125" style="570" customWidth="1"/>
    <col min="8982" max="8983" width="15.5703125" style="570" customWidth="1"/>
    <col min="8984" max="8984" width="1.85546875" style="570" customWidth="1"/>
    <col min="8985" max="8985" width="1.7109375" style="570" customWidth="1"/>
    <col min="8986" max="8986" width="1.85546875" style="570" customWidth="1"/>
    <col min="8987" max="8990" width="12.140625" style="570" customWidth="1"/>
    <col min="8991" max="8991" width="1.85546875" style="570" customWidth="1"/>
    <col min="8992" max="8993" width="1.42578125" style="570" customWidth="1"/>
    <col min="8994" max="8994" width="11.42578125" style="570"/>
    <col min="8995" max="8997" width="18.7109375" style="570" customWidth="1"/>
    <col min="8998" max="9216" width="11.42578125" style="570"/>
    <col min="9217" max="9217" width="0.140625" style="570" customWidth="1"/>
    <col min="9218" max="9218" width="2.7109375" style="570" customWidth="1"/>
    <col min="9219" max="9219" width="42.5703125" style="570" customWidth="1"/>
    <col min="9220" max="9220" width="12.85546875" style="570" customWidth="1"/>
    <col min="9221" max="9221" width="12.7109375" style="570" customWidth="1"/>
    <col min="9222" max="9222" width="15.42578125" style="570" customWidth="1"/>
    <col min="9223" max="9227" width="12.5703125" style="570" customWidth="1"/>
    <col min="9228" max="9229" width="11.28515625" style="570" bestFit="1" customWidth="1"/>
    <col min="9230" max="9230" width="11" style="570" bestFit="1" customWidth="1"/>
    <col min="9231" max="9231" width="10.85546875" style="570" bestFit="1" customWidth="1"/>
    <col min="9232" max="9232" width="11.28515625" style="570" bestFit="1" customWidth="1"/>
    <col min="9233" max="9233" width="7.85546875" style="570" bestFit="1" customWidth="1"/>
    <col min="9234" max="9234" width="7" style="570" customWidth="1"/>
    <col min="9235" max="9235" width="17.42578125" style="570" customWidth="1"/>
    <col min="9236" max="9236" width="7.140625" style="570" customWidth="1"/>
    <col min="9237" max="9237" width="9.5703125" style="570" customWidth="1"/>
    <col min="9238" max="9239" width="15.5703125" style="570" customWidth="1"/>
    <col min="9240" max="9240" width="1.85546875" style="570" customWidth="1"/>
    <col min="9241" max="9241" width="1.7109375" style="570" customWidth="1"/>
    <col min="9242" max="9242" width="1.85546875" style="570" customWidth="1"/>
    <col min="9243" max="9246" width="12.140625" style="570" customWidth="1"/>
    <col min="9247" max="9247" width="1.85546875" style="570" customWidth="1"/>
    <col min="9248" max="9249" width="1.42578125" style="570" customWidth="1"/>
    <col min="9250" max="9250" width="11.42578125" style="570"/>
    <col min="9251" max="9253" width="18.7109375" style="570" customWidth="1"/>
    <col min="9254" max="9472" width="11.42578125" style="570"/>
    <col min="9473" max="9473" width="0.140625" style="570" customWidth="1"/>
    <col min="9474" max="9474" width="2.7109375" style="570" customWidth="1"/>
    <col min="9475" max="9475" width="42.5703125" style="570" customWidth="1"/>
    <col min="9476" max="9476" width="12.85546875" style="570" customWidth="1"/>
    <col min="9477" max="9477" width="12.7109375" style="570" customWidth="1"/>
    <col min="9478" max="9478" width="15.42578125" style="570" customWidth="1"/>
    <col min="9479" max="9483" width="12.5703125" style="570" customWidth="1"/>
    <col min="9484" max="9485" width="11.28515625" style="570" bestFit="1" customWidth="1"/>
    <col min="9486" max="9486" width="11" style="570" bestFit="1" customWidth="1"/>
    <col min="9487" max="9487" width="10.85546875" style="570" bestFit="1" customWidth="1"/>
    <col min="9488" max="9488" width="11.28515625" style="570" bestFit="1" customWidth="1"/>
    <col min="9489" max="9489" width="7.85546875" style="570" bestFit="1" customWidth="1"/>
    <col min="9490" max="9490" width="7" style="570" customWidth="1"/>
    <col min="9491" max="9491" width="17.42578125" style="570" customWidth="1"/>
    <col min="9492" max="9492" width="7.140625" style="570" customWidth="1"/>
    <col min="9493" max="9493" width="9.5703125" style="570" customWidth="1"/>
    <col min="9494" max="9495" width="15.5703125" style="570" customWidth="1"/>
    <col min="9496" max="9496" width="1.85546875" style="570" customWidth="1"/>
    <col min="9497" max="9497" width="1.7109375" style="570" customWidth="1"/>
    <col min="9498" max="9498" width="1.85546875" style="570" customWidth="1"/>
    <col min="9499" max="9502" width="12.140625" style="570" customWidth="1"/>
    <col min="9503" max="9503" width="1.85546875" style="570" customWidth="1"/>
    <col min="9504" max="9505" width="1.42578125" style="570" customWidth="1"/>
    <col min="9506" max="9506" width="11.42578125" style="570"/>
    <col min="9507" max="9509" width="18.7109375" style="570" customWidth="1"/>
    <col min="9510" max="9728" width="11.42578125" style="570"/>
    <col min="9729" max="9729" width="0.140625" style="570" customWidth="1"/>
    <col min="9730" max="9730" width="2.7109375" style="570" customWidth="1"/>
    <col min="9731" max="9731" width="42.5703125" style="570" customWidth="1"/>
    <col min="9732" max="9732" width="12.85546875" style="570" customWidth="1"/>
    <col min="9733" max="9733" width="12.7109375" style="570" customWidth="1"/>
    <col min="9734" max="9734" width="15.42578125" style="570" customWidth="1"/>
    <col min="9735" max="9739" width="12.5703125" style="570" customWidth="1"/>
    <col min="9740" max="9741" width="11.28515625" style="570" bestFit="1" customWidth="1"/>
    <col min="9742" max="9742" width="11" style="570" bestFit="1" customWidth="1"/>
    <col min="9743" max="9743" width="10.85546875" style="570" bestFit="1" customWidth="1"/>
    <col min="9744" max="9744" width="11.28515625" style="570" bestFit="1" customWidth="1"/>
    <col min="9745" max="9745" width="7.85546875" style="570" bestFit="1" customWidth="1"/>
    <col min="9746" max="9746" width="7" style="570" customWidth="1"/>
    <col min="9747" max="9747" width="17.42578125" style="570" customWidth="1"/>
    <col min="9748" max="9748" width="7.140625" style="570" customWidth="1"/>
    <col min="9749" max="9749" width="9.5703125" style="570" customWidth="1"/>
    <col min="9750" max="9751" width="15.5703125" style="570" customWidth="1"/>
    <col min="9752" max="9752" width="1.85546875" style="570" customWidth="1"/>
    <col min="9753" max="9753" width="1.7109375" style="570" customWidth="1"/>
    <col min="9754" max="9754" width="1.85546875" style="570" customWidth="1"/>
    <col min="9755" max="9758" width="12.140625" style="570" customWidth="1"/>
    <col min="9759" max="9759" width="1.85546875" style="570" customWidth="1"/>
    <col min="9760" max="9761" width="1.42578125" style="570" customWidth="1"/>
    <col min="9762" max="9762" width="11.42578125" style="570"/>
    <col min="9763" max="9765" width="18.7109375" style="570" customWidth="1"/>
    <col min="9766" max="9984" width="11.42578125" style="570"/>
    <col min="9985" max="9985" width="0.140625" style="570" customWidth="1"/>
    <col min="9986" max="9986" width="2.7109375" style="570" customWidth="1"/>
    <col min="9987" max="9987" width="42.5703125" style="570" customWidth="1"/>
    <col min="9988" max="9988" width="12.85546875" style="570" customWidth="1"/>
    <col min="9989" max="9989" width="12.7109375" style="570" customWidth="1"/>
    <col min="9990" max="9990" width="15.42578125" style="570" customWidth="1"/>
    <col min="9991" max="9995" width="12.5703125" style="570" customWidth="1"/>
    <col min="9996" max="9997" width="11.28515625" style="570" bestFit="1" customWidth="1"/>
    <col min="9998" max="9998" width="11" style="570" bestFit="1" customWidth="1"/>
    <col min="9999" max="9999" width="10.85546875" style="570" bestFit="1" customWidth="1"/>
    <col min="10000" max="10000" width="11.28515625" style="570" bestFit="1" customWidth="1"/>
    <col min="10001" max="10001" width="7.85546875" style="570" bestFit="1" customWidth="1"/>
    <col min="10002" max="10002" width="7" style="570" customWidth="1"/>
    <col min="10003" max="10003" width="17.42578125" style="570" customWidth="1"/>
    <col min="10004" max="10004" width="7.140625" style="570" customWidth="1"/>
    <col min="10005" max="10005" width="9.5703125" style="570" customWidth="1"/>
    <col min="10006" max="10007" width="15.5703125" style="570" customWidth="1"/>
    <col min="10008" max="10008" width="1.85546875" style="570" customWidth="1"/>
    <col min="10009" max="10009" width="1.7109375" style="570" customWidth="1"/>
    <col min="10010" max="10010" width="1.85546875" style="570" customWidth="1"/>
    <col min="10011" max="10014" width="12.140625" style="570" customWidth="1"/>
    <col min="10015" max="10015" width="1.85546875" style="570" customWidth="1"/>
    <col min="10016" max="10017" width="1.42578125" style="570" customWidth="1"/>
    <col min="10018" max="10018" width="11.42578125" style="570"/>
    <col min="10019" max="10021" width="18.7109375" style="570" customWidth="1"/>
    <col min="10022" max="10240" width="11.42578125" style="570"/>
    <col min="10241" max="10241" width="0.140625" style="570" customWidth="1"/>
    <col min="10242" max="10242" width="2.7109375" style="570" customWidth="1"/>
    <col min="10243" max="10243" width="42.5703125" style="570" customWidth="1"/>
    <col min="10244" max="10244" width="12.85546875" style="570" customWidth="1"/>
    <col min="10245" max="10245" width="12.7109375" style="570" customWidth="1"/>
    <col min="10246" max="10246" width="15.42578125" style="570" customWidth="1"/>
    <col min="10247" max="10251" width="12.5703125" style="570" customWidth="1"/>
    <col min="10252" max="10253" width="11.28515625" style="570" bestFit="1" customWidth="1"/>
    <col min="10254" max="10254" width="11" style="570" bestFit="1" customWidth="1"/>
    <col min="10255" max="10255" width="10.85546875" style="570" bestFit="1" customWidth="1"/>
    <col min="10256" max="10256" width="11.28515625" style="570" bestFit="1" customWidth="1"/>
    <col min="10257" max="10257" width="7.85546875" style="570" bestFit="1" customWidth="1"/>
    <col min="10258" max="10258" width="7" style="570" customWidth="1"/>
    <col min="10259" max="10259" width="17.42578125" style="570" customWidth="1"/>
    <col min="10260" max="10260" width="7.140625" style="570" customWidth="1"/>
    <col min="10261" max="10261" width="9.5703125" style="570" customWidth="1"/>
    <col min="10262" max="10263" width="15.5703125" style="570" customWidth="1"/>
    <col min="10264" max="10264" width="1.85546875" style="570" customWidth="1"/>
    <col min="10265" max="10265" width="1.7109375" style="570" customWidth="1"/>
    <col min="10266" max="10266" width="1.85546875" style="570" customWidth="1"/>
    <col min="10267" max="10270" width="12.140625" style="570" customWidth="1"/>
    <col min="10271" max="10271" width="1.85546875" style="570" customWidth="1"/>
    <col min="10272" max="10273" width="1.42578125" style="570" customWidth="1"/>
    <col min="10274" max="10274" width="11.42578125" style="570"/>
    <col min="10275" max="10277" width="18.7109375" style="570" customWidth="1"/>
    <col min="10278" max="10496" width="11.42578125" style="570"/>
    <col min="10497" max="10497" width="0.140625" style="570" customWidth="1"/>
    <col min="10498" max="10498" width="2.7109375" style="570" customWidth="1"/>
    <col min="10499" max="10499" width="42.5703125" style="570" customWidth="1"/>
    <col min="10500" max="10500" width="12.85546875" style="570" customWidth="1"/>
    <col min="10501" max="10501" width="12.7109375" style="570" customWidth="1"/>
    <col min="10502" max="10502" width="15.42578125" style="570" customWidth="1"/>
    <col min="10503" max="10507" width="12.5703125" style="570" customWidth="1"/>
    <col min="10508" max="10509" width="11.28515625" style="570" bestFit="1" customWidth="1"/>
    <col min="10510" max="10510" width="11" style="570" bestFit="1" customWidth="1"/>
    <col min="10511" max="10511" width="10.85546875" style="570" bestFit="1" customWidth="1"/>
    <col min="10512" max="10512" width="11.28515625" style="570" bestFit="1" customWidth="1"/>
    <col min="10513" max="10513" width="7.85546875" style="570" bestFit="1" customWidth="1"/>
    <col min="10514" max="10514" width="7" style="570" customWidth="1"/>
    <col min="10515" max="10515" width="17.42578125" style="570" customWidth="1"/>
    <col min="10516" max="10516" width="7.140625" style="570" customWidth="1"/>
    <col min="10517" max="10517" width="9.5703125" style="570" customWidth="1"/>
    <col min="10518" max="10519" width="15.5703125" style="570" customWidth="1"/>
    <col min="10520" max="10520" width="1.85546875" style="570" customWidth="1"/>
    <col min="10521" max="10521" width="1.7109375" style="570" customWidth="1"/>
    <col min="10522" max="10522" width="1.85546875" style="570" customWidth="1"/>
    <col min="10523" max="10526" width="12.140625" style="570" customWidth="1"/>
    <col min="10527" max="10527" width="1.85546875" style="570" customWidth="1"/>
    <col min="10528" max="10529" width="1.42578125" style="570" customWidth="1"/>
    <col min="10530" max="10530" width="11.42578125" style="570"/>
    <col min="10531" max="10533" width="18.7109375" style="570" customWidth="1"/>
    <col min="10534" max="10752" width="11.42578125" style="570"/>
    <col min="10753" max="10753" width="0.140625" style="570" customWidth="1"/>
    <col min="10754" max="10754" width="2.7109375" style="570" customWidth="1"/>
    <col min="10755" max="10755" width="42.5703125" style="570" customWidth="1"/>
    <col min="10756" max="10756" width="12.85546875" style="570" customWidth="1"/>
    <col min="10757" max="10757" width="12.7109375" style="570" customWidth="1"/>
    <col min="10758" max="10758" width="15.42578125" style="570" customWidth="1"/>
    <col min="10759" max="10763" width="12.5703125" style="570" customWidth="1"/>
    <col min="10764" max="10765" width="11.28515625" style="570" bestFit="1" customWidth="1"/>
    <col min="10766" max="10766" width="11" style="570" bestFit="1" customWidth="1"/>
    <col min="10767" max="10767" width="10.85546875" style="570" bestFit="1" customWidth="1"/>
    <col min="10768" max="10768" width="11.28515625" style="570" bestFit="1" customWidth="1"/>
    <col min="10769" max="10769" width="7.85546875" style="570" bestFit="1" customWidth="1"/>
    <col min="10770" max="10770" width="7" style="570" customWidth="1"/>
    <col min="10771" max="10771" width="17.42578125" style="570" customWidth="1"/>
    <col min="10772" max="10772" width="7.140625" style="570" customWidth="1"/>
    <col min="10773" max="10773" width="9.5703125" style="570" customWidth="1"/>
    <col min="10774" max="10775" width="15.5703125" style="570" customWidth="1"/>
    <col min="10776" max="10776" width="1.85546875" style="570" customWidth="1"/>
    <col min="10777" max="10777" width="1.7109375" style="570" customWidth="1"/>
    <col min="10778" max="10778" width="1.85546875" style="570" customWidth="1"/>
    <col min="10779" max="10782" width="12.140625" style="570" customWidth="1"/>
    <col min="10783" max="10783" width="1.85546875" style="570" customWidth="1"/>
    <col min="10784" max="10785" width="1.42578125" style="570" customWidth="1"/>
    <col min="10786" max="10786" width="11.42578125" style="570"/>
    <col min="10787" max="10789" width="18.7109375" style="570" customWidth="1"/>
    <col min="10790" max="11008" width="11.42578125" style="570"/>
    <col min="11009" max="11009" width="0.140625" style="570" customWidth="1"/>
    <col min="11010" max="11010" width="2.7109375" style="570" customWidth="1"/>
    <col min="11011" max="11011" width="42.5703125" style="570" customWidth="1"/>
    <col min="11012" max="11012" width="12.85546875" style="570" customWidth="1"/>
    <col min="11013" max="11013" width="12.7109375" style="570" customWidth="1"/>
    <col min="11014" max="11014" width="15.42578125" style="570" customWidth="1"/>
    <col min="11015" max="11019" width="12.5703125" style="570" customWidth="1"/>
    <col min="11020" max="11021" width="11.28515625" style="570" bestFit="1" customWidth="1"/>
    <col min="11022" max="11022" width="11" style="570" bestFit="1" customWidth="1"/>
    <col min="11023" max="11023" width="10.85546875" style="570" bestFit="1" customWidth="1"/>
    <col min="11024" max="11024" width="11.28515625" style="570" bestFit="1" customWidth="1"/>
    <col min="11025" max="11025" width="7.85546875" style="570" bestFit="1" customWidth="1"/>
    <col min="11026" max="11026" width="7" style="570" customWidth="1"/>
    <col min="11027" max="11027" width="17.42578125" style="570" customWidth="1"/>
    <col min="11028" max="11028" width="7.140625" style="570" customWidth="1"/>
    <col min="11029" max="11029" width="9.5703125" style="570" customWidth="1"/>
    <col min="11030" max="11031" width="15.5703125" style="570" customWidth="1"/>
    <col min="11032" max="11032" width="1.85546875" style="570" customWidth="1"/>
    <col min="11033" max="11033" width="1.7109375" style="570" customWidth="1"/>
    <col min="11034" max="11034" width="1.85546875" style="570" customWidth="1"/>
    <col min="11035" max="11038" width="12.140625" style="570" customWidth="1"/>
    <col min="11039" max="11039" width="1.85546875" style="570" customWidth="1"/>
    <col min="11040" max="11041" width="1.42578125" style="570" customWidth="1"/>
    <col min="11042" max="11042" width="11.42578125" style="570"/>
    <col min="11043" max="11045" width="18.7109375" style="570" customWidth="1"/>
    <col min="11046" max="11264" width="11.42578125" style="570"/>
    <col min="11265" max="11265" width="0.140625" style="570" customWidth="1"/>
    <col min="11266" max="11266" width="2.7109375" style="570" customWidth="1"/>
    <col min="11267" max="11267" width="42.5703125" style="570" customWidth="1"/>
    <col min="11268" max="11268" width="12.85546875" style="570" customWidth="1"/>
    <col min="11269" max="11269" width="12.7109375" style="570" customWidth="1"/>
    <col min="11270" max="11270" width="15.42578125" style="570" customWidth="1"/>
    <col min="11271" max="11275" width="12.5703125" style="570" customWidth="1"/>
    <col min="11276" max="11277" width="11.28515625" style="570" bestFit="1" customWidth="1"/>
    <col min="11278" max="11278" width="11" style="570" bestFit="1" customWidth="1"/>
    <col min="11279" max="11279" width="10.85546875" style="570" bestFit="1" customWidth="1"/>
    <col min="11280" max="11280" width="11.28515625" style="570" bestFit="1" customWidth="1"/>
    <col min="11281" max="11281" width="7.85546875" style="570" bestFit="1" customWidth="1"/>
    <col min="11282" max="11282" width="7" style="570" customWidth="1"/>
    <col min="11283" max="11283" width="17.42578125" style="570" customWidth="1"/>
    <col min="11284" max="11284" width="7.140625" style="570" customWidth="1"/>
    <col min="11285" max="11285" width="9.5703125" style="570" customWidth="1"/>
    <col min="11286" max="11287" width="15.5703125" style="570" customWidth="1"/>
    <col min="11288" max="11288" width="1.85546875" style="570" customWidth="1"/>
    <col min="11289" max="11289" width="1.7109375" style="570" customWidth="1"/>
    <col min="11290" max="11290" width="1.85546875" style="570" customWidth="1"/>
    <col min="11291" max="11294" width="12.140625" style="570" customWidth="1"/>
    <col min="11295" max="11295" width="1.85546875" style="570" customWidth="1"/>
    <col min="11296" max="11297" width="1.42578125" style="570" customWidth="1"/>
    <col min="11298" max="11298" width="11.42578125" style="570"/>
    <col min="11299" max="11301" width="18.7109375" style="570" customWidth="1"/>
    <col min="11302" max="11520" width="11.42578125" style="570"/>
    <col min="11521" max="11521" width="0.140625" style="570" customWidth="1"/>
    <col min="11522" max="11522" width="2.7109375" style="570" customWidth="1"/>
    <col min="11523" max="11523" width="42.5703125" style="570" customWidth="1"/>
    <col min="11524" max="11524" width="12.85546875" style="570" customWidth="1"/>
    <col min="11525" max="11525" width="12.7109375" style="570" customWidth="1"/>
    <col min="11526" max="11526" width="15.42578125" style="570" customWidth="1"/>
    <col min="11527" max="11531" width="12.5703125" style="570" customWidth="1"/>
    <col min="11532" max="11533" width="11.28515625" style="570" bestFit="1" customWidth="1"/>
    <col min="11534" max="11534" width="11" style="570" bestFit="1" customWidth="1"/>
    <col min="11535" max="11535" width="10.85546875" style="570" bestFit="1" customWidth="1"/>
    <col min="11536" max="11536" width="11.28515625" style="570" bestFit="1" customWidth="1"/>
    <col min="11537" max="11537" width="7.85546875" style="570" bestFit="1" customWidth="1"/>
    <col min="11538" max="11538" width="7" style="570" customWidth="1"/>
    <col min="11539" max="11539" width="17.42578125" style="570" customWidth="1"/>
    <col min="11540" max="11540" width="7.140625" style="570" customWidth="1"/>
    <col min="11541" max="11541" width="9.5703125" style="570" customWidth="1"/>
    <col min="11542" max="11543" width="15.5703125" style="570" customWidth="1"/>
    <col min="11544" max="11544" width="1.85546875" style="570" customWidth="1"/>
    <col min="11545" max="11545" width="1.7109375" style="570" customWidth="1"/>
    <col min="11546" max="11546" width="1.85546875" style="570" customWidth="1"/>
    <col min="11547" max="11550" width="12.140625" style="570" customWidth="1"/>
    <col min="11551" max="11551" width="1.85546875" style="570" customWidth="1"/>
    <col min="11552" max="11553" width="1.42578125" style="570" customWidth="1"/>
    <col min="11554" max="11554" width="11.42578125" style="570"/>
    <col min="11555" max="11557" width="18.7109375" style="570" customWidth="1"/>
    <col min="11558" max="11776" width="11.42578125" style="570"/>
    <col min="11777" max="11777" width="0.140625" style="570" customWidth="1"/>
    <col min="11778" max="11778" width="2.7109375" style="570" customWidth="1"/>
    <col min="11779" max="11779" width="42.5703125" style="570" customWidth="1"/>
    <col min="11780" max="11780" width="12.85546875" style="570" customWidth="1"/>
    <col min="11781" max="11781" width="12.7109375" style="570" customWidth="1"/>
    <col min="11782" max="11782" width="15.42578125" style="570" customWidth="1"/>
    <col min="11783" max="11787" width="12.5703125" style="570" customWidth="1"/>
    <col min="11788" max="11789" width="11.28515625" style="570" bestFit="1" customWidth="1"/>
    <col min="11790" max="11790" width="11" style="570" bestFit="1" customWidth="1"/>
    <col min="11791" max="11791" width="10.85546875" style="570" bestFit="1" customWidth="1"/>
    <col min="11792" max="11792" width="11.28515625" style="570" bestFit="1" customWidth="1"/>
    <col min="11793" max="11793" width="7.85546875" style="570" bestFit="1" customWidth="1"/>
    <col min="11794" max="11794" width="7" style="570" customWidth="1"/>
    <col min="11795" max="11795" width="17.42578125" style="570" customWidth="1"/>
    <col min="11796" max="11796" width="7.140625" style="570" customWidth="1"/>
    <col min="11797" max="11797" width="9.5703125" style="570" customWidth="1"/>
    <col min="11798" max="11799" width="15.5703125" style="570" customWidth="1"/>
    <col min="11800" max="11800" width="1.85546875" style="570" customWidth="1"/>
    <col min="11801" max="11801" width="1.7109375" style="570" customWidth="1"/>
    <col min="11802" max="11802" width="1.85546875" style="570" customWidth="1"/>
    <col min="11803" max="11806" width="12.140625" style="570" customWidth="1"/>
    <col min="11807" max="11807" width="1.85546875" style="570" customWidth="1"/>
    <col min="11808" max="11809" width="1.42578125" style="570" customWidth="1"/>
    <col min="11810" max="11810" width="11.42578125" style="570"/>
    <col min="11811" max="11813" width="18.7109375" style="570" customWidth="1"/>
    <col min="11814" max="12032" width="11.42578125" style="570"/>
    <col min="12033" max="12033" width="0.140625" style="570" customWidth="1"/>
    <col min="12034" max="12034" width="2.7109375" style="570" customWidth="1"/>
    <col min="12035" max="12035" width="42.5703125" style="570" customWidth="1"/>
    <col min="12036" max="12036" width="12.85546875" style="570" customWidth="1"/>
    <col min="12037" max="12037" width="12.7109375" style="570" customWidth="1"/>
    <col min="12038" max="12038" width="15.42578125" style="570" customWidth="1"/>
    <col min="12039" max="12043" width="12.5703125" style="570" customWidth="1"/>
    <col min="12044" max="12045" width="11.28515625" style="570" bestFit="1" customWidth="1"/>
    <col min="12046" max="12046" width="11" style="570" bestFit="1" customWidth="1"/>
    <col min="12047" max="12047" width="10.85546875" style="570" bestFit="1" customWidth="1"/>
    <col min="12048" max="12048" width="11.28515625" style="570" bestFit="1" customWidth="1"/>
    <col min="12049" max="12049" width="7.85546875" style="570" bestFit="1" customWidth="1"/>
    <col min="12050" max="12050" width="7" style="570" customWidth="1"/>
    <col min="12051" max="12051" width="17.42578125" style="570" customWidth="1"/>
    <col min="12052" max="12052" width="7.140625" style="570" customWidth="1"/>
    <col min="12053" max="12053" width="9.5703125" style="570" customWidth="1"/>
    <col min="12054" max="12055" width="15.5703125" style="570" customWidth="1"/>
    <col min="12056" max="12056" width="1.85546875" style="570" customWidth="1"/>
    <col min="12057" max="12057" width="1.7109375" style="570" customWidth="1"/>
    <col min="12058" max="12058" width="1.85546875" style="570" customWidth="1"/>
    <col min="12059" max="12062" width="12.140625" style="570" customWidth="1"/>
    <col min="12063" max="12063" width="1.85546875" style="570" customWidth="1"/>
    <col min="12064" max="12065" width="1.42578125" style="570" customWidth="1"/>
    <col min="12066" max="12066" width="11.42578125" style="570"/>
    <col min="12067" max="12069" width="18.7109375" style="570" customWidth="1"/>
    <col min="12070" max="12288" width="11.42578125" style="570"/>
    <col min="12289" max="12289" width="0.140625" style="570" customWidth="1"/>
    <col min="12290" max="12290" width="2.7109375" style="570" customWidth="1"/>
    <col min="12291" max="12291" width="42.5703125" style="570" customWidth="1"/>
    <col min="12292" max="12292" width="12.85546875" style="570" customWidth="1"/>
    <col min="12293" max="12293" width="12.7109375" style="570" customWidth="1"/>
    <col min="12294" max="12294" width="15.42578125" style="570" customWidth="1"/>
    <col min="12295" max="12299" width="12.5703125" style="570" customWidth="1"/>
    <col min="12300" max="12301" width="11.28515625" style="570" bestFit="1" customWidth="1"/>
    <col min="12302" max="12302" width="11" style="570" bestFit="1" customWidth="1"/>
    <col min="12303" max="12303" width="10.85546875" style="570" bestFit="1" customWidth="1"/>
    <col min="12304" max="12304" width="11.28515625" style="570" bestFit="1" customWidth="1"/>
    <col min="12305" max="12305" width="7.85546875" style="570" bestFit="1" customWidth="1"/>
    <col min="12306" max="12306" width="7" style="570" customWidth="1"/>
    <col min="12307" max="12307" width="17.42578125" style="570" customWidth="1"/>
    <col min="12308" max="12308" width="7.140625" style="570" customWidth="1"/>
    <col min="12309" max="12309" width="9.5703125" style="570" customWidth="1"/>
    <col min="12310" max="12311" width="15.5703125" style="570" customWidth="1"/>
    <col min="12312" max="12312" width="1.85546875" style="570" customWidth="1"/>
    <col min="12313" max="12313" width="1.7109375" style="570" customWidth="1"/>
    <col min="12314" max="12314" width="1.85546875" style="570" customWidth="1"/>
    <col min="12315" max="12318" width="12.140625" style="570" customWidth="1"/>
    <col min="12319" max="12319" width="1.85546875" style="570" customWidth="1"/>
    <col min="12320" max="12321" width="1.42578125" style="570" customWidth="1"/>
    <col min="12322" max="12322" width="11.42578125" style="570"/>
    <col min="12323" max="12325" width="18.7109375" style="570" customWidth="1"/>
    <col min="12326" max="12544" width="11.42578125" style="570"/>
    <col min="12545" max="12545" width="0.140625" style="570" customWidth="1"/>
    <col min="12546" max="12546" width="2.7109375" style="570" customWidth="1"/>
    <col min="12547" max="12547" width="42.5703125" style="570" customWidth="1"/>
    <col min="12548" max="12548" width="12.85546875" style="570" customWidth="1"/>
    <col min="12549" max="12549" width="12.7109375" style="570" customWidth="1"/>
    <col min="12550" max="12550" width="15.42578125" style="570" customWidth="1"/>
    <col min="12551" max="12555" width="12.5703125" style="570" customWidth="1"/>
    <col min="12556" max="12557" width="11.28515625" style="570" bestFit="1" customWidth="1"/>
    <col min="12558" max="12558" width="11" style="570" bestFit="1" customWidth="1"/>
    <col min="12559" max="12559" width="10.85546875" style="570" bestFit="1" customWidth="1"/>
    <col min="12560" max="12560" width="11.28515625" style="570" bestFit="1" customWidth="1"/>
    <col min="12561" max="12561" width="7.85546875" style="570" bestFit="1" customWidth="1"/>
    <col min="12562" max="12562" width="7" style="570" customWidth="1"/>
    <col min="12563" max="12563" width="17.42578125" style="570" customWidth="1"/>
    <col min="12564" max="12564" width="7.140625" style="570" customWidth="1"/>
    <col min="12565" max="12565" width="9.5703125" style="570" customWidth="1"/>
    <col min="12566" max="12567" width="15.5703125" style="570" customWidth="1"/>
    <col min="12568" max="12568" width="1.85546875" style="570" customWidth="1"/>
    <col min="12569" max="12569" width="1.7109375" style="570" customWidth="1"/>
    <col min="12570" max="12570" width="1.85546875" style="570" customWidth="1"/>
    <col min="12571" max="12574" width="12.140625" style="570" customWidth="1"/>
    <col min="12575" max="12575" width="1.85546875" style="570" customWidth="1"/>
    <col min="12576" max="12577" width="1.42578125" style="570" customWidth="1"/>
    <col min="12578" max="12578" width="11.42578125" style="570"/>
    <col min="12579" max="12581" width="18.7109375" style="570" customWidth="1"/>
    <col min="12582" max="12800" width="11.42578125" style="570"/>
    <col min="12801" max="12801" width="0.140625" style="570" customWidth="1"/>
    <col min="12802" max="12802" width="2.7109375" style="570" customWidth="1"/>
    <col min="12803" max="12803" width="42.5703125" style="570" customWidth="1"/>
    <col min="12804" max="12804" width="12.85546875" style="570" customWidth="1"/>
    <col min="12805" max="12805" width="12.7109375" style="570" customWidth="1"/>
    <col min="12806" max="12806" width="15.42578125" style="570" customWidth="1"/>
    <col min="12807" max="12811" width="12.5703125" style="570" customWidth="1"/>
    <col min="12812" max="12813" width="11.28515625" style="570" bestFit="1" customWidth="1"/>
    <col min="12814" max="12814" width="11" style="570" bestFit="1" customWidth="1"/>
    <col min="12815" max="12815" width="10.85546875" style="570" bestFit="1" customWidth="1"/>
    <col min="12816" max="12816" width="11.28515625" style="570" bestFit="1" customWidth="1"/>
    <col min="12817" max="12817" width="7.85546875" style="570" bestFit="1" customWidth="1"/>
    <col min="12818" max="12818" width="7" style="570" customWidth="1"/>
    <col min="12819" max="12819" width="17.42578125" style="570" customWidth="1"/>
    <col min="12820" max="12820" width="7.140625" style="570" customWidth="1"/>
    <col min="12821" max="12821" width="9.5703125" style="570" customWidth="1"/>
    <col min="12822" max="12823" width="15.5703125" style="570" customWidth="1"/>
    <col min="12824" max="12824" width="1.85546875" style="570" customWidth="1"/>
    <col min="12825" max="12825" width="1.7109375" style="570" customWidth="1"/>
    <col min="12826" max="12826" width="1.85546875" style="570" customWidth="1"/>
    <col min="12827" max="12830" width="12.140625" style="570" customWidth="1"/>
    <col min="12831" max="12831" width="1.85546875" style="570" customWidth="1"/>
    <col min="12832" max="12833" width="1.42578125" style="570" customWidth="1"/>
    <col min="12834" max="12834" width="11.42578125" style="570"/>
    <col min="12835" max="12837" width="18.7109375" style="570" customWidth="1"/>
    <col min="12838" max="13056" width="11.42578125" style="570"/>
    <col min="13057" max="13057" width="0.140625" style="570" customWidth="1"/>
    <col min="13058" max="13058" width="2.7109375" style="570" customWidth="1"/>
    <col min="13059" max="13059" width="42.5703125" style="570" customWidth="1"/>
    <col min="13060" max="13060" width="12.85546875" style="570" customWidth="1"/>
    <col min="13061" max="13061" width="12.7109375" style="570" customWidth="1"/>
    <col min="13062" max="13062" width="15.42578125" style="570" customWidth="1"/>
    <col min="13063" max="13067" width="12.5703125" style="570" customWidth="1"/>
    <col min="13068" max="13069" width="11.28515625" style="570" bestFit="1" customWidth="1"/>
    <col min="13070" max="13070" width="11" style="570" bestFit="1" customWidth="1"/>
    <col min="13071" max="13071" width="10.85546875" style="570" bestFit="1" customWidth="1"/>
    <col min="13072" max="13072" width="11.28515625" style="570" bestFit="1" customWidth="1"/>
    <col min="13073" max="13073" width="7.85546875" style="570" bestFit="1" customWidth="1"/>
    <col min="13074" max="13074" width="7" style="570" customWidth="1"/>
    <col min="13075" max="13075" width="17.42578125" style="570" customWidth="1"/>
    <col min="13076" max="13076" width="7.140625" style="570" customWidth="1"/>
    <col min="13077" max="13077" width="9.5703125" style="570" customWidth="1"/>
    <col min="13078" max="13079" width="15.5703125" style="570" customWidth="1"/>
    <col min="13080" max="13080" width="1.85546875" style="570" customWidth="1"/>
    <col min="13081" max="13081" width="1.7109375" style="570" customWidth="1"/>
    <col min="13082" max="13082" width="1.85546875" style="570" customWidth="1"/>
    <col min="13083" max="13086" width="12.140625" style="570" customWidth="1"/>
    <col min="13087" max="13087" width="1.85546875" style="570" customWidth="1"/>
    <col min="13088" max="13089" width="1.42578125" style="570" customWidth="1"/>
    <col min="13090" max="13090" width="11.42578125" style="570"/>
    <col min="13091" max="13093" width="18.7109375" style="570" customWidth="1"/>
    <col min="13094" max="13312" width="11.42578125" style="570"/>
    <col min="13313" max="13313" width="0.140625" style="570" customWidth="1"/>
    <col min="13314" max="13314" width="2.7109375" style="570" customWidth="1"/>
    <col min="13315" max="13315" width="42.5703125" style="570" customWidth="1"/>
    <col min="13316" max="13316" width="12.85546875" style="570" customWidth="1"/>
    <col min="13317" max="13317" width="12.7109375" style="570" customWidth="1"/>
    <col min="13318" max="13318" width="15.42578125" style="570" customWidth="1"/>
    <col min="13319" max="13323" width="12.5703125" style="570" customWidth="1"/>
    <col min="13324" max="13325" width="11.28515625" style="570" bestFit="1" customWidth="1"/>
    <col min="13326" max="13326" width="11" style="570" bestFit="1" customWidth="1"/>
    <col min="13327" max="13327" width="10.85546875" style="570" bestFit="1" customWidth="1"/>
    <col min="13328" max="13328" width="11.28515625" style="570" bestFit="1" customWidth="1"/>
    <col min="13329" max="13329" width="7.85546875" style="570" bestFit="1" customWidth="1"/>
    <col min="13330" max="13330" width="7" style="570" customWidth="1"/>
    <col min="13331" max="13331" width="17.42578125" style="570" customWidth="1"/>
    <col min="13332" max="13332" width="7.140625" style="570" customWidth="1"/>
    <col min="13333" max="13333" width="9.5703125" style="570" customWidth="1"/>
    <col min="13334" max="13335" width="15.5703125" style="570" customWidth="1"/>
    <col min="13336" max="13336" width="1.85546875" style="570" customWidth="1"/>
    <col min="13337" max="13337" width="1.7109375" style="570" customWidth="1"/>
    <col min="13338" max="13338" width="1.85546875" style="570" customWidth="1"/>
    <col min="13339" max="13342" width="12.140625" style="570" customWidth="1"/>
    <col min="13343" max="13343" width="1.85546875" style="570" customWidth="1"/>
    <col min="13344" max="13345" width="1.42578125" style="570" customWidth="1"/>
    <col min="13346" max="13346" width="11.42578125" style="570"/>
    <col min="13347" max="13349" width="18.7109375" style="570" customWidth="1"/>
    <col min="13350" max="13568" width="11.42578125" style="570"/>
    <col min="13569" max="13569" width="0.140625" style="570" customWidth="1"/>
    <col min="13570" max="13570" width="2.7109375" style="570" customWidth="1"/>
    <col min="13571" max="13571" width="42.5703125" style="570" customWidth="1"/>
    <col min="13572" max="13572" width="12.85546875" style="570" customWidth="1"/>
    <col min="13573" max="13573" width="12.7109375" style="570" customWidth="1"/>
    <col min="13574" max="13574" width="15.42578125" style="570" customWidth="1"/>
    <col min="13575" max="13579" width="12.5703125" style="570" customWidth="1"/>
    <col min="13580" max="13581" width="11.28515625" style="570" bestFit="1" customWidth="1"/>
    <col min="13582" max="13582" width="11" style="570" bestFit="1" customWidth="1"/>
    <col min="13583" max="13583" width="10.85546875" style="570" bestFit="1" customWidth="1"/>
    <col min="13584" max="13584" width="11.28515625" style="570" bestFit="1" customWidth="1"/>
    <col min="13585" max="13585" width="7.85546875" style="570" bestFit="1" customWidth="1"/>
    <col min="13586" max="13586" width="7" style="570" customWidth="1"/>
    <col min="13587" max="13587" width="17.42578125" style="570" customWidth="1"/>
    <col min="13588" max="13588" width="7.140625" style="570" customWidth="1"/>
    <col min="13589" max="13589" width="9.5703125" style="570" customWidth="1"/>
    <col min="13590" max="13591" width="15.5703125" style="570" customWidth="1"/>
    <col min="13592" max="13592" width="1.85546875" style="570" customWidth="1"/>
    <col min="13593" max="13593" width="1.7109375" style="570" customWidth="1"/>
    <col min="13594" max="13594" width="1.85546875" style="570" customWidth="1"/>
    <col min="13595" max="13598" width="12.140625" style="570" customWidth="1"/>
    <col min="13599" max="13599" width="1.85546875" style="570" customWidth="1"/>
    <col min="13600" max="13601" width="1.42578125" style="570" customWidth="1"/>
    <col min="13602" max="13602" width="11.42578125" style="570"/>
    <col min="13603" max="13605" width="18.7109375" style="570" customWidth="1"/>
    <col min="13606" max="13824" width="11.42578125" style="570"/>
    <col min="13825" max="13825" width="0.140625" style="570" customWidth="1"/>
    <col min="13826" max="13826" width="2.7109375" style="570" customWidth="1"/>
    <col min="13827" max="13827" width="42.5703125" style="570" customWidth="1"/>
    <col min="13828" max="13828" width="12.85546875" style="570" customWidth="1"/>
    <col min="13829" max="13829" width="12.7109375" style="570" customWidth="1"/>
    <col min="13830" max="13830" width="15.42578125" style="570" customWidth="1"/>
    <col min="13831" max="13835" width="12.5703125" style="570" customWidth="1"/>
    <col min="13836" max="13837" width="11.28515625" style="570" bestFit="1" customWidth="1"/>
    <col min="13838" max="13838" width="11" style="570" bestFit="1" customWidth="1"/>
    <col min="13839" max="13839" width="10.85546875" style="570" bestFit="1" customWidth="1"/>
    <col min="13840" max="13840" width="11.28515625" style="570" bestFit="1" customWidth="1"/>
    <col min="13841" max="13841" width="7.85546875" style="570" bestFit="1" customWidth="1"/>
    <col min="13842" max="13842" width="7" style="570" customWidth="1"/>
    <col min="13843" max="13843" width="17.42578125" style="570" customWidth="1"/>
    <col min="13844" max="13844" width="7.140625" style="570" customWidth="1"/>
    <col min="13845" max="13845" width="9.5703125" style="570" customWidth="1"/>
    <col min="13846" max="13847" width="15.5703125" style="570" customWidth="1"/>
    <col min="13848" max="13848" width="1.85546875" style="570" customWidth="1"/>
    <col min="13849" max="13849" width="1.7109375" style="570" customWidth="1"/>
    <col min="13850" max="13850" width="1.85546875" style="570" customWidth="1"/>
    <col min="13851" max="13854" width="12.140625" style="570" customWidth="1"/>
    <col min="13855" max="13855" width="1.85546875" style="570" customWidth="1"/>
    <col min="13856" max="13857" width="1.42578125" style="570" customWidth="1"/>
    <col min="13858" max="13858" width="11.42578125" style="570"/>
    <col min="13859" max="13861" width="18.7109375" style="570" customWidth="1"/>
    <col min="13862" max="14080" width="11.42578125" style="570"/>
    <col min="14081" max="14081" width="0.140625" style="570" customWidth="1"/>
    <col min="14082" max="14082" width="2.7109375" style="570" customWidth="1"/>
    <col min="14083" max="14083" width="42.5703125" style="570" customWidth="1"/>
    <col min="14084" max="14084" width="12.85546875" style="570" customWidth="1"/>
    <col min="14085" max="14085" width="12.7109375" style="570" customWidth="1"/>
    <col min="14086" max="14086" width="15.42578125" style="570" customWidth="1"/>
    <col min="14087" max="14091" width="12.5703125" style="570" customWidth="1"/>
    <col min="14092" max="14093" width="11.28515625" style="570" bestFit="1" customWidth="1"/>
    <col min="14094" max="14094" width="11" style="570" bestFit="1" customWidth="1"/>
    <col min="14095" max="14095" width="10.85546875" style="570" bestFit="1" customWidth="1"/>
    <col min="14096" max="14096" width="11.28515625" style="570" bestFit="1" customWidth="1"/>
    <col min="14097" max="14097" width="7.85546875" style="570" bestFit="1" customWidth="1"/>
    <col min="14098" max="14098" width="7" style="570" customWidth="1"/>
    <col min="14099" max="14099" width="17.42578125" style="570" customWidth="1"/>
    <col min="14100" max="14100" width="7.140625" style="570" customWidth="1"/>
    <col min="14101" max="14101" width="9.5703125" style="570" customWidth="1"/>
    <col min="14102" max="14103" width="15.5703125" style="570" customWidth="1"/>
    <col min="14104" max="14104" width="1.85546875" style="570" customWidth="1"/>
    <col min="14105" max="14105" width="1.7109375" style="570" customWidth="1"/>
    <col min="14106" max="14106" width="1.85546875" style="570" customWidth="1"/>
    <col min="14107" max="14110" width="12.140625" style="570" customWidth="1"/>
    <col min="14111" max="14111" width="1.85546875" style="570" customWidth="1"/>
    <col min="14112" max="14113" width="1.42578125" style="570" customWidth="1"/>
    <col min="14114" max="14114" width="11.42578125" style="570"/>
    <col min="14115" max="14117" width="18.7109375" style="570" customWidth="1"/>
    <col min="14118" max="14336" width="11.42578125" style="570"/>
    <col min="14337" max="14337" width="0.140625" style="570" customWidth="1"/>
    <col min="14338" max="14338" width="2.7109375" style="570" customWidth="1"/>
    <col min="14339" max="14339" width="42.5703125" style="570" customWidth="1"/>
    <col min="14340" max="14340" width="12.85546875" style="570" customWidth="1"/>
    <col min="14341" max="14341" width="12.7109375" style="570" customWidth="1"/>
    <col min="14342" max="14342" width="15.42578125" style="570" customWidth="1"/>
    <col min="14343" max="14347" width="12.5703125" style="570" customWidth="1"/>
    <col min="14348" max="14349" width="11.28515625" style="570" bestFit="1" customWidth="1"/>
    <col min="14350" max="14350" width="11" style="570" bestFit="1" customWidth="1"/>
    <col min="14351" max="14351" width="10.85546875" style="570" bestFit="1" customWidth="1"/>
    <col min="14352" max="14352" width="11.28515625" style="570" bestFit="1" customWidth="1"/>
    <col min="14353" max="14353" width="7.85546875" style="570" bestFit="1" customWidth="1"/>
    <col min="14354" max="14354" width="7" style="570" customWidth="1"/>
    <col min="14355" max="14355" width="17.42578125" style="570" customWidth="1"/>
    <col min="14356" max="14356" width="7.140625" style="570" customWidth="1"/>
    <col min="14357" max="14357" width="9.5703125" style="570" customWidth="1"/>
    <col min="14358" max="14359" width="15.5703125" style="570" customWidth="1"/>
    <col min="14360" max="14360" width="1.85546875" style="570" customWidth="1"/>
    <col min="14361" max="14361" width="1.7109375" style="570" customWidth="1"/>
    <col min="14362" max="14362" width="1.85546875" style="570" customWidth="1"/>
    <col min="14363" max="14366" width="12.140625" style="570" customWidth="1"/>
    <col min="14367" max="14367" width="1.85546875" style="570" customWidth="1"/>
    <col min="14368" max="14369" width="1.42578125" style="570" customWidth="1"/>
    <col min="14370" max="14370" width="11.42578125" style="570"/>
    <col min="14371" max="14373" width="18.7109375" style="570" customWidth="1"/>
    <col min="14374" max="14592" width="11.42578125" style="570"/>
    <col min="14593" max="14593" width="0.140625" style="570" customWidth="1"/>
    <col min="14594" max="14594" width="2.7109375" style="570" customWidth="1"/>
    <col min="14595" max="14595" width="42.5703125" style="570" customWidth="1"/>
    <col min="14596" max="14596" width="12.85546875" style="570" customWidth="1"/>
    <col min="14597" max="14597" width="12.7109375" style="570" customWidth="1"/>
    <col min="14598" max="14598" width="15.42578125" style="570" customWidth="1"/>
    <col min="14599" max="14603" width="12.5703125" style="570" customWidth="1"/>
    <col min="14604" max="14605" width="11.28515625" style="570" bestFit="1" customWidth="1"/>
    <col min="14606" max="14606" width="11" style="570" bestFit="1" customWidth="1"/>
    <col min="14607" max="14607" width="10.85546875" style="570" bestFit="1" customWidth="1"/>
    <col min="14608" max="14608" width="11.28515625" style="570" bestFit="1" customWidth="1"/>
    <col min="14609" max="14609" width="7.85546875" style="570" bestFit="1" customWidth="1"/>
    <col min="14610" max="14610" width="7" style="570" customWidth="1"/>
    <col min="14611" max="14611" width="17.42578125" style="570" customWidth="1"/>
    <col min="14612" max="14612" width="7.140625" style="570" customWidth="1"/>
    <col min="14613" max="14613" width="9.5703125" style="570" customWidth="1"/>
    <col min="14614" max="14615" width="15.5703125" style="570" customWidth="1"/>
    <col min="14616" max="14616" width="1.85546875" style="570" customWidth="1"/>
    <col min="14617" max="14617" width="1.7109375" style="570" customWidth="1"/>
    <col min="14618" max="14618" width="1.85546875" style="570" customWidth="1"/>
    <col min="14619" max="14622" width="12.140625" style="570" customWidth="1"/>
    <col min="14623" max="14623" width="1.85546875" style="570" customWidth="1"/>
    <col min="14624" max="14625" width="1.42578125" style="570" customWidth="1"/>
    <col min="14626" max="14626" width="11.42578125" style="570"/>
    <col min="14627" max="14629" width="18.7109375" style="570" customWidth="1"/>
    <col min="14630" max="14848" width="11.42578125" style="570"/>
    <col min="14849" max="14849" width="0.140625" style="570" customWidth="1"/>
    <col min="14850" max="14850" width="2.7109375" style="570" customWidth="1"/>
    <col min="14851" max="14851" width="42.5703125" style="570" customWidth="1"/>
    <col min="14852" max="14852" width="12.85546875" style="570" customWidth="1"/>
    <col min="14853" max="14853" width="12.7109375" style="570" customWidth="1"/>
    <col min="14854" max="14854" width="15.42578125" style="570" customWidth="1"/>
    <col min="14855" max="14859" width="12.5703125" style="570" customWidth="1"/>
    <col min="14860" max="14861" width="11.28515625" style="570" bestFit="1" customWidth="1"/>
    <col min="14862" max="14862" width="11" style="570" bestFit="1" customWidth="1"/>
    <col min="14863" max="14863" width="10.85546875" style="570" bestFit="1" customWidth="1"/>
    <col min="14864" max="14864" width="11.28515625" style="570" bestFit="1" customWidth="1"/>
    <col min="14865" max="14865" width="7.85546875" style="570" bestFit="1" customWidth="1"/>
    <col min="14866" max="14866" width="7" style="570" customWidth="1"/>
    <col min="14867" max="14867" width="17.42578125" style="570" customWidth="1"/>
    <col min="14868" max="14868" width="7.140625" style="570" customWidth="1"/>
    <col min="14869" max="14869" width="9.5703125" style="570" customWidth="1"/>
    <col min="14870" max="14871" width="15.5703125" style="570" customWidth="1"/>
    <col min="14872" max="14872" width="1.85546875" style="570" customWidth="1"/>
    <col min="14873" max="14873" width="1.7109375" style="570" customWidth="1"/>
    <col min="14874" max="14874" width="1.85546875" style="570" customWidth="1"/>
    <col min="14875" max="14878" width="12.140625" style="570" customWidth="1"/>
    <col min="14879" max="14879" width="1.85546875" style="570" customWidth="1"/>
    <col min="14880" max="14881" width="1.42578125" style="570" customWidth="1"/>
    <col min="14882" max="14882" width="11.42578125" style="570"/>
    <col min="14883" max="14885" width="18.7109375" style="570" customWidth="1"/>
    <col min="14886" max="15104" width="11.42578125" style="570"/>
    <col min="15105" max="15105" width="0.140625" style="570" customWidth="1"/>
    <col min="15106" max="15106" width="2.7109375" style="570" customWidth="1"/>
    <col min="15107" max="15107" width="42.5703125" style="570" customWidth="1"/>
    <col min="15108" max="15108" width="12.85546875" style="570" customWidth="1"/>
    <col min="15109" max="15109" width="12.7109375" style="570" customWidth="1"/>
    <col min="15110" max="15110" width="15.42578125" style="570" customWidth="1"/>
    <col min="15111" max="15115" width="12.5703125" style="570" customWidth="1"/>
    <col min="15116" max="15117" width="11.28515625" style="570" bestFit="1" customWidth="1"/>
    <col min="15118" max="15118" width="11" style="570" bestFit="1" customWidth="1"/>
    <col min="15119" max="15119" width="10.85546875" style="570" bestFit="1" customWidth="1"/>
    <col min="15120" max="15120" width="11.28515625" style="570" bestFit="1" customWidth="1"/>
    <col min="15121" max="15121" width="7.85546875" style="570" bestFit="1" customWidth="1"/>
    <col min="15122" max="15122" width="7" style="570" customWidth="1"/>
    <col min="15123" max="15123" width="17.42578125" style="570" customWidth="1"/>
    <col min="15124" max="15124" width="7.140625" style="570" customWidth="1"/>
    <col min="15125" max="15125" width="9.5703125" style="570" customWidth="1"/>
    <col min="15126" max="15127" width="15.5703125" style="570" customWidth="1"/>
    <col min="15128" max="15128" width="1.85546875" style="570" customWidth="1"/>
    <col min="15129" max="15129" width="1.7109375" style="570" customWidth="1"/>
    <col min="15130" max="15130" width="1.85546875" style="570" customWidth="1"/>
    <col min="15131" max="15134" width="12.140625" style="570" customWidth="1"/>
    <col min="15135" max="15135" width="1.85546875" style="570" customWidth="1"/>
    <col min="15136" max="15137" width="1.42578125" style="570" customWidth="1"/>
    <col min="15138" max="15138" width="11.42578125" style="570"/>
    <col min="15139" max="15141" width="18.7109375" style="570" customWidth="1"/>
    <col min="15142" max="15360" width="11.42578125" style="570"/>
    <col min="15361" max="15361" width="0.140625" style="570" customWidth="1"/>
    <col min="15362" max="15362" width="2.7109375" style="570" customWidth="1"/>
    <col min="15363" max="15363" width="42.5703125" style="570" customWidth="1"/>
    <col min="15364" max="15364" width="12.85546875" style="570" customWidth="1"/>
    <col min="15365" max="15365" width="12.7109375" style="570" customWidth="1"/>
    <col min="15366" max="15366" width="15.42578125" style="570" customWidth="1"/>
    <col min="15367" max="15371" width="12.5703125" style="570" customWidth="1"/>
    <col min="15372" max="15373" width="11.28515625" style="570" bestFit="1" customWidth="1"/>
    <col min="15374" max="15374" width="11" style="570" bestFit="1" customWidth="1"/>
    <col min="15375" max="15375" width="10.85546875" style="570" bestFit="1" customWidth="1"/>
    <col min="15376" max="15376" width="11.28515625" style="570" bestFit="1" customWidth="1"/>
    <col min="15377" max="15377" width="7.85546875" style="570" bestFit="1" customWidth="1"/>
    <col min="15378" max="15378" width="7" style="570" customWidth="1"/>
    <col min="15379" max="15379" width="17.42578125" style="570" customWidth="1"/>
    <col min="15380" max="15380" width="7.140625" style="570" customWidth="1"/>
    <col min="15381" max="15381" width="9.5703125" style="570" customWidth="1"/>
    <col min="15382" max="15383" width="15.5703125" style="570" customWidth="1"/>
    <col min="15384" max="15384" width="1.85546875" style="570" customWidth="1"/>
    <col min="15385" max="15385" width="1.7109375" style="570" customWidth="1"/>
    <col min="15386" max="15386" width="1.85546875" style="570" customWidth="1"/>
    <col min="15387" max="15390" width="12.140625" style="570" customWidth="1"/>
    <col min="15391" max="15391" width="1.85546875" style="570" customWidth="1"/>
    <col min="15392" max="15393" width="1.42578125" style="570" customWidth="1"/>
    <col min="15394" max="15394" width="11.42578125" style="570"/>
    <col min="15395" max="15397" width="18.7109375" style="570" customWidth="1"/>
    <col min="15398" max="15616" width="11.42578125" style="570"/>
    <col min="15617" max="15617" width="0.140625" style="570" customWidth="1"/>
    <col min="15618" max="15618" width="2.7109375" style="570" customWidth="1"/>
    <col min="15619" max="15619" width="42.5703125" style="570" customWidth="1"/>
    <col min="15620" max="15620" width="12.85546875" style="570" customWidth="1"/>
    <col min="15621" max="15621" width="12.7109375" style="570" customWidth="1"/>
    <col min="15622" max="15622" width="15.42578125" style="570" customWidth="1"/>
    <col min="15623" max="15627" width="12.5703125" style="570" customWidth="1"/>
    <col min="15628" max="15629" width="11.28515625" style="570" bestFit="1" customWidth="1"/>
    <col min="15630" max="15630" width="11" style="570" bestFit="1" customWidth="1"/>
    <col min="15631" max="15631" width="10.85546875" style="570" bestFit="1" customWidth="1"/>
    <col min="15632" max="15632" width="11.28515625" style="570" bestFit="1" customWidth="1"/>
    <col min="15633" max="15633" width="7.85546875" style="570" bestFit="1" customWidth="1"/>
    <col min="15634" max="15634" width="7" style="570" customWidth="1"/>
    <col min="15635" max="15635" width="17.42578125" style="570" customWidth="1"/>
    <col min="15636" max="15636" width="7.140625" style="570" customWidth="1"/>
    <col min="15637" max="15637" width="9.5703125" style="570" customWidth="1"/>
    <col min="15638" max="15639" width="15.5703125" style="570" customWidth="1"/>
    <col min="15640" max="15640" width="1.85546875" style="570" customWidth="1"/>
    <col min="15641" max="15641" width="1.7109375" style="570" customWidth="1"/>
    <col min="15642" max="15642" width="1.85546875" style="570" customWidth="1"/>
    <col min="15643" max="15646" width="12.140625" style="570" customWidth="1"/>
    <col min="15647" max="15647" width="1.85546875" style="570" customWidth="1"/>
    <col min="15648" max="15649" width="1.42578125" style="570" customWidth="1"/>
    <col min="15650" max="15650" width="11.42578125" style="570"/>
    <col min="15651" max="15653" width="18.7109375" style="570" customWidth="1"/>
    <col min="15654" max="15872" width="11.42578125" style="570"/>
    <col min="15873" max="15873" width="0.140625" style="570" customWidth="1"/>
    <col min="15874" max="15874" width="2.7109375" style="570" customWidth="1"/>
    <col min="15875" max="15875" width="42.5703125" style="570" customWidth="1"/>
    <col min="15876" max="15876" width="12.85546875" style="570" customWidth="1"/>
    <col min="15877" max="15877" width="12.7109375" style="570" customWidth="1"/>
    <col min="15878" max="15878" width="15.42578125" style="570" customWidth="1"/>
    <col min="15879" max="15883" width="12.5703125" style="570" customWidth="1"/>
    <col min="15884" max="15885" width="11.28515625" style="570" bestFit="1" customWidth="1"/>
    <col min="15886" max="15886" width="11" style="570" bestFit="1" customWidth="1"/>
    <col min="15887" max="15887" width="10.85546875" style="570" bestFit="1" customWidth="1"/>
    <col min="15888" max="15888" width="11.28515625" style="570" bestFit="1" customWidth="1"/>
    <col min="15889" max="15889" width="7.85546875" style="570" bestFit="1" customWidth="1"/>
    <col min="15890" max="15890" width="7" style="570" customWidth="1"/>
    <col min="15891" max="15891" width="17.42578125" style="570" customWidth="1"/>
    <col min="15892" max="15892" width="7.140625" style="570" customWidth="1"/>
    <col min="15893" max="15893" width="9.5703125" style="570" customWidth="1"/>
    <col min="15894" max="15895" width="15.5703125" style="570" customWidth="1"/>
    <col min="15896" max="15896" width="1.85546875" style="570" customWidth="1"/>
    <col min="15897" max="15897" width="1.7109375" style="570" customWidth="1"/>
    <col min="15898" max="15898" width="1.85546875" style="570" customWidth="1"/>
    <col min="15899" max="15902" width="12.140625" style="570" customWidth="1"/>
    <col min="15903" max="15903" width="1.85546875" style="570" customWidth="1"/>
    <col min="15904" max="15905" width="1.42578125" style="570" customWidth="1"/>
    <col min="15906" max="15906" width="11.42578125" style="570"/>
    <col min="15907" max="15909" width="18.7109375" style="570" customWidth="1"/>
    <col min="15910" max="16128" width="11.42578125" style="570"/>
    <col min="16129" max="16129" width="0.140625" style="570" customWidth="1"/>
    <col min="16130" max="16130" width="2.7109375" style="570" customWidth="1"/>
    <col min="16131" max="16131" width="42.5703125" style="570" customWidth="1"/>
    <col min="16132" max="16132" width="12.85546875" style="570" customWidth="1"/>
    <col min="16133" max="16133" width="12.7109375" style="570" customWidth="1"/>
    <col min="16134" max="16134" width="15.42578125" style="570" customWidth="1"/>
    <col min="16135" max="16139" width="12.5703125" style="570" customWidth="1"/>
    <col min="16140" max="16141" width="11.28515625" style="570" bestFit="1" customWidth="1"/>
    <col min="16142" max="16142" width="11" style="570" bestFit="1" customWidth="1"/>
    <col min="16143" max="16143" width="10.85546875" style="570" bestFit="1" customWidth="1"/>
    <col min="16144" max="16144" width="11.28515625" style="570" bestFit="1" customWidth="1"/>
    <col min="16145" max="16145" width="7.85546875" style="570" bestFit="1" customWidth="1"/>
    <col min="16146" max="16146" width="7" style="570" customWidth="1"/>
    <col min="16147" max="16147" width="17.42578125" style="570" customWidth="1"/>
    <col min="16148" max="16148" width="7.140625" style="570" customWidth="1"/>
    <col min="16149" max="16149" width="9.5703125" style="570" customWidth="1"/>
    <col min="16150" max="16151" width="15.5703125" style="570" customWidth="1"/>
    <col min="16152" max="16152" width="1.85546875" style="570" customWidth="1"/>
    <col min="16153" max="16153" width="1.7109375" style="570" customWidth="1"/>
    <col min="16154" max="16154" width="1.85546875" style="570" customWidth="1"/>
    <col min="16155" max="16158" width="12.140625" style="570" customWidth="1"/>
    <col min="16159" max="16159" width="1.85546875" style="570" customWidth="1"/>
    <col min="16160" max="16161" width="1.42578125" style="570" customWidth="1"/>
    <col min="16162" max="16162" width="11.42578125" style="570"/>
    <col min="16163" max="16165" width="18.7109375" style="570" customWidth="1"/>
    <col min="16166" max="16384" width="11.42578125" style="570"/>
  </cols>
  <sheetData>
    <row r="1" spans="3:8" s="566" customFormat="1" ht="21.75" customHeight="1">
      <c r="E1" s="567"/>
      <c r="H1" s="568" t="s">
        <v>36</v>
      </c>
    </row>
    <row r="2" spans="3:8" s="566" customFormat="1" ht="15" customHeight="1">
      <c r="E2" s="567"/>
      <c r="H2" s="222" t="s">
        <v>545</v>
      </c>
    </row>
    <row r="3" spans="3:8" s="566" customFormat="1" ht="19.899999999999999" customHeight="1">
      <c r="C3" s="569" t="s">
        <v>154</v>
      </c>
    </row>
    <row r="4" spans="3:8" ht="12" customHeight="1"/>
    <row r="5" spans="3:8" ht="12" customHeight="1">
      <c r="C5" s="571" t="s">
        <v>496</v>
      </c>
      <c r="D5" s="572"/>
      <c r="E5" s="573"/>
      <c r="F5" s="439"/>
      <c r="G5" s="573"/>
      <c r="H5" s="574"/>
    </row>
    <row r="6" spans="3:8" ht="12" customHeight="1">
      <c r="C6" s="575"/>
      <c r="D6" s="576" t="s">
        <v>363</v>
      </c>
      <c r="E6" s="576" t="s">
        <v>365</v>
      </c>
      <c r="F6" s="576" t="s">
        <v>299</v>
      </c>
      <c r="G6" s="576" t="s">
        <v>275</v>
      </c>
      <c r="H6" s="576" t="s">
        <v>0</v>
      </c>
    </row>
    <row r="7" spans="3:8" ht="12" customHeight="1">
      <c r="C7" s="577" t="s">
        <v>265</v>
      </c>
      <c r="D7" s="896" t="s">
        <v>44</v>
      </c>
      <c r="E7" s="896">
        <v>1.786623000000001</v>
      </c>
      <c r="F7" s="896" t="s">
        <v>44</v>
      </c>
      <c r="G7" s="896" t="s">
        <v>44</v>
      </c>
      <c r="H7" s="896">
        <f t="shared" ref="H7:H14" si="0">SUM(D7:G7)</f>
        <v>1.786623000000001</v>
      </c>
    </row>
    <row r="8" spans="3:8" ht="12" customHeight="1">
      <c r="C8" s="577" t="s">
        <v>4</v>
      </c>
      <c r="D8" s="578">
        <v>2682.5315679999999</v>
      </c>
      <c r="E8" s="896" t="s">
        <v>44</v>
      </c>
      <c r="F8" s="896" t="s">
        <v>44</v>
      </c>
      <c r="G8" s="896" t="s">
        <v>44</v>
      </c>
      <c r="H8" s="896">
        <f t="shared" si="0"/>
        <v>2682.5315679999999</v>
      </c>
    </row>
    <row r="9" spans="3:8" ht="12" customHeight="1">
      <c r="C9" s="579" t="s">
        <v>276</v>
      </c>
      <c r="D9" s="578">
        <v>934.76995299999976</v>
      </c>
      <c r="E9" s="578">
        <v>2110.1309290000017</v>
      </c>
      <c r="F9" s="578">
        <v>211.52335500000021</v>
      </c>
      <c r="G9" s="578">
        <v>214.850843</v>
      </c>
      <c r="H9" s="578">
        <f t="shared" si="0"/>
        <v>3471.2750800000022</v>
      </c>
    </row>
    <row r="10" spans="3:8" ht="12" customHeight="1">
      <c r="C10" s="579" t="s">
        <v>277</v>
      </c>
      <c r="D10" s="578">
        <v>340.9445409999999</v>
      </c>
      <c r="E10" s="578">
        <v>590.58269399999972</v>
      </c>
      <c r="F10" s="578">
        <v>0.54854100000000006</v>
      </c>
      <c r="G10" s="578">
        <v>0.112349</v>
      </c>
      <c r="H10" s="578">
        <f t="shared" si="0"/>
        <v>932.18812499999956</v>
      </c>
    </row>
    <row r="11" spans="3:8" ht="12" customHeight="1">
      <c r="C11" s="579" t="s">
        <v>278</v>
      </c>
      <c r="D11" s="896" t="s">
        <v>44</v>
      </c>
      <c r="E11" s="896">
        <v>2685.9388030000009</v>
      </c>
      <c r="F11" s="896" t="s">
        <v>44</v>
      </c>
      <c r="G11" s="896" t="s">
        <v>44</v>
      </c>
      <c r="H11" s="896">
        <f t="shared" si="0"/>
        <v>2685.9388030000009</v>
      </c>
    </row>
    <row r="12" spans="3:8" ht="12" customHeight="1">
      <c r="C12" s="577" t="s">
        <v>279</v>
      </c>
      <c r="D12" s="896">
        <f>SUM(D9:D11)</f>
        <v>1275.7144939999996</v>
      </c>
      <c r="E12" s="896">
        <f t="shared" ref="E12:G12" si="1">SUM(E9:E11)</f>
        <v>5386.6524260000024</v>
      </c>
      <c r="F12" s="896">
        <f t="shared" si="1"/>
        <v>212.07189600000021</v>
      </c>
      <c r="G12" s="896">
        <f t="shared" si="1"/>
        <v>214.96319199999999</v>
      </c>
      <c r="H12" s="896">
        <f>SUM(D12:G12)</f>
        <v>7089.4020080000028</v>
      </c>
    </row>
    <row r="13" spans="3:8" ht="12" customHeight="1">
      <c r="C13" s="577" t="s">
        <v>67</v>
      </c>
      <c r="D13" s="896">
        <v>890.56031999999982</v>
      </c>
      <c r="E13" s="896">
        <v>2877.7715740000008</v>
      </c>
      <c r="F13" s="896" t="s">
        <v>44</v>
      </c>
      <c r="G13" s="896" t="s">
        <v>44</v>
      </c>
      <c r="H13" s="896">
        <f t="shared" si="0"/>
        <v>3768.3318940000008</v>
      </c>
    </row>
    <row r="14" spans="3:8" ht="12" customHeight="1">
      <c r="C14" s="577" t="s">
        <v>282</v>
      </c>
      <c r="D14" s="896">
        <v>8.8097250000000003</v>
      </c>
      <c r="E14" s="896" t="s">
        <v>44</v>
      </c>
      <c r="F14" s="896" t="s">
        <v>44</v>
      </c>
      <c r="G14" s="896" t="s">
        <v>44</v>
      </c>
      <c r="H14" s="896">
        <f t="shared" si="0"/>
        <v>8.8097250000000003</v>
      </c>
    </row>
    <row r="15" spans="3:8" ht="12" customHeight="1">
      <c r="C15" s="580" t="s">
        <v>267</v>
      </c>
      <c r="D15" s="896">
        <v>6.5049999999999999</v>
      </c>
      <c r="E15" s="896">
        <v>361.76778900000028</v>
      </c>
      <c r="F15" s="896" t="s">
        <v>44</v>
      </c>
      <c r="G15" s="896" t="s">
        <v>44</v>
      </c>
      <c r="H15" s="898">
        <f t="shared" ref="H15:H18" si="2">SUM(D15:G15)</f>
        <v>368.27278900000027</v>
      </c>
    </row>
    <row r="16" spans="3:8" ht="12" customHeight="1">
      <c r="C16" s="580" t="s">
        <v>268</v>
      </c>
      <c r="D16" s="896">
        <v>115.59399999999999</v>
      </c>
      <c r="E16" s="896">
        <v>256.51100000000002</v>
      </c>
      <c r="F16" s="896" t="s">
        <v>44</v>
      </c>
      <c r="G16" s="896">
        <v>8.4000000000000005E-2</v>
      </c>
      <c r="H16" s="898">
        <f t="shared" si="2"/>
        <v>372.18900000000002</v>
      </c>
    </row>
    <row r="17" spans="3:8" ht="12" customHeight="1">
      <c r="C17" s="580" t="s">
        <v>345</v>
      </c>
      <c r="D17" s="896">
        <v>0.56899999999999995</v>
      </c>
      <c r="E17" s="896">
        <v>8.0504539999999967</v>
      </c>
      <c r="F17" s="896" t="s">
        <v>44</v>
      </c>
      <c r="G17" s="896" t="s">
        <v>44</v>
      </c>
      <c r="H17" s="898">
        <f t="shared" si="2"/>
        <v>8.6194539999999975</v>
      </c>
    </row>
    <row r="18" spans="3:8" ht="12" customHeight="1">
      <c r="C18" s="580" t="s">
        <v>488</v>
      </c>
      <c r="D18" s="896">
        <v>272.07600000000002</v>
      </c>
      <c r="E18" s="896" t="s">
        <v>44</v>
      </c>
      <c r="F18" s="896" t="s">
        <v>44</v>
      </c>
      <c r="G18" s="896">
        <v>2.3090000000000002</v>
      </c>
      <c r="H18" s="898">
        <f t="shared" si="2"/>
        <v>274.38500000000005</v>
      </c>
    </row>
    <row r="19" spans="3:8" ht="12" customHeight="1">
      <c r="C19" s="581" t="s">
        <v>290</v>
      </c>
      <c r="D19" s="897">
        <f>SUM(D7:D8,D12:D18)</f>
        <v>5252.3601069999995</v>
      </c>
      <c r="E19" s="897">
        <f>SUM(E7:E8,E12:E18)</f>
        <v>8892.5398660000028</v>
      </c>
      <c r="F19" s="897">
        <f>SUM(F7:F8,F12:F18)</f>
        <v>212.07189600000021</v>
      </c>
      <c r="G19" s="897">
        <f>SUM(G7:G8,G12:G18)</f>
        <v>217.35619199999999</v>
      </c>
      <c r="H19" s="897">
        <f>SUM(H7:H8,H12:H18)</f>
        <v>14574.328061000004</v>
      </c>
    </row>
    <row r="20" spans="3:8" ht="12" customHeight="1">
      <c r="C20" s="582" t="s">
        <v>489</v>
      </c>
      <c r="D20" s="896">
        <v>570.24920299999997</v>
      </c>
      <c r="E20" s="896" t="s">
        <v>44</v>
      </c>
      <c r="F20" s="896" t="s">
        <v>44</v>
      </c>
      <c r="G20" s="896" t="s">
        <v>44</v>
      </c>
      <c r="H20" s="899">
        <f>SUM(D20:G20)</f>
        <v>570.24920299999997</v>
      </c>
    </row>
    <row r="21" spans="3:8" ht="12" customHeight="1">
      <c r="C21" s="583" t="s">
        <v>300</v>
      </c>
      <c r="D21" s="897">
        <f>SUM(D19:D20)</f>
        <v>5822.6093099999998</v>
      </c>
      <c r="E21" s="897">
        <f>SUM(E19:E20)</f>
        <v>8892.5398660000028</v>
      </c>
      <c r="F21" s="897">
        <f>SUM(F19:F20)</f>
        <v>212.07189600000021</v>
      </c>
      <c r="G21" s="897">
        <f>SUM(G19:G20)</f>
        <v>217.35619199999999</v>
      </c>
      <c r="H21" s="897">
        <f>SUM(H19:H20)</f>
        <v>15144.577264000003</v>
      </c>
    </row>
    <row r="22" spans="3:8" ht="12" customHeight="1"/>
    <row r="23" spans="3:8" ht="12" customHeight="1">
      <c r="C23" s="571" t="s">
        <v>497</v>
      </c>
      <c r="D23" s="572"/>
      <c r="E23" s="573"/>
      <c r="F23" s="439"/>
      <c r="G23" s="573"/>
      <c r="H23" s="574"/>
    </row>
    <row r="24" spans="3:8" ht="12" customHeight="1">
      <c r="C24" s="575"/>
      <c r="D24" s="576" t="s">
        <v>363</v>
      </c>
      <c r="E24" s="576" t="s">
        <v>365</v>
      </c>
      <c r="F24" s="576" t="s">
        <v>299</v>
      </c>
      <c r="G24" s="576" t="s">
        <v>275</v>
      </c>
      <c r="H24" s="576" t="s">
        <v>0</v>
      </c>
    </row>
    <row r="25" spans="3:8" ht="12" customHeight="1">
      <c r="C25" s="577" t="s">
        <v>265</v>
      </c>
      <c r="D25" s="896" t="s">
        <v>44</v>
      </c>
      <c r="E25" s="896">
        <v>3.0447860000000011</v>
      </c>
      <c r="F25" s="896" t="s">
        <v>44</v>
      </c>
      <c r="G25" s="896" t="s">
        <v>44</v>
      </c>
      <c r="H25" s="896">
        <f t="shared" ref="H25:H29" si="3">SUM(D25:G25)</f>
        <v>3.0447860000000011</v>
      </c>
    </row>
    <row r="26" spans="3:8" ht="12" customHeight="1">
      <c r="C26" s="577" t="s">
        <v>4</v>
      </c>
      <c r="D26" s="578">
        <v>2350.6807719999997</v>
      </c>
      <c r="E26" s="896" t="s">
        <v>44</v>
      </c>
      <c r="F26" s="896" t="s">
        <v>44</v>
      </c>
      <c r="G26" s="896" t="s">
        <v>44</v>
      </c>
      <c r="H26" s="896">
        <f t="shared" si="3"/>
        <v>2350.6807719999997</v>
      </c>
    </row>
    <row r="27" spans="3:8" ht="12" customHeight="1">
      <c r="C27" s="579" t="s">
        <v>276</v>
      </c>
      <c r="D27" s="578">
        <v>743.95184400000028</v>
      </c>
      <c r="E27" s="578">
        <v>2078.5581860000002</v>
      </c>
      <c r="F27" s="578">
        <v>201.71197000000001</v>
      </c>
      <c r="G27" s="578">
        <v>201.46386100000009</v>
      </c>
      <c r="H27" s="578">
        <f t="shared" si="3"/>
        <v>3225.6858610000004</v>
      </c>
    </row>
    <row r="28" spans="3:8" ht="12" customHeight="1">
      <c r="C28" s="579" t="s">
        <v>277</v>
      </c>
      <c r="D28" s="578">
        <v>509.30695300000019</v>
      </c>
      <c r="E28" s="578">
        <v>366.5287109999997</v>
      </c>
      <c r="F28" s="578">
        <v>0.24809399999999998</v>
      </c>
      <c r="G28" s="578">
        <v>8.4787000000000001E-2</v>
      </c>
      <c r="H28" s="578">
        <f t="shared" si="3"/>
        <v>876.16854499999999</v>
      </c>
    </row>
    <row r="29" spans="3:8" ht="12" customHeight="1">
      <c r="C29" s="579" t="s">
        <v>278</v>
      </c>
      <c r="D29" s="896" t="s">
        <v>44</v>
      </c>
      <c r="E29" s="896">
        <v>2465.0495529999998</v>
      </c>
      <c r="F29" s="896" t="s">
        <v>44</v>
      </c>
      <c r="G29" s="896" t="s">
        <v>44</v>
      </c>
      <c r="H29" s="896">
        <f t="shared" si="3"/>
        <v>2465.0495529999998</v>
      </c>
    </row>
    <row r="30" spans="3:8" ht="12" customHeight="1">
      <c r="C30" s="577" t="s">
        <v>279</v>
      </c>
      <c r="D30" s="896">
        <f t="shared" ref="D30:E30" si="4">SUM(D27:D29)</f>
        <v>1253.2587970000004</v>
      </c>
      <c r="E30" s="896">
        <f t="shared" si="4"/>
        <v>4910.13645</v>
      </c>
      <c r="F30" s="896">
        <f t="shared" ref="F30" si="5">SUM(F27:F29)</f>
        <v>201.96006400000002</v>
      </c>
      <c r="G30" s="896">
        <f t="shared" ref="G30" si="6">SUM(G27:G29)</f>
        <v>201.5486480000001</v>
      </c>
      <c r="H30" s="896">
        <f>SUM(D30:G30)</f>
        <v>6566.9039590000002</v>
      </c>
    </row>
    <row r="31" spans="3:8" ht="12" customHeight="1">
      <c r="C31" s="577" t="s">
        <v>67</v>
      </c>
      <c r="D31" s="896">
        <v>413.57582400000001</v>
      </c>
      <c r="E31" s="896">
        <v>3052.6800279999998</v>
      </c>
      <c r="F31" s="896" t="s">
        <v>44</v>
      </c>
      <c r="G31" s="896" t="s">
        <v>44</v>
      </c>
      <c r="H31" s="896">
        <f t="shared" ref="H31:H32" si="7">SUM(D31:G31)</f>
        <v>3466.2558519999998</v>
      </c>
    </row>
    <row r="32" spans="3:8" ht="12" customHeight="1">
      <c r="C32" s="577" t="s">
        <v>282</v>
      </c>
      <c r="D32" s="896">
        <v>6.9008020000000005</v>
      </c>
      <c r="E32" s="896" t="s">
        <v>44</v>
      </c>
      <c r="F32" s="896" t="s">
        <v>44</v>
      </c>
      <c r="G32" s="896" t="s">
        <v>44</v>
      </c>
      <c r="H32" s="896">
        <f t="shared" si="7"/>
        <v>6.9008020000000005</v>
      </c>
    </row>
    <row r="33" spans="3:8" ht="12" customHeight="1">
      <c r="C33" s="580" t="s">
        <v>267</v>
      </c>
      <c r="D33" s="896">
        <v>6.16</v>
      </c>
      <c r="E33" s="896">
        <v>362.73429800000014</v>
      </c>
      <c r="F33" s="896" t="s">
        <v>44</v>
      </c>
      <c r="G33" s="896" t="s">
        <v>44</v>
      </c>
      <c r="H33" s="898">
        <f t="shared" ref="H33:H36" si="8">SUM(D33:G33)</f>
        <v>368.89429800000016</v>
      </c>
    </row>
    <row r="34" spans="3:8" ht="12" customHeight="1">
      <c r="C34" s="580" t="s">
        <v>268</v>
      </c>
      <c r="D34" s="896">
        <v>122.098</v>
      </c>
      <c r="E34" s="896">
        <v>286.702</v>
      </c>
      <c r="F34" s="896" t="s">
        <v>44</v>
      </c>
      <c r="G34" s="896">
        <v>8.1000000000000003E-2</v>
      </c>
      <c r="H34" s="898">
        <f t="shared" si="8"/>
        <v>408.88100000000003</v>
      </c>
    </row>
    <row r="35" spans="3:8" ht="12" customHeight="1">
      <c r="C35" s="580" t="s">
        <v>345</v>
      </c>
      <c r="D35" s="896">
        <v>0.74299999999999999</v>
      </c>
      <c r="E35" s="896">
        <v>8.3870729999999938</v>
      </c>
      <c r="F35" s="896" t="s">
        <v>44</v>
      </c>
      <c r="G35" s="896" t="s">
        <v>44</v>
      </c>
      <c r="H35" s="898">
        <f t="shared" si="8"/>
        <v>9.1300729999999941</v>
      </c>
    </row>
    <row r="36" spans="3:8" ht="12" customHeight="1">
      <c r="C36" s="580" t="s">
        <v>488</v>
      </c>
      <c r="D36" s="896">
        <v>251.61500000000001</v>
      </c>
      <c r="E36" s="896" t="s">
        <v>44</v>
      </c>
      <c r="F36" s="896" t="s">
        <v>44</v>
      </c>
      <c r="G36" s="896">
        <v>8.0389999999999997</v>
      </c>
      <c r="H36" s="898">
        <f t="shared" si="8"/>
        <v>259.654</v>
      </c>
    </row>
    <row r="37" spans="3:8" ht="12" customHeight="1">
      <c r="C37" s="581" t="s">
        <v>290</v>
      </c>
      <c r="D37" s="897">
        <f>SUM(D25:D26,D30:D36)</f>
        <v>4405.0321950000007</v>
      </c>
      <c r="E37" s="897">
        <f>SUM(E25:E26,E30:E36)</f>
        <v>8623.6846349999996</v>
      </c>
      <c r="F37" s="897">
        <f>SUM(F25:F26,F30:F36)</f>
        <v>201.96006400000002</v>
      </c>
      <c r="G37" s="897">
        <f>SUM(G25:G26,G30:G36)</f>
        <v>209.66864800000008</v>
      </c>
      <c r="H37" s="897">
        <f>SUM(H25:H26,H30:H36)</f>
        <v>13440.345541999999</v>
      </c>
    </row>
    <row r="38" spans="3:8" ht="12" customHeight="1">
      <c r="C38" s="582" t="s">
        <v>489</v>
      </c>
      <c r="D38" s="896">
        <v>1268.5086000000001</v>
      </c>
      <c r="E38" s="896" t="s">
        <v>44</v>
      </c>
      <c r="F38" s="896" t="s">
        <v>44</v>
      </c>
      <c r="G38" s="896" t="s">
        <v>44</v>
      </c>
      <c r="H38" s="899">
        <f>SUM(D38:G38)</f>
        <v>1268.5086000000001</v>
      </c>
    </row>
    <row r="39" spans="3:8" ht="12" customHeight="1">
      <c r="C39" s="583" t="s">
        <v>300</v>
      </c>
      <c r="D39" s="897">
        <f>SUM(D37:D38)</f>
        <v>5673.5407950000008</v>
      </c>
      <c r="E39" s="897">
        <f>SUM(E37:E38)</f>
        <v>8623.6846349999996</v>
      </c>
      <c r="F39" s="897">
        <f>SUM(F37:F38)</f>
        <v>201.96006400000002</v>
      </c>
      <c r="G39" s="897">
        <f>SUM(G37:G38)</f>
        <v>209.66864800000008</v>
      </c>
      <c r="H39" s="897">
        <f>SUM(H37:H38)</f>
        <v>14708.854142</v>
      </c>
    </row>
    <row r="40" spans="3:8" ht="12" customHeight="1"/>
    <row r="41" spans="3:8" ht="12" customHeight="1">
      <c r="C41" s="571" t="s">
        <v>499</v>
      </c>
      <c r="D41" s="573"/>
      <c r="E41" s="439"/>
      <c r="F41" s="573"/>
      <c r="G41" s="574"/>
      <c r="H41" s="584"/>
    </row>
    <row r="42" spans="3:8" ht="12" customHeight="1">
      <c r="C42" s="575"/>
      <c r="D42" s="576" t="s">
        <v>363</v>
      </c>
      <c r="E42" s="576" t="s">
        <v>365</v>
      </c>
      <c r="F42" s="576" t="s">
        <v>299</v>
      </c>
      <c r="G42" s="576" t="s">
        <v>275</v>
      </c>
      <c r="H42" s="576" t="s">
        <v>0</v>
      </c>
    </row>
    <row r="43" spans="3:8" ht="12" customHeight="1">
      <c r="C43" s="577" t="s">
        <v>265</v>
      </c>
      <c r="D43" s="896" t="s">
        <v>44</v>
      </c>
      <c r="E43" s="896">
        <v>3.4790210000000004</v>
      </c>
      <c r="F43" s="896" t="s">
        <v>44</v>
      </c>
      <c r="G43" s="896" t="s">
        <v>44</v>
      </c>
      <c r="H43" s="896">
        <f t="shared" ref="H43:H47" si="9">SUM(D43:G43)</f>
        <v>3.4790210000000004</v>
      </c>
    </row>
    <row r="44" spans="3:8" ht="12" customHeight="1">
      <c r="C44" s="577" t="s">
        <v>4</v>
      </c>
      <c r="D44" s="578">
        <v>2187.6258039999998</v>
      </c>
      <c r="E44" s="896" t="s">
        <v>44</v>
      </c>
      <c r="F44" s="896" t="s">
        <v>44</v>
      </c>
      <c r="G44" s="896" t="s">
        <v>44</v>
      </c>
      <c r="H44" s="896">
        <f t="shared" si="9"/>
        <v>2187.6258039999998</v>
      </c>
    </row>
    <row r="45" spans="3:8" ht="12" customHeight="1">
      <c r="C45" s="579" t="s">
        <v>276</v>
      </c>
      <c r="D45" s="578">
        <v>671.2483270000007</v>
      </c>
      <c r="E45" s="578">
        <v>2145.1119040000012</v>
      </c>
      <c r="F45" s="578">
        <v>212.16456699999989</v>
      </c>
      <c r="G45" s="578">
        <v>200.16360999999989</v>
      </c>
      <c r="H45" s="578">
        <f t="shared" si="9"/>
        <v>3228.6884080000018</v>
      </c>
    </row>
    <row r="46" spans="3:8" ht="12" customHeight="1">
      <c r="C46" s="579" t="s">
        <v>277</v>
      </c>
      <c r="D46" s="578">
        <v>581.72770700000012</v>
      </c>
      <c r="E46" s="578">
        <v>363.76684600000033</v>
      </c>
      <c r="F46" s="578">
        <v>8.9154999999999998E-2</v>
      </c>
      <c r="G46" s="578">
        <v>0.72420299999999993</v>
      </c>
      <c r="H46" s="578">
        <f t="shared" si="9"/>
        <v>946.30791100000044</v>
      </c>
    </row>
    <row r="47" spans="3:8" ht="12" customHeight="1">
      <c r="C47" s="579" t="s">
        <v>278</v>
      </c>
      <c r="D47" s="896" t="s">
        <v>44</v>
      </c>
      <c r="E47" s="896">
        <v>2074.036071999999</v>
      </c>
      <c r="F47" s="896" t="s">
        <v>44</v>
      </c>
      <c r="G47" s="896" t="s">
        <v>44</v>
      </c>
      <c r="H47" s="896">
        <f t="shared" si="9"/>
        <v>2074.036071999999</v>
      </c>
    </row>
    <row r="48" spans="3:8" ht="12" customHeight="1">
      <c r="C48" s="577" t="s">
        <v>279</v>
      </c>
      <c r="D48" s="896">
        <f t="shared" ref="D48" si="10">SUM(D45:D47)</f>
        <v>1252.9760340000007</v>
      </c>
      <c r="E48" s="896">
        <f t="shared" ref="E48" si="11">SUM(E45:E47)</f>
        <v>4582.9148220000006</v>
      </c>
      <c r="F48" s="896">
        <f t="shared" ref="F48" si="12">SUM(F45:F47)</f>
        <v>212.2537219999999</v>
      </c>
      <c r="G48" s="896">
        <f t="shared" ref="G48" si="13">SUM(G45:G47)</f>
        <v>200.88781299999988</v>
      </c>
      <c r="H48" s="896">
        <f>SUM(D48:G48)</f>
        <v>6249.0323910000016</v>
      </c>
    </row>
    <row r="49" spans="3:8" ht="12" customHeight="1">
      <c r="C49" s="577" t="s">
        <v>67</v>
      </c>
      <c r="D49" s="896">
        <v>426.92470400000008</v>
      </c>
      <c r="E49" s="896">
        <v>3311.4489439999993</v>
      </c>
      <c r="F49" s="896" t="s">
        <v>44</v>
      </c>
      <c r="G49" s="896" t="s">
        <v>44</v>
      </c>
      <c r="H49" s="896">
        <f t="shared" ref="H49:H50" si="14">SUM(D49:G49)</f>
        <v>3738.3736479999993</v>
      </c>
    </row>
    <row r="50" spans="3:8" ht="12" customHeight="1">
      <c r="C50" s="577" t="s">
        <v>282</v>
      </c>
      <c r="D50" s="896">
        <v>7.6952010000000017</v>
      </c>
      <c r="E50" s="896" t="s">
        <v>44</v>
      </c>
      <c r="F50" s="896" t="s">
        <v>44</v>
      </c>
      <c r="G50" s="896" t="s">
        <v>44</v>
      </c>
      <c r="H50" s="896">
        <f t="shared" si="14"/>
        <v>7.6952010000000017</v>
      </c>
    </row>
    <row r="51" spans="3:8" ht="12" customHeight="1">
      <c r="C51" s="577" t="s">
        <v>266</v>
      </c>
      <c r="D51" s="896" t="s">
        <v>44</v>
      </c>
      <c r="E51" s="896">
        <v>1.0718610000000002</v>
      </c>
      <c r="F51" s="896" t="s">
        <v>44</v>
      </c>
      <c r="G51" s="896" t="s">
        <v>44</v>
      </c>
      <c r="H51" s="896"/>
    </row>
    <row r="52" spans="3:8" ht="12" customHeight="1">
      <c r="C52" s="580" t="s">
        <v>267</v>
      </c>
      <c r="D52" s="896">
        <v>5.8390000000000004</v>
      </c>
      <c r="E52" s="896">
        <v>389.964</v>
      </c>
      <c r="F52" s="896" t="s">
        <v>44</v>
      </c>
      <c r="G52" s="896" t="s">
        <v>44</v>
      </c>
      <c r="H52" s="898">
        <f t="shared" ref="H52:H55" si="15">SUM(D52:G52)</f>
        <v>395.803</v>
      </c>
    </row>
    <row r="53" spans="3:8" ht="12" customHeight="1">
      <c r="C53" s="580" t="s">
        <v>268</v>
      </c>
      <c r="D53" s="896">
        <v>122.773</v>
      </c>
      <c r="E53" s="896">
        <v>282.291</v>
      </c>
      <c r="F53" s="896" t="s">
        <v>44</v>
      </c>
      <c r="G53" s="896">
        <v>8.5000000000000006E-2</v>
      </c>
      <c r="H53" s="898">
        <f t="shared" si="15"/>
        <v>405.14899999999994</v>
      </c>
    </row>
    <row r="54" spans="3:8" ht="12" customHeight="1">
      <c r="C54" s="580" t="s">
        <v>345</v>
      </c>
      <c r="D54" s="896">
        <v>1.944</v>
      </c>
      <c r="E54" s="896">
        <v>8.8067220000000006</v>
      </c>
      <c r="F54" s="896" t="s">
        <v>44</v>
      </c>
      <c r="G54" s="896" t="s">
        <v>44</v>
      </c>
      <c r="H54" s="898">
        <f t="shared" si="15"/>
        <v>10.750722</v>
      </c>
    </row>
    <row r="55" spans="3:8" ht="12" customHeight="1">
      <c r="C55" s="580" t="s">
        <v>488</v>
      </c>
      <c r="D55" s="896">
        <v>281.39</v>
      </c>
      <c r="E55" s="896" t="s">
        <v>44</v>
      </c>
      <c r="F55" s="896" t="s">
        <v>44</v>
      </c>
      <c r="G55" s="896">
        <v>8.8979999999999997</v>
      </c>
      <c r="H55" s="898">
        <f t="shared" si="15"/>
        <v>290.28800000000001</v>
      </c>
    </row>
    <row r="56" spans="3:8" ht="12" customHeight="1">
      <c r="C56" s="581" t="s">
        <v>290</v>
      </c>
      <c r="D56" s="897">
        <f>SUM(D43:D44,D48:D55)</f>
        <v>4287.1677430000009</v>
      </c>
      <c r="E56" s="897">
        <f>SUM(E43:E44,E48:E55)</f>
        <v>8579.9763699999985</v>
      </c>
      <c r="F56" s="897">
        <f>SUM(F43:F44,F48:F55)</f>
        <v>212.2537219999999</v>
      </c>
      <c r="G56" s="897">
        <f>SUM(G43:G44,G48:G55)</f>
        <v>209.87081299999988</v>
      </c>
      <c r="H56" s="897">
        <f>SUM(H43:H44,H48:H55)</f>
        <v>13288.196787000001</v>
      </c>
    </row>
    <row r="57" spans="3:8" ht="12" customHeight="1">
      <c r="C57" s="582" t="s">
        <v>489</v>
      </c>
      <c r="D57" s="896">
        <v>1298.2574659999991</v>
      </c>
      <c r="E57" s="896" t="s">
        <v>44</v>
      </c>
      <c r="F57" s="896" t="s">
        <v>44</v>
      </c>
      <c r="G57" s="896" t="s">
        <v>44</v>
      </c>
      <c r="H57" s="899">
        <f>SUM(D57:G57)</f>
        <v>1298.2574659999991</v>
      </c>
    </row>
    <row r="58" spans="3:8" ht="12" customHeight="1">
      <c r="C58" s="583" t="s">
        <v>300</v>
      </c>
      <c r="D58" s="897">
        <f>SUM(D56:D57)</f>
        <v>5585.425209</v>
      </c>
      <c r="E58" s="897">
        <f>SUM(E56:E57)</f>
        <v>8579.9763699999985</v>
      </c>
      <c r="F58" s="897">
        <f>SUM(F56:F57)</f>
        <v>212.2537219999999</v>
      </c>
      <c r="G58" s="897">
        <f>SUM(G56:G57)</f>
        <v>209.87081299999988</v>
      </c>
      <c r="H58" s="897">
        <f>SUM(H56:H57)</f>
        <v>14586.454253</v>
      </c>
    </row>
    <row r="59" spans="3:8" ht="12" customHeight="1"/>
    <row r="60" spans="3:8" ht="12" customHeight="1">
      <c r="C60" s="571" t="s">
        <v>498</v>
      </c>
      <c r="D60" s="573"/>
      <c r="E60" s="439"/>
      <c r="F60" s="573"/>
      <c r="G60" s="574"/>
      <c r="H60" s="584"/>
    </row>
    <row r="61" spans="3:8" ht="12" customHeight="1">
      <c r="C61" s="575"/>
      <c r="D61" s="576" t="s">
        <v>363</v>
      </c>
      <c r="E61" s="576" t="s">
        <v>365</v>
      </c>
      <c r="F61" s="576" t="s">
        <v>299</v>
      </c>
      <c r="G61" s="576" t="s">
        <v>275</v>
      </c>
      <c r="H61" s="576" t="s">
        <v>0</v>
      </c>
    </row>
    <row r="62" spans="3:8" ht="12" customHeight="1">
      <c r="C62" s="577" t="s">
        <v>265</v>
      </c>
      <c r="D62" s="896" t="s">
        <v>44</v>
      </c>
      <c r="E62" s="896">
        <v>3.5851999999999999</v>
      </c>
      <c r="F62" s="896" t="s">
        <v>44</v>
      </c>
      <c r="G62" s="896" t="s">
        <v>44</v>
      </c>
      <c r="H62" s="896">
        <f t="shared" ref="H62:H66" si="16">SUM(D62:G62)</f>
        <v>3.5851999999999999</v>
      </c>
    </row>
    <row r="63" spans="3:8" ht="12" customHeight="1">
      <c r="C63" s="577" t="s">
        <v>4</v>
      </c>
      <c r="D63" s="578">
        <v>1865.2682969999992</v>
      </c>
      <c r="E63" s="896" t="s">
        <v>44</v>
      </c>
      <c r="F63" s="896" t="s">
        <v>44</v>
      </c>
      <c r="G63" s="896" t="s">
        <v>44</v>
      </c>
      <c r="H63" s="896">
        <f t="shared" si="16"/>
        <v>1865.2682969999992</v>
      </c>
    </row>
    <row r="64" spans="3:8" ht="12" customHeight="1">
      <c r="C64" s="579" t="s">
        <v>276</v>
      </c>
      <c r="D64" s="578">
        <v>729.76587399999994</v>
      </c>
      <c r="E64" s="578">
        <v>2207.6923599999991</v>
      </c>
      <c r="F64" s="578">
        <v>204.715619</v>
      </c>
      <c r="G64" s="578">
        <v>204.2281330000001</v>
      </c>
      <c r="H64" s="578">
        <f t="shared" si="16"/>
        <v>3346.4019859999989</v>
      </c>
    </row>
    <row r="65" spans="3:8" ht="12" customHeight="1">
      <c r="C65" s="579" t="s">
        <v>277</v>
      </c>
      <c r="D65" s="578">
        <v>582.13798199999997</v>
      </c>
      <c r="E65" s="578">
        <v>330.90378600000031</v>
      </c>
      <c r="F65" s="578">
        <v>0.7239810000000001</v>
      </c>
      <c r="G65" s="578">
        <v>0.58785799999999999</v>
      </c>
      <c r="H65" s="578">
        <f t="shared" si="16"/>
        <v>914.35360700000024</v>
      </c>
    </row>
    <row r="66" spans="3:8" ht="12" customHeight="1">
      <c r="C66" s="579" t="s">
        <v>278</v>
      </c>
      <c r="D66" s="896" t="s">
        <v>44</v>
      </c>
      <c r="E66" s="896">
        <v>2225.3135290000009</v>
      </c>
      <c r="F66" s="896" t="s">
        <v>44</v>
      </c>
      <c r="G66" s="896" t="s">
        <v>44</v>
      </c>
      <c r="H66" s="896">
        <f t="shared" si="16"/>
        <v>2225.3135290000009</v>
      </c>
    </row>
    <row r="67" spans="3:8" ht="12" customHeight="1">
      <c r="C67" s="577" t="s">
        <v>279</v>
      </c>
      <c r="D67" s="896">
        <f t="shared" ref="D67" si="17">SUM(D64:D66)</f>
        <v>1311.9038559999999</v>
      </c>
      <c r="E67" s="896">
        <f t="shared" ref="E67" si="18">SUM(E64:E66)</f>
        <v>4763.9096750000008</v>
      </c>
      <c r="F67" s="896">
        <f t="shared" ref="F67" si="19">SUM(F64:F66)</f>
        <v>205.43960000000001</v>
      </c>
      <c r="G67" s="896">
        <f t="shared" ref="G67" si="20">SUM(G64:G66)</f>
        <v>204.81599100000011</v>
      </c>
      <c r="H67" s="896">
        <f>SUM(D67:G67)</f>
        <v>6486.0691220000008</v>
      </c>
    </row>
    <row r="68" spans="3:8" ht="12" customHeight="1">
      <c r="C68" s="577" t="s">
        <v>67</v>
      </c>
      <c r="D68" s="896">
        <v>809.23936800000047</v>
      </c>
      <c r="E68" s="896">
        <v>3213.0420700000032</v>
      </c>
      <c r="F68" s="896" t="s">
        <v>44</v>
      </c>
      <c r="G68" s="896" t="s">
        <v>44</v>
      </c>
      <c r="H68" s="896">
        <f t="shared" ref="H68:H69" si="21">SUM(D68:G68)</f>
        <v>4022.2814380000036</v>
      </c>
    </row>
    <row r="69" spans="3:8" ht="12" customHeight="1">
      <c r="C69" s="577" t="s">
        <v>282</v>
      </c>
      <c r="D69" s="896">
        <v>10.581854999999999</v>
      </c>
      <c r="E69" s="896" t="s">
        <v>44</v>
      </c>
      <c r="F69" s="896" t="s">
        <v>44</v>
      </c>
      <c r="G69" s="896" t="s">
        <v>44</v>
      </c>
      <c r="H69" s="896">
        <f t="shared" si="21"/>
        <v>10.581854999999999</v>
      </c>
    </row>
    <row r="70" spans="3:8" ht="12" customHeight="1">
      <c r="C70" s="577" t="s">
        <v>266</v>
      </c>
      <c r="D70" s="896" t="s">
        <v>44</v>
      </c>
      <c r="E70" s="896">
        <v>8.5570660000000025</v>
      </c>
      <c r="F70" s="896" t="s">
        <v>44</v>
      </c>
      <c r="G70" s="896" t="s">
        <v>44</v>
      </c>
      <c r="H70" s="898">
        <f t="shared" ref="H70:H75" si="22">SUM(D70:G70)</f>
        <v>8.5570660000000025</v>
      </c>
    </row>
    <row r="71" spans="3:8" ht="12" customHeight="1">
      <c r="C71" s="580" t="s">
        <v>267</v>
      </c>
      <c r="D71" s="896">
        <v>5.3170200000000003</v>
      </c>
      <c r="E71" s="896">
        <v>396.66105200000004</v>
      </c>
      <c r="F71" s="896" t="s">
        <v>44</v>
      </c>
      <c r="G71" s="896" t="s">
        <v>44</v>
      </c>
      <c r="H71" s="898">
        <f t="shared" si="22"/>
        <v>401.97807200000005</v>
      </c>
    </row>
    <row r="72" spans="3:8" ht="12" customHeight="1">
      <c r="C72" s="580" t="s">
        <v>268</v>
      </c>
      <c r="D72" s="896">
        <v>122.64547999999999</v>
      </c>
      <c r="E72" s="896">
        <v>275.55416100000002</v>
      </c>
      <c r="F72" s="896" t="s">
        <v>44</v>
      </c>
      <c r="G72" s="896">
        <v>7.8E-2</v>
      </c>
      <c r="H72" s="898">
        <f t="shared" si="22"/>
        <v>398.27764100000002</v>
      </c>
    </row>
    <row r="73" spans="3:8" ht="12" customHeight="1">
      <c r="C73" s="580" t="s">
        <v>338</v>
      </c>
      <c r="D73" s="896">
        <v>1.97255</v>
      </c>
      <c r="E73" s="896">
        <v>8.0532160000000008</v>
      </c>
      <c r="F73" s="896" t="s">
        <v>44</v>
      </c>
      <c r="G73" s="896" t="s">
        <v>44</v>
      </c>
      <c r="H73" s="898">
        <f t="shared" si="22"/>
        <v>10.025766000000001</v>
      </c>
    </row>
    <row r="74" spans="3:8" ht="12" customHeight="1">
      <c r="C74" s="580" t="s">
        <v>280</v>
      </c>
      <c r="D74" s="896">
        <v>31.51932</v>
      </c>
      <c r="E74" s="896" t="s">
        <v>44</v>
      </c>
      <c r="F74" s="896" t="s">
        <v>44</v>
      </c>
      <c r="G74" s="896" t="s">
        <v>44</v>
      </c>
      <c r="H74" s="898">
        <f t="shared" si="22"/>
        <v>31.51932</v>
      </c>
    </row>
    <row r="75" spans="3:8" ht="12" customHeight="1">
      <c r="C75" s="580" t="s">
        <v>281</v>
      </c>
      <c r="D75" s="896">
        <v>302.19600000000003</v>
      </c>
      <c r="E75" s="896" t="s">
        <v>44</v>
      </c>
      <c r="F75" s="896" t="s">
        <v>44</v>
      </c>
      <c r="G75" s="896">
        <v>8.5909999999999993</v>
      </c>
      <c r="H75" s="898">
        <f t="shared" si="22"/>
        <v>310.78700000000003</v>
      </c>
    </row>
    <row r="76" spans="3:8" ht="12" customHeight="1">
      <c r="C76" s="581" t="s">
        <v>290</v>
      </c>
      <c r="D76" s="897">
        <f>SUM(D62:D63,D67:D75)</f>
        <v>4460.6437459999997</v>
      </c>
      <c r="E76" s="897">
        <f>SUM(E62:E63,E67:E75)</f>
        <v>8669.3624400000044</v>
      </c>
      <c r="F76" s="897">
        <f>SUM(F62:F63,F67:F75)</f>
        <v>205.43960000000001</v>
      </c>
      <c r="G76" s="897">
        <f>SUM(G62:G63,G67:G75)</f>
        <v>213.48499100000012</v>
      </c>
      <c r="H76" s="897">
        <f>SUM(H62:H63,H67:H75)</f>
        <v>13548.930777000005</v>
      </c>
    </row>
    <row r="77" spans="3:8" ht="12" customHeight="1">
      <c r="C77" s="582" t="s">
        <v>489</v>
      </c>
      <c r="D77" s="896">
        <v>1335.791802</v>
      </c>
      <c r="E77" s="896" t="s">
        <v>44</v>
      </c>
      <c r="F77" s="896" t="s">
        <v>44</v>
      </c>
      <c r="G77" s="896" t="s">
        <v>44</v>
      </c>
      <c r="H77" s="896">
        <f>SUM(D77:G77)</f>
        <v>1335.791802</v>
      </c>
    </row>
    <row r="78" spans="3:8" ht="12" customHeight="1">
      <c r="C78" s="583" t="s">
        <v>300</v>
      </c>
      <c r="D78" s="897">
        <f>SUM(D76:D77)</f>
        <v>5796.4355479999995</v>
      </c>
      <c r="E78" s="897">
        <f>SUM(E76:E77)</f>
        <v>8669.3624400000044</v>
      </c>
      <c r="F78" s="897">
        <f>SUM(F76:F77)</f>
        <v>205.43960000000001</v>
      </c>
      <c r="G78" s="897">
        <f>SUM(G76:G77)</f>
        <v>213.48499100000012</v>
      </c>
      <c r="H78" s="897">
        <f>SUM(H76:H77)</f>
        <v>14884.722579000005</v>
      </c>
    </row>
    <row r="79" spans="3:8" ht="12" customHeight="1"/>
    <row r="80" spans="3:8" ht="12" customHeight="1">
      <c r="C80" s="571" t="s">
        <v>582</v>
      </c>
      <c r="D80" s="573"/>
      <c r="E80" s="439"/>
      <c r="F80" s="573"/>
      <c r="G80" s="574"/>
      <c r="H80" s="584"/>
    </row>
    <row r="81" spans="3:8" ht="12" customHeight="1">
      <c r="C81" s="575"/>
      <c r="D81" s="576" t="s">
        <v>363</v>
      </c>
      <c r="E81" s="576" t="s">
        <v>365</v>
      </c>
      <c r="F81" s="576" t="s">
        <v>299</v>
      </c>
      <c r="G81" s="576" t="s">
        <v>275</v>
      </c>
      <c r="H81" s="576" t="s">
        <v>0</v>
      </c>
    </row>
    <row r="82" spans="3:8" ht="12" customHeight="1">
      <c r="C82" s="577" t="s">
        <v>265</v>
      </c>
      <c r="D82" s="896" t="s">
        <v>44</v>
      </c>
      <c r="E82" s="896">
        <v>3.472</v>
      </c>
      <c r="F82" s="896" t="s">
        <v>44</v>
      </c>
      <c r="G82" s="896" t="s">
        <v>44</v>
      </c>
      <c r="H82" s="896">
        <f t="shared" ref="H82:H86" si="23">SUM(D82:G82)</f>
        <v>3.472</v>
      </c>
    </row>
    <row r="83" spans="3:8" ht="12" customHeight="1">
      <c r="C83" s="577" t="s">
        <v>4</v>
      </c>
      <c r="D83" s="578">
        <v>2303.7683019999999</v>
      </c>
      <c r="E83" s="896" t="s">
        <v>44</v>
      </c>
      <c r="F83" s="896" t="s">
        <v>44</v>
      </c>
      <c r="G83" s="896" t="s">
        <v>44</v>
      </c>
      <c r="H83" s="896">
        <f t="shared" si="23"/>
        <v>2303.7683019999999</v>
      </c>
    </row>
    <row r="84" spans="3:8" ht="12" customHeight="1">
      <c r="C84" s="579" t="s">
        <v>276</v>
      </c>
      <c r="D84" s="578">
        <v>963.404585</v>
      </c>
      <c r="E84" s="578">
        <v>2227.6655260000011</v>
      </c>
      <c r="F84" s="578">
        <v>210.6119889999998</v>
      </c>
      <c r="G84" s="578">
        <v>198.32631299999991</v>
      </c>
      <c r="H84" s="578">
        <f t="shared" si="23"/>
        <v>3600.0084130000009</v>
      </c>
    </row>
    <row r="85" spans="3:8" ht="12" customHeight="1">
      <c r="C85" s="579" t="s">
        <v>277</v>
      </c>
      <c r="D85" s="578">
        <v>338.28763299999997</v>
      </c>
      <c r="E85" s="578">
        <v>279.139544</v>
      </c>
      <c r="F85" s="578">
        <v>0.116158</v>
      </c>
      <c r="G85" s="578">
        <v>0.241533</v>
      </c>
      <c r="H85" s="578">
        <f t="shared" si="23"/>
        <v>617.78486800000007</v>
      </c>
    </row>
    <row r="86" spans="3:8" ht="12" customHeight="1">
      <c r="C86" s="579" t="s">
        <v>278</v>
      </c>
      <c r="D86" s="896" t="s">
        <v>44</v>
      </c>
      <c r="E86" s="896">
        <v>2536.6636469999999</v>
      </c>
      <c r="F86" s="896" t="s">
        <v>44</v>
      </c>
      <c r="G86" s="896" t="s">
        <v>44</v>
      </c>
      <c r="H86" s="896">
        <f t="shared" si="23"/>
        <v>2536.6636469999999</v>
      </c>
    </row>
    <row r="87" spans="3:8" ht="12" customHeight="1">
      <c r="C87" s="577" t="s">
        <v>279</v>
      </c>
      <c r="D87" s="896">
        <f t="shared" ref="D87" si="24">SUM(D84:D86)</f>
        <v>1301.6922179999999</v>
      </c>
      <c r="E87" s="896">
        <f t="shared" ref="E87" si="25">SUM(E84:E86)</f>
        <v>5043.4687170000016</v>
      </c>
      <c r="F87" s="896">
        <f t="shared" ref="F87" si="26">SUM(F84:F86)</f>
        <v>210.72814699999981</v>
      </c>
      <c r="G87" s="896">
        <f t="shared" ref="G87" si="27">SUM(G84:G86)</f>
        <v>198.56784599999992</v>
      </c>
      <c r="H87" s="896">
        <f>SUM(D87:G87)</f>
        <v>6754.4569280000014</v>
      </c>
    </row>
    <row r="88" spans="3:8" ht="12" customHeight="1">
      <c r="C88" s="577" t="s">
        <v>67</v>
      </c>
      <c r="D88" s="896">
        <v>542.55260799999996</v>
      </c>
      <c r="E88" s="896">
        <v>3031.6995110000007</v>
      </c>
      <c r="F88" s="896" t="s">
        <v>44</v>
      </c>
      <c r="G88" s="896" t="s">
        <v>44</v>
      </c>
      <c r="H88" s="896">
        <f t="shared" ref="H88:H89" si="28">SUM(D88:G88)</f>
        <v>3574.2521190000007</v>
      </c>
    </row>
    <row r="89" spans="3:8" ht="12" customHeight="1">
      <c r="C89" s="577" t="s">
        <v>282</v>
      </c>
      <c r="D89" s="896">
        <v>10.091754999999999</v>
      </c>
      <c r="E89" s="896" t="s">
        <v>44</v>
      </c>
      <c r="F89" s="896" t="s">
        <v>44</v>
      </c>
      <c r="G89" s="896" t="s">
        <v>44</v>
      </c>
      <c r="H89" s="896">
        <f t="shared" si="28"/>
        <v>10.091754999999999</v>
      </c>
    </row>
    <row r="90" spans="3:8" ht="12" customHeight="1">
      <c r="C90" s="577" t="s">
        <v>266</v>
      </c>
      <c r="D90" s="896" t="s">
        <v>44</v>
      </c>
      <c r="E90" s="896">
        <v>18.102639</v>
      </c>
      <c r="F90" s="896" t="s">
        <v>44</v>
      </c>
      <c r="G90" s="896" t="s">
        <v>44</v>
      </c>
      <c r="H90" s="898">
        <f t="shared" ref="H90:H95" si="29">SUM(D90:G90)</f>
        <v>18.102639</v>
      </c>
    </row>
    <row r="91" spans="3:8" ht="12" customHeight="1">
      <c r="C91" s="580" t="s">
        <v>267</v>
      </c>
      <c r="D91" s="896">
        <v>5.4146400000000003</v>
      </c>
      <c r="E91" s="896">
        <v>394.04399999999998</v>
      </c>
      <c r="F91" s="896" t="s">
        <v>44</v>
      </c>
      <c r="G91" s="896" t="s">
        <v>44</v>
      </c>
      <c r="H91" s="898">
        <f t="shared" si="29"/>
        <v>399.45864</v>
      </c>
    </row>
    <row r="92" spans="3:8" ht="12" customHeight="1">
      <c r="C92" s="580" t="s">
        <v>268</v>
      </c>
      <c r="D92" s="896">
        <v>120.456</v>
      </c>
      <c r="E92" s="896">
        <v>277.404</v>
      </c>
      <c r="F92" s="896" t="s">
        <v>44</v>
      </c>
      <c r="G92" s="896">
        <v>8.1000000000000003E-2</v>
      </c>
      <c r="H92" s="898">
        <f t="shared" si="29"/>
        <v>397.94100000000003</v>
      </c>
    </row>
    <row r="93" spans="3:8" ht="12" customHeight="1">
      <c r="C93" s="580" t="s">
        <v>338</v>
      </c>
      <c r="D93" s="896">
        <v>1.31023</v>
      </c>
      <c r="E93" s="896">
        <v>9.3360000000000003</v>
      </c>
      <c r="F93" s="896" t="s">
        <v>44</v>
      </c>
      <c r="G93" s="896" t="s">
        <v>44</v>
      </c>
      <c r="H93" s="898">
        <f t="shared" si="29"/>
        <v>10.646230000000001</v>
      </c>
    </row>
    <row r="94" spans="3:8" ht="12" customHeight="1">
      <c r="C94" s="580" t="s">
        <v>280</v>
      </c>
      <c r="D94" s="896">
        <v>34.699120000000001</v>
      </c>
      <c r="E94" s="896" t="s">
        <v>44</v>
      </c>
      <c r="F94" s="896" t="s">
        <v>44</v>
      </c>
      <c r="G94" s="896" t="s">
        <v>44</v>
      </c>
      <c r="H94" s="898">
        <f>SUM(D94:G94)</f>
        <v>34.699120000000001</v>
      </c>
    </row>
    <row r="95" spans="3:8" ht="12" customHeight="1">
      <c r="C95" s="580" t="s">
        <v>281</v>
      </c>
      <c r="D95" s="896">
        <v>261.61099999999999</v>
      </c>
      <c r="E95" s="896" t="s">
        <v>44</v>
      </c>
      <c r="F95" s="896" t="s">
        <v>44</v>
      </c>
      <c r="G95" s="896">
        <v>9.6999999999999993</v>
      </c>
      <c r="H95" s="898">
        <f t="shared" si="29"/>
        <v>271.31099999999998</v>
      </c>
    </row>
    <row r="96" spans="3:8" ht="12" customHeight="1">
      <c r="C96" s="581" t="s">
        <v>290</v>
      </c>
      <c r="D96" s="897">
        <f>SUM(D82:D83,D87:D95)</f>
        <v>4581.5958730000002</v>
      </c>
      <c r="E96" s="897">
        <f>SUM(E82:E83,E87:E95)</f>
        <v>8777.5268670000023</v>
      </c>
      <c r="F96" s="897">
        <f>SUM(F82:F83,F87:F95)</f>
        <v>210.72814699999981</v>
      </c>
      <c r="G96" s="897">
        <f>SUM(G82:G83,G87:G95)</f>
        <v>208.3488459999999</v>
      </c>
      <c r="H96" s="897">
        <f>SUM(H82:H83,H87:H95)</f>
        <v>13778.199733000003</v>
      </c>
    </row>
    <row r="97" spans="2:44" ht="12" customHeight="1">
      <c r="C97" s="582" t="s">
        <v>489</v>
      </c>
      <c r="D97" s="896">
        <v>1250.5825009999999</v>
      </c>
      <c r="E97" s="896" t="s">
        <v>44</v>
      </c>
      <c r="F97" s="896" t="s">
        <v>44</v>
      </c>
      <c r="G97" s="896" t="s">
        <v>44</v>
      </c>
      <c r="H97" s="896">
        <f>SUM(D97:G97)</f>
        <v>1250.5825009999999</v>
      </c>
    </row>
    <row r="98" spans="2:44" ht="12" customHeight="1">
      <c r="C98" s="583" t="s">
        <v>300</v>
      </c>
      <c r="D98" s="897">
        <f>SUM(D96:D97)</f>
        <v>5832.1783740000001</v>
      </c>
      <c r="E98" s="897">
        <f>SUM(E96:E97)</f>
        <v>8777.5268670000023</v>
      </c>
      <c r="F98" s="897">
        <f>SUM(F96:F97)</f>
        <v>210.72814699999981</v>
      </c>
      <c r="G98" s="897">
        <f>SUM(G96:G97)</f>
        <v>208.3488459999999</v>
      </c>
      <c r="H98" s="897">
        <f>SUM(H96:H97)</f>
        <v>15028.782234000002</v>
      </c>
    </row>
    <row r="99" spans="2:44" ht="12" customHeight="1">
      <c r="F99" s="611"/>
    </row>
    <row r="100" spans="2:44">
      <c r="B100" s="585"/>
      <c r="C100" s="586" t="s">
        <v>572</v>
      </c>
      <c r="D100" s="586"/>
      <c r="E100" s="586"/>
      <c r="F100" s="586"/>
      <c r="G100" s="586"/>
      <c r="H100" s="586"/>
      <c r="I100" s="586"/>
      <c r="J100" s="586"/>
      <c r="K100" s="586"/>
      <c r="L100" s="586"/>
      <c r="M100" s="586"/>
      <c r="N100" s="586"/>
      <c r="O100" s="586"/>
      <c r="P100" s="586"/>
      <c r="Q100" s="586"/>
      <c r="R100" s="586"/>
      <c r="S100" s="586"/>
      <c r="T100" s="586"/>
      <c r="U100" s="586"/>
      <c r="V100" s="586"/>
      <c r="W100" s="586"/>
    </row>
    <row r="101" spans="2:44" ht="81.75">
      <c r="B101" s="585"/>
      <c r="C101" s="587"/>
      <c r="D101" s="588" t="s">
        <v>360</v>
      </c>
      <c r="E101" s="588" t="s">
        <v>361</v>
      </c>
      <c r="F101" s="588" t="s">
        <v>362</v>
      </c>
      <c r="G101" s="588" t="s">
        <v>363</v>
      </c>
      <c r="H101" s="588" t="s">
        <v>364</v>
      </c>
      <c r="I101" s="588" t="s">
        <v>365</v>
      </c>
      <c r="J101" s="588" t="s">
        <v>366</v>
      </c>
      <c r="K101" s="588" t="s">
        <v>367</v>
      </c>
      <c r="L101" s="588" t="s">
        <v>368</v>
      </c>
      <c r="M101" s="588" t="s">
        <v>369</v>
      </c>
      <c r="N101" s="588" t="s">
        <v>299</v>
      </c>
      <c r="O101" s="588" t="s">
        <v>370</v>
      </c>
      <c r="P101" s="588" t="s">
        <v>371</v>
      </c>
      <c r="Q101" s="588" t="s">
        <v>372</v>
      </c>
      <c r="R101" s="588" t="s">
        <v>144</v>
      </c>
      <c r="S101" s="588" t="s">
        <v>275</v>
      </c>
      <c r="T101" s="588" t="s">
        <v>373</v>
      </c>
      <c r="U101" s="588" t="s">
        <v>374</v>
      </c>
      <c r="V101" s="588" t="s">
        <v>375</v>
      </c>
      <c r="W101" s="589" t="s">
        <v>511</v>
      </c>
      <c r="X101" s="884"/>
      <c r="Y101" s="884"/>
      <c r="Z101" s="884"/>
      <c r="AA101" s="884"/>
      <c r="AB101" s="884"/>
      <c r="AC101" s="884"/>
      <c r="AD101" s="884"/>
      <c r="AE101" s="884"/>
      <c r="AF101" s="884"/>
      <c r="AG101" s="884"/>
      <c r="AH101" s="884"/>
      <c r="AI101" s="884"/>
      <c r="AJ101" s="884"/>
      <c r="AK101" s="884"/>
      <c r="AL101" s="884"/>
      <c r="AM101" s="884"/>
      <c r="AN101" s="884"/>
      <c r="AO101" s="884"/>
      <c r="AP101" s="884"/>
      <c r="AQ101" s="884"/>
    </row>
    <row r="102" spans="2:44">
      <c r="B102" s="585"/>
      <c r="C102" s="590" t="s">
        <v>377</v>
      </c>
      <c r="D102" s="578">
        <v>968.22834317919785</v>
      </c>
      <c r="E102" s="578">
        <v>3437.7451273265983</v>
      </c>
      <c r="F102" s="578">
        <v>1634.0469216457118</v>
      </c>
      <c r="G102" s="591" t="s">
        <v>44</v>
      </c>
      <c r="H102" s="578">
        <v>1607.0763435894037</v>
      </c>
      <c r="I102" s="591">
        <f>'Data 1'!G74</f>
        <v>3.5851999999999999</v>
      </c>
      <c r="J102" s="578">
        <v>763.38987113494397</v>
      </c>
      <c r="K102" s="578">
        <v>747.08518244283664</v>
      </c>
      <c r="L102" s="578">
        <v>7951.8115736360824</v>
      </c>
      <c r="M102" s="578">
        <v>4735.4971711364178</v>
      </c>
      <c r="N102" s="591" t="s">
        <v>44</v>
      </c>
      <c r="O102" s="578">
        <v>1611.7575036111832</v>
      </c>
      <c r="P102" s="578">
        <v>6457.4871152802198</v>
      </c>
      <c r="Q102" s="578">
        <v>122.85225019501384</v>
      </c>
      <c r="R102" s="578">
        <v>132.77283453296278</v>
      </c>
      <c r="S102" s="591" t="s">
        <v>44</v>
      </c>
      <c r="T102" s="578">
        <v>108.50595695879336</v>
      </c>
      <c r="U102" s="578">
        <v>534.18348372105515</v>
      </c>
      <c r="V102" s="578">
        <v>405.34835360958579</v>
      </c>
      <c r="W102" s="591">
        <f>SUM(D102:V102)</f>
        <v>31221.373232000009</v>
      </c>
      <c r="X102" s="598"/>
      <c r="Y102" s="598"/>
      <c r="Z102" s="598"/>
      <c r="AA102" s="598"/>
      <c r="AB102" s="598"/>
      <c r="AC102" s="598"/>
      <c r="AD102" s="598"/>
      <c r="AE102" s="598"/>
      <c r="AF102" s="598"/>
      <c r="AG102" s="598"/>
      <c r="AH102" s="598"/>
      <c r="AI102" s="885"/>
      <c r="AJ102" s="598"/>
      <c r="AK102" s="598"/>
      <c r="AL102" s="598"/>
      <c r="AM102" s="598"/>
      <c r="AN102" s="598"/>
      <c r="AO102" s="598"/>
      <c r="AP102" s="598"/>
      <c r="AQ102" s="598"/>
      <c r="AR102" s="598"/>
    </row>
    <row r="103" spans="2:44">
      <c r="B103" s="585"/>
      <c r="C103" s="590" t="s">
        <v>378</v>
      </c>
      <c r="D103" s="591" t="s">
        <v>44</v>
      </c>
      <c r="E103" s="591" t="s">
        <v>44</v>
      </c>
      <c r="F103" s="591" t="s">
        <v>44</v>
      </c>
      <c r="G103" s="591" t="s">
        <v>44</v>
      </c>
      <c r="H103" s="591">
        <v>7430.8019999999997</v>
      </c>
      <c r="I103" s="591" t="s">
        <v>44</v>
      </c>
      <c r="J103" s="591" t="s">
        <v>44</v>
      </c>
      <c r="K103" s="591">
        <v>7926.3590000000004</v>
      </c>
      <c r="L103" s="591" t="s">
        <v>44</v>
      </c>
      <c r="M103" s="591">
        <v>23325.627</v>
      </c>
      <c r="N103" s="591" t="s">
        <v>44</v>
      </c>
      <c r="O103" s="591">
        <v>16072.050999999999</v>
      </c>
      <c r="P103" s="591" t="s">
        <v>44</v>
      </c>
      <c r="Q103" s="591" t="s">
        <v>44</v>
      </c>
      <c r="R103" s="591" t="s">
        <v>44</v>
      </c>
      <c r="S103" s="591" t="s">
        <v>44</v>
      </c>
      <c r="T103" s="591" t="s">
        <v>44</v>
      </c>
      <c r="U103" s="591" t="s">
        <v>44</v>
      </c>
      <c r="V103" s="591" t="s">
        <v>44</v>
      </c>
      <c r="W103" s="591">
        <f t="shared" ref="W103:W106" si="30">SUM(D103:V103)</f>
        <v>54754.839</v>
      </c>
      <c r="X103" s="598"/>
      <c r="Y103" s="598"/>
      <c r="Z103" s="598"/>
      <c r="AA103" s="598"/>
      <c r="AB103" s="885"/>
      <c r="AC103" s="598"/>
      <c r="AD103" s="598"/>
      <c r="AE103" s="598"/>
      <c r="AF103" s="598"/>
      <c r="AG103" s="598"/>
      <c r="AH103" s="598"/>
      <c r="AI103" s="598"/>
      <c r="AJ103" s="598"/>
      <c r="AK103" s="598"/>
      <c r="AL103" s="598"/>
      <c r="AM103" s="598"/>
      <c r="AN103" s="598"/>
      <c r="AO103" s="598"/>
      <c r="AP103" s="598"/>
      <c r="AQ103" s="598"/>
      <c r="AR103" s="598"/>
    </row>
    <row r="104" spans="2:44">
      <c r="B104" s="585"/>
      <c r="C104" s="590" t="s">
        <v>382</v>
      </c>
      <c r="D104" s="591">
        <v>12701.04</v>
      </c>
      <c r="E104" s="591">
        <v>4459.4560000000001</v>
      </c>
      <c r="F104" s="591">
        <v>12480.174000000001</v>
      </c>
      <c r="G104" s="591">
        <f>'Data 1'!D75</f>
        <v>1865.2682969999992</v>
      </c>
      <c r="H104" s="591" t="s">
        <v>44</v>
      </c>
      <c r="I104" s="591" t="s">
        <v>44</v>
      </c>
      <c r="J104" s="591" t="s">
        <v>44</v>
      </c>
      <c r="K104" s="591">
        <v>906.899</v>
      </c>
      <c r="L104" s="591">
        <v>9310.0969999999998</v>
      </c>
      <c r="M104" s="591" t="s">
        <v>44</v>
      </c>
      <c r="N104" s="591" t="s">
        <v>44</v>
      </c>
      <c r="O104" s="591" t="s">
        <v>44</v>
      </c>
      <c r="P104" s="591">
        <v>11066.106</v>
      </c>
      <c r="Q104" s="591" t="s">
        <v>44</v>
      </c>
      <c r="R104" s="591" t="s">
        <v>44</v>
      </c>
      <c r="S104" s="591" t="s">
        <v>44</v>
      </c>
      <c r="T104" s="591" t="s">
        <v>44</v>
      </c>
      <c r="U104" s="591" t="s">
        <v>44</v>
      </c>
      <c r="V104" s="591" t="s">
        <v>44</v>
      </c>
      <c r="W104" s="591">
        <f t="shared" si="30"/>
        <v>52789.040297</v>
      </c>
      <c r="X104" s="598"/>
      <c r="Y104" s="598"/>
      <c r="Z104" s="598"/>
      <c r="AA104" s="885"/>
      <c r="AB104" s="598"/>
      <c r="AC104" s="598"/>
      <c r="AD104" s="598"/>
      <c r="AE104" s="598"/>
      <c r="AF104" s="598"/>
      <c r="AG104" s="598"/>
      <c r="AH104" s="598"/>
      <c r="AI104" s="598"/>
      <c r="AJ104" s="598"/>
      <c r="AK104" s="598"/>
      <c r="AL104" s="598"/>
      <c r="AM104" s="598"/>
      <c r="AN104" s="598"/>
      <c r="AO104" s="598"/>
      <c r="AP104" s="598"/>
      <c r="AQ104" s="598"/>
      <c r="AR104" s="598"/>
    </row>
    <row r="105" spans="2:44">
      <c r="B105" s="585"/>
      <c r="C105" s="590" t="s">
        <v>383</v>
      </c>
      <c r="D105" s="591" t="s">
        <v>44</v>
      </c>
      <c r="E105" s="591" t="s">
        <v>44</v>
      </c>
      <c r="F105" s="591" t="s">
        <v>44</v>
      </c>
      <c r="G105" s="591">
        <f>SUM('Data 1'!D79,'Data 1'!D81)</f>
        <v>1322.4857109999998</v>
      </c>
      <c r="H105" s="591" t="s">
        <v>44</v>
      </c>
      <c r="I105" s="591">
        <f>'Data 1'!G79</f>
        <v>4763.9096750000008</v>
      </c>
      <c r="J105" s="591" t="s">
        <v>44</v>
      </c>
      <c r="K105" s="591" t="s">
        <v>44</v>
      </c>
      <c r="L105" s="591" t="s">
        <v>44</v>
      </c>
      <c r="M105" s="591" t="s">
        <v>44</v>
      </c>
      <c r="N105" s="591">
        <f>'Data 1'!J79</f>
        <v>205.43960000000001</v>
      </c>
      <c r="O105" s="591" t="s">
        <v>44</v>
      </c>
      <c r="P105" s="591" t="s">
        <v>44</v>
      </c>
      <c r="Q105" s="591" t="s">
        <v>44</v>
      </c>
      <c r="R105" s="591" t="s">
        <v>44</v>
      </c>
      <c r="S105" s="591">
        <f>'Data 1'!M79</f>
        <v>204.81599100000011</v>
      </c>
      <c r="T105" s="591" t="s">
        <v>44</v>
      </c>
      <c r="U105" s="591" t="s">
        <v>44</v>
      </c>
      <c r="V105" s="591" t="s">
        <v>44</v>
      </c>
      <c r="W105" s="591">
        <f t="shared" si="30"/>
        <v>6496.6509770000002</v>
      </c>
      <c r="X105" s="598"/>
      <c r="Y105" s="598"/>
      <c r="Z105" s="598"/>
      <c r="AA105" s="598"/>
      <c r="AB105" s="598"/>
      <c r="AC105" s="885"/>
      <c r="AD105" s="598"/>
      <c r="AE105" s="598"/>
      <c r="AF105" s="598"/>
      <c r="AG105" s="598"/>
      <c r="AH105" s="598"/>
      <c r="AI105" s="598"/>
      <c r="AJ105" s="598"/>
      <c r="AK105" s="598"/>
      <c r="AL105" s="598"/>
      <c r="AM105" s="598"/>
      <c r="AN105" s="598"/>
      <c r="AO105" s="598"/>
      <c r="AP105" s="598"/>
      <c r="AQ105" s="598"/>
      <c r="AR105" s="598"/>
    </row>
    <row r="106" spans="2:44">
      <c r="B106" s="585"/>
      <c r="C106" s="590" t="s">
        <v>379</v>
      </c>
      <c r="D106" s="591">
        <v>5623.4669999999996</v>
      </c>
      <c r="E106" s="591">
        <v>177.911</v>
      </c>
      <c r="F106" s="591">
        <v>361.30700000000002</v>
      </c>
      <c r="G106" s="591">
        <f>'Data 1'!D80</f>
        <v>809.23936800000047</v>
      </c>
      <c r="H106" s="591">
        <v>4858.8630000000003</v>
      </c>
      <c r="I106" s="591">
        <f>'Data 1'!G80</f>
        <v>3213.0420700000032</v>
      </c>
      <c r="J106" s="591" t="s">
        <v>44</v>
      </c>
      <c r="K106" s="591">
        <v>1289.096</v>
      </c>
      <c r="L106" s="591" t="s">
        <v>44</v>
      </c>
      <c r="M106" s="591">
        <v>6831.6980000000003</v>
      </c>
      <c r="N106" s="591" t="s">
        <v>44</v>
      </c>
      <c r="O106" s="591" t="s">
        <v>44</v>
      </c>
      <c r="P106" s="591">
        <v>333.78800000000001</v>
      </c>
      <c r="Q106" s="591">
        <v>590.15899999999999</v>
      </c>
      <c r="R106" s="591" t="s">
        <v>44</v>
      </c>
      <c r="S106" s="591" t="s">
        <v>44</v>
      </c>
      <c r="T106" s="591">
        <v>2072.4319999999998</v>
      </c>
      <c r="U106" s="591">
        <v>724.07</v>
      </c>
      <c r="V106" s="591">
        <v>2405.6770000000001</v>
      </c>
      <c r="W106" s="591">
        <f t="shared" si="30"/>
        <v>29290.749438000003</v>
      </c>
      <c r="X106" s="598"/>
      <c r="Y106" s="598"/>
      <c r="Z106" s="598"/>
      <c r="AA106" s="598"/>
      <c r="AB106" s="598"/>
      <c r="AC106" s="598"/>
      <c r="AD106" s="598"/>
      <c r="AE106" s="598"/>
      <c r="AF106" s="598"/>
      <c r="AG106" s="598"/>
      <c r="AH106" s="598"/>
      <c r="AI106" s="598"/>
      <c r="AJ106" s="885"/>
      <c r="AK106" s="598"/>
      <c r="AL106" s="598"/>
      <c r="AM106" s="598"/>
      <c r="AN106" s="598"/>
      <c r="AO106" s="598"/>
      <c r="AP106" s="598"/>
      <c r="AQ106" s="598"/>
      <c r="AR106" s="598"/>
    </row>
    <row r="107" spans="2:44">
      <c r="B107" s="585"/>
      <c r="C107" s="590" t="s">
        <v>266</v>
      </c>
      <c r="D107" s="591" t="s">
        <v>44</v>
      </c>
      <c r="E107" s="591" t="s">
        <v>44</v>
      </c>
      <c r="F107" s="591" t="s">
        <v>44</v>
      </c>
      <c r="G107" s="591" t="s">
        <v>44</v>
      </c>
      <c r="H107" s="591" t="s">
        <v>44</v>
      </c>
      <c r="I107" s="591">
        <f>'Data 1'!G82</f>
        <v>8.5570660000000025</v>
      </c>
      <c r="J107" s="591" t="s">
        <v>44</v>
      </c>
      <c r="K107" s="591" t="s">
        <v>44</v>
      </c>
      <c r="L107" s="591" t="s">
        <v>44</v>
      </c>
      <c r="M107" s="591" t="s">
        <v>44</v>
      </c>
      <c r="N107" s="591" t="s">
        <v>44</v>
      </c>
      <c r="O107" s="591" t="s">
        <v>44</v>
      </c>
      <c r="P107" s="591" t="s">
        <v>44</v>
      </c>
      <c r="Q107" s="591" t="s">
        <v>44</v>
      </c>
      <c r="R107" s="591" t="s">
        <v>44</v>
      </c>
      <c r="S107" s="591" t="s">
        <v>44</v>
      </c>
      <c r="T107" s="591" t="s">
        <v>44</v>
      </c>
      <c r="U107" s="591" t="s">
        <v>44</v>
      </c>
      <c r="V107" s="591" t="s">
        <v>44</v>
      </c>
      <c r="W107" s="591">
        <f>SUM(D107:V107)</f>
        <v>8.5570660000000025</v>
      </c>
      <c r="X107" s="598"/>
      <c r="Y107" s="598"/>
      <c r="Z107" s="598"/>
      <c r="AA107" s="598"/>
      <c r="AB107" s="598"/>
      <c r="AC107" s="598"/>
      <c r="AD107" s="598"/>
      <c r="AE107" s="598"/>
      <c r="AF107" s="598"/>
      <c r="AG107" s="598"/>
      <c r="AH107" s="598"/>
      <c r="AI107" s="598"/>
      <c r="AJ107" s="598"/>
      <c r="AK107" s="598"/>
      <c r="AL107" s="598"/>
      <c r="AM107" s="598"/>
      <c r="AN107" s="598"/>
      <c r="AO107" s="598"/>
      <c r="AP107" s="598"/>
      <c r="AQ107" s="598"/>
      <c r="AR107" s="598"/>
    </row>
    <row r="108" spans="2:44">
      <c r="B108" s="585"/>
      <c r="C108" s="590" t="s">
        <v>267</v>
      </c>
      <c r="D108" s="591">
        <v>6363.837098</v>
      </c>
      <c r="E108" s="591">
        <v>4229.1992229999996</v>
      </c>
      <c r="F108" s="591">
        <v>917.80775199999994</v>
      </c>
      <c r="G108" s="591">
        <f>'Data 1'!D83</f>
        <v>5.3170200000000003</v>
      </c>
      <c r="H108" s="591">
        <v>2195.9935659999996</v>
      </c>
      <c r="I108" s="591">
        <f>'Data 1'!G83</f>
        <v>396.66105200000004</v>
      </c>
      <c r="J108" s="591">
        <v>70.740944999999996</v>
      </c>
      <c r="K108" s="591">
        <v>7286.7164059999996</v>
      </c>
      <c r="L108" s="591">
        <v>11135.293154000001</v>
      </c>
      <c r="M108" s="591">
        <v>2608.7822570000008</v>
      </c>
      <c r="N108" s="591" t="s">
        <v>44</v>
      </c>
      <c r="O108" s="591" t="s">
        <v>44</v>
      </c>
      <c r="P108" s="591">
        <v>8554.7587439999988</v>
      </c>
      <c r="Q108" s="591">
        <v>934.74148399999979</v>
      </c>
      <c r="R108" s="591" t="s">
        <v>44</v>
      </c>
      <c r="S108" s="591" t="s">
        <v>44</v>
      </c>
      <c r="T108" s="591">
        <v>435.39733099999995</v>
      </c>
      <c r="U108" s="591">
        <v>2637.926023</v>
      </c>
      <c r="V108" s="591">
        <v>341.95555000000007</v>
      </c>
      <c r="W108" s="591">
        <f t="shared" ref="W108:W114" si="31">SUM(D108:V108)</f>
        <v>48115.127604999994</v>
      </c>
      <c r="X108" s="885"/>
      <c r="Y108" s="598"/>
      <c r="Z108" s="598"/>
      <c r="AA108" s="598"/>
      <c r="AB108" s="598"/>
      <c r="AC108" s="598"/>
      <c r="AD108" s="598"/>
      <c r="AE108" s="598"/>
      <c r="AF108" s="598"/>
      <c r="AG108" s="598"/>
      <c r="AH108" s="598"/>
      <c r="AI108" s="598"/>
      <c r="AJ108" s="598"/>
      <c r="AK108" s="598"/>
      <c r="AL108" s="598"/>
      <c r="AM108" s="598"/>
      <c r="AN108" s="598"/>
      <c r="AO108" s="598"/>
      <c r="AP108" s="598"/>
      <c r="AQ108" s="598"/>
      <c r="AR108" s="598"/>
    </row>
    <row r="109" spans="2:44">
      <c r="B109" s="585"/>
      <c r="C109" s="590" t="s">
        <v>268</v>
      </c>
      <c r="D109" s="591">
        <v>1570.0735400000001</v>
      </c>
      <c r="E109" s="591">
        <v>304.32560500000005</v>
      </c>
      <c r="F109" s="591">
        <v>0.65173600000000009</v>
      </c>
      <c r="G109" s="591">
        <f>'Data 1'!D84</f>
        <v>122.64547999999999</v>
      </c>
      <c r="H109" s="591">
        <v>523.085511</v>
      </c>
      <c r="I109" s="591">
        <f>'Data 1'!G84</f>
        <v>275.55416100000002</v>
      </c>
      <c r="J109" s="591">
        <v>2.0553100000000004</v>
      </c>
      <c r="K109" s="591">
        <v>1722.9102679999999</v>
      </c>
      <c r="L109" s="591">
        <v>847.26885099999993</v>
      </c>
      <c r="M109" s="591">
        <v>421.1120840000001</v>
      </c>
      <c r="N109" s="591" t="s">
        <v>44</v>
      </c>
      <c r="O109" s="591">
        <v>1111.1339890000002</v>
      </c>
      <c r="P109" s="591">
        <v>20.758184</v>
      </c>
      <c r="Q109" s="591">
        <v>132.18766200000002</v>
      </c>
      <c r="R109" s="591">
        <v>93.788112000000012</v>
      </c>
      <c r="S109" s="591">
        <f>'Data 1'!M84</f>
        <v>7.8E-2</v>
      </c>
      <c r="T109" s="591">
        <v>762.39686200000006</v>
      </c>
      <c r="U109" s="591">
        <v>304.33530700000006</v>
      </c>
      <c r="V109" s="591">
        <v>28.715116999999999</v>
      </c>
      <c r="W109" s="591">
        <f t="shared" si="31"/>
        <v>8243.0757790000007</v>
      </c>
      <c r="X109" s="598"/>
      <c r="Y109" s="598"/>
      <c r="Z109" s="598"/>
      <c r="AA109" s="598"/>
      <c r="AB109" s="598"/>
      <c r="AC109" s="598"/>
      <c r="AD109" s="598"/>
      <c r="AE109" s="598"/>
      <c r="AF109" s="598"/>
      <c r="AG109" s="598"/>
      <c r="AH109" s="598"/>
      <c r="AI109" s="598"/>
      <c r="AJ109" s="598"/>
      <c r="AK109" s="598"/>
      <c r="AL109" s="598"/>
      <c r="AM109" s="885"/>
      <c r="AN109" s="598"/>
      <c r="AO109" s="598"/>
      <c r="AP109" s="598"/>
      <c r="AQ109" s="598"/>
      <c r="AR109" s="598"/>
    </row>
    <row r="110" spans="2:44">
      <c r="B110" s="585"/>
      <c r="C110" s="590" t="s">
        <v>269</v>
      </c>
      <c r="D110" s="591">
        <v>2110.2365080000004</v>
      </c>
      <c r="E110" s="591" t="s">
        <v>44</v>
      </c>
      <c r="F110" s="591" t="s">
        <v>44</v>
      </c>
      <c r="G110" s="591" t="s">
        <v>44</v>
      </c>
      <c r="H110" s="591">
        <v>89.976463999999993</v>
      </c>
      <c r="I110" s="591" t="s">
        <v>44</v>
      </c>
      <c r="J110" s="591" t="s">
        <v>44</v>
      </c>
      <c r="K110" s="591">
        <v>735.48629800000003</v>
      </c>
      <c r="L110" s="591" t="s">
        <v>44</v>
      </c>
      <c r="M110" s="591">
        <v>75.591873999999976</v>
      </c>
      <c r="N110" s="591" t="s">
        <v>44</v>
      </c>
      <c r="O110" s="591">
        <v>2037.8448430000001</v>
      </c>
      <c r="P110" s="591" t="s">
        <v>44</v>
      </c>
      <c r="Q110" s="591" t="s">
        <v>44</v>
      </c>
      <c r="R110" s="591" t="s">
        <v>44</v>
      </c>
      <c r="S110" s="591" t="s">
        <v>44</v>
      </c>
      <c r="T110" s="591">
        <v>36.099527000000002</v>
      </c>
      <c r="U110" s="591" t="s">
        <v>44</v>
      </c>
      <c r="V110" s="591" t="s">
        <v>44</v>
      </c>
      <c r="W110" s="591">
        <f t="shared" si="31"/>
        <v>5085.2355140000009</v>
      </c>
      <c r="X110" s="598"/>
      <c r="Y110" s="598"/>
      <c r="Z110" s="598"/>
      <c r="AA110" s="598"/>
      <c r="AB110" s="598"/>
      <c r="AC110" s="598"/>
      <c r="AD110" s="598"/>
      <c r="AE110" s="598"/>
      <c r="AF110" s="598"/>
      <c r="AG110" s="598"/>
      <c r="AH110" s="598"/>
      <c r="AI110" s="598"/>
      <c r="AJ110" s="598"/>
      <c r="AK110" s="598"/>
      <c r="AL110" s="598"/>
      <c r="AM110" s="598"/>
      <c r="AN110" s="598"/>
      <c r="AO110" s="598"/>
      <c r="AP110" s="598"/>
      <c r="AQ110" s="598"/>
      <c r="AR110" s="598"/>
    </row>
    <row r="111" spans="2:44">
      <c r="B111" s="585"/>
      <c r="C111" s="590" t="s">
        <v>338</v>
      </c>
      <c r="D111" s="591">
        <v>1265.903382</v>
      </c>
      <c r="E111" s="591">
        <v>57.287430999999998</v>
      </c>
      <c r="F111" s="591">
        <v>228.78606300000001</v>
      </c>
      <c r="G111" s="591">
        <f>'Data 1'!D85</f>
        <v>1.97255</v>
      </c>
      <c r="H111" s="591">
        <v>40.643070999999999</v>
      </c>
      <c r="I111" s="591">
        <f>'Data 1'!G85</f>
        <v>8.0532160000000008</v>
      </c>
      <c r="J111" s="591">
        <v>85.075815999999989</v>
      </c>
      <c r="K111" s="591">
        <v>240.960016</v>
      </c>
      <c r="L111" s="591">
        <v>201.18511600000002</v>
      </c>
      <c r="M111" s="591">
        <v>174.42715200000004</v>
      </c>
      <c r="N111" s="591" t="s">
        <v>44</v>
      </c>
      <c r="O111" s="591">
        <v>199.31235800000002</v>
      </c>
      <c r="P111" s="591">
        <v>235.93751399999999</v>
      </c>
      <c r="Q111" s="591">
        <v>0.55284</v>
      </c>
      <c r="R111" s="591">
        <v>156.87073900000004</v>
      </c>
      <c r="S111" s="591" t="s">
        <v>44</v>
      </c>
      <c r="T111" s="591">
        <v>39.185057</v>
      </c>
      <c r="U111" s="591">
        <v>233.27032199999996</v>
      </c>
      <c r="V111" s="591">
        <v>14.552711000000002</v>
      </c>
      <c r="W111" s="591">
        <f t="shared" si="31"/>
        <v>3183.9753540000002</v>
      </c>
      <c r="X111" s="598"/>
      <c r="Y111" s="598"/>
      <c r="Z111" s="598"/>
      <c r="AA111" s="598"/>
      <c r="AB111" s="598"/>
      <c r="AC111" s="598"/>
      <c r="AD111" s="598"/>
      <c r="AE111" s="598"/>
      <c r="AF111" s="598"/>
      <c r="AG111" s="598"/>
      <c r="AH111" s="598"/>
      <c r="AI111" s="598"/>
      <c r="AJ111" s="598"/>
      <c r="AK111" s="598"/>
      <c r="AL111" s="598"/>
      <c r="AM111" s="598"/>
      <c r="AN111" s="598"/>
      <c r="AO111" s="598"/>
      <c r="AP111" s="598"/>
      <c r="AQ111" s="598"/>
      <c r="AR111" s="598"/>
    </row>
    <row r="112" spans="2:44">
      <c r="B112" s="585"/>
      <c r="C112" s="590" t="s">
        <v>280</v>
      </c>
      <c r="D112" s="591">
        <v>5207.0427349999982</v>
      </c>
      <c r="E112" s="591">
        <v>2443.0583580000002</v>
      </c>
      <c r="F112" s="591">
        <v>357.12257099999999</v>
      </c>
      <c r="G112" s="591">
        <f>'Data 1'!D86</f>
        <v>31.51932</v>
      </c>
      <c r="H112" s="591">
        <v>1531.5526240000002</v>
      </c>
      <c r="I112" s="591">
        <f>'Data 1'!G86</f>
        <v>0</v>
      </c>
      <c r="J112" s="591">
        <v>716.34605600000009</v>
      </c>
      <c r="K112" s="591">
        <v>778.59447799999987</v>
      </c>
      <c r="L112" s="591">
        <v>1850.7469590000001</v>
      </c>
      <c r="M112" s="591">
        <v>4678.8483130000004</v>
      </c>
      <c r="N112" s="591" t="s">
        <v>44</v>
      </c>
      <c r="O112" s="591">
        <v>69.638161999999994</v>
      </c>
      <c r="P112" s="591">
        <v>2629.3494610000002</v>
      </c>
      <c r="Q112" s="591">
        <v>82.116107</v>
      </c>
      <c r="R112" s="591">
        <v>694.04694900000015</v>
      </c>
      <c r="S112" s="591" t="s">
        <v>44</v>
      </c>
      <c r="T112" s="591">
        <v>1458.4756870000001</v>
      </c>
      <c r="U112" s="591">
        <v>835.15337699999998</v>
      </c>
      <c r="V112" s="591">
        <v>2085.8845960000003</v>
      </c>
      <c r="W112" s="591">
        <f t="shared" si="31"/>
        <v>25449.495753000003</v>
      </c>
      <c r="X112" s="598"/>
      <c r="Y112" s="598"/>
      <c r="Z112" s="598"/>
      <c r="AA112" s="598"/>
      <c r="AB112" s="598"/>
      <c r="AC112" s="598"/>
      <c r="AD112" s="598"/>
      <c r="AE112" s="598"/>
      <c r="AF112" s="598"/>
      <c r="AG112" s="598"/>
      <c r="AH112" s="598"/>
      <c r="AI112" s="598"/>
      <c r="AJ112" s="598"/>
      <c r="AK112" s="598"/>
      <c r="AL112" s="598"/>
      <c r="AM112" s="598"/>
      <c r="AN112" s="598"/>
      <c r="AO112" s="598"/>
      <c r="AP112" s="598"/>
      <c r="AQ112" s="598"/>
      <c r="AR112" s="598"/>
    </row>
    <row r="113" spans="2:45">
      <c r="B113" s="585"/>
      <c r="C113" s="590" t="s">
        <v>574</v>
      </c>
      <c r="D113" s="591" t="s">
        <v>44</v>
      </c>
      <c r="E113" s="591" t="s">
        <v>44</v>
      </c>
      <c r="F113" s="591" t="s">
        <v>44</v>
      </c>
      <c r="G113" s="591">
        <v>151.09772949999999</v>
      </c>
      <c r="H113" s="591" t="s">
        <v>44</v>
      </c>
      <c r="I113" s="591" t="s">
        <v>44</v>
      </c>
      <c r="J113" s="591">
        <v>33.142119999999998</v>
      </c>
      <c r="K113" s="591" t="s">
        <v>44</v>
      </c>
      <c r="L113" s="591" t="s">
        <v>44</v>
      </c>
      <c r="M113" s="591">
        <v>136.54451</v>
      </c>
      <c r="N113" s="591" t="s">
        <v>44</v>
      </c>
      <c r="O113" s="591" t="s">
        <v>44</v>
      </c>
      <c r="P113" s="591">
        <v>187.98402550000003</v>
      </c>
      <c r="Q113" s="591" t="s">
        <v>44</v>
      </c>
      <c r="R113" s="591">
        <v>62.844877000000018</v>
      </c>
      <c r="S113" s="591">
        <v>4.295929000000001</v>
      </c>
      <c r="T113" s="591" t="s">
        <v>44</v>
      </c>
      <c r="U113" s="591" t="s">
        <v>44</v>
      </c>
      <c r="V113" s="591">
        <v>242.13994250000002</v>
      </c>
      <c r="W113" s="591">
        <f>SUM(D113:V113)</f>
        <v>818.04913350000015</v>
      </c>
      <c r="X113" s="598"/>
      <c r="Y113" s="598"/>
      <c r="Z113" s="598"/>
      <c r="AA113" s="598"/>
      <c r="AB113" s="598"/>
      <c r="AC113" s="598"/>
      <c r="AD113" s="598"/>
      <c r="AE113" s="598"/>
      <c r="AF113" s="598"/>
      <c r="AG113" s="598"/>
      <c r="AH113" s="598"/>
      <c r="AI113" s="598"/>
      <c r="AJ113" s="598"/>
      <c r="AK113" s="598"/>
      <c r="AL113" s="598"/>
      <c r="AM113" s="598"/>
      <c r="AN113" s="598"/>
      <c r="AO113" s="598"/>
      <c r="AP113" s="598"/>
      <c r="AQ113" s="598"/>
      <c r="AR113" s="598"/>
    </row>
    <row r="114" spans="2:45">
      <c r="B114" s="585"/>
      <c r="C114" s="590" t="s">
        <v>575</v>
      </c>
      <c r="D114" s="591" t="s">
        <v>44</v>
      </c>
      <c r="E114" s="591">
        <v>404.30217400000004</v>
      </c>
      <c r="F114" s="591">
        <v>720.74103600000001</v>
      </c>
      <c r="G114" s="591">
        <f>'Data 1'!D87-G113</f>
        <v>151.09827050000004</v>
      </c>
      <c r="H114" s="591">
        <v>365.32810500000005</v>
      </c>
      <c r="I114" s="591" t="str">
        <f>'Data 1'!G87</f>
        <v>-</v>
      </c>
      <c r="J114" s="591">
        <v>33.142119999999998</v>
      </c>
      <c r="K114" s="591" t="s">
        <v>44</v>
      </c>
      <c r="L114" s="591" t="s">
        <v>44</v>
      </c>
      <c r="M114" s="591">
        <v>136.54451</v>
      </c>
      <c r="N114" s="591" t="s">
        <v>44</v>
      </c>
      <c r="O114" s="591" t="s">
        <v>44</v>
      </c>
      <c r="P114" s="591">
        <v>187.98402550000003</v>
      </c>
      <c r="Q114" s="591" t="s">
        <v>44</v>
      </c>
      <c r="R114" s="591">
        <v>62.844877000000018</v>
      </c>
      <c r="S114" s="591">
        <f>'Data 1'!M87-S113</f>
        <v>4.2950709999999983</v>
      </c>
      <c r="T114" s="591" t="s">
        <v>44</v>
      </c>
      <c r="U114" s="591" t="s">
        <v>44</v>
      </c>
      <c r="V114" s="591">
        <v>413.8278934999999</v>
      </c>
      <c r="W114" s="591">
        <f t="shared" si="31"/>
        <v>2480.1080824999999</v>
      </c>
      <c r="X114" s="598"/>
      <c r="Y114" s="598"/>
      <c r="Z114" s="598"/>
      <c r="AA114" s="598"/>
      <c r="AB114" s="598"/>
      <c r="AC114" s="598"/>
      <c r="AD114" s="598"/>
      <c r="AE114" s="598"/>
      <c r="AF114" s="598"/>
      <c r="AG114" s="598"/>
      <c r="AH114" s="598"/>
      <c r="AI114" s="598"/>
      <c r="AJ114" s="598"/>
      <c r="AK114" s="598"/>
      <c r="AL114" s="598"/>
      <c r="AM114" s="598"/>
      <c r="AN114" s="598"/>
      <c r="AO114" s="598"/>
      <c r="AP114" s="598"/>
      <c r="AQ114" s="598"/>
      <c r="AR114" s="598"/>
    </row>
    <row r="115" spans="2:45">
      <c r="B115" s="585"/>
      <c r="C115" s="592" t="s">
        <v>290</v>
      </c>
      <c r="D115" s="594">
        <f t="shared" ref="D115:W115" si="32">SUM(D102:D114)</f>
        <v>35809.828606179202</v>
      </c>
      <c r="E115" s="594">
        <f t="shared" si="32"/>
        <v>15513.284918326599</v>
      </c>
      <c r="F115" s="594">
        <f t="shared" si="32"/>
        <v>16700.637079645712</v>
      </c>
      <c r="G115" s="876">
        <f t="shared" si="32"/>
        <v>4460.6437459999997</v>
      </c>
      <c r="H115" s="594">
        <f t="shared" si="32"/>
        <v>18643.320684589402</v>
      </c>
      <c r="I115" s="593">
        <f t="shared" si="32"/>
        <v>8669.3624400000044</v>
      </c>
      <c r="J115" s="594">
        <f t="shared" si="32"/>
        <v>1703.8922381349439</v>
      </c>
      <c r="K115" s="594">
        <f t="shared" si="32"/>
        <v>21634.106648442837</v>
      </c>
      <c r="L115" s="594">
        <f t="shared" si="32"/>
        <v>31296.402653636087</v>
      </c>
      <c r="M115" s="594">
        <f t="shared" si="32"/>
        <v>43124.672871136412</v>
      </c>
      <c r="N115" s="593">
        <f t="shared" si="32"/>
        <v>205.43960000000001</v>
      </c>
      <c r="O115" s="594">
        <f t="shared" si="32"/>
        <v>21101.737855611183</v>
      </c>
      <c r="P115" s="594">
        <f t="shared" si="32"/>
        <v>29674.153069280223</v>
      </c>
      <c r="Q115" s="594">
        <f t="shared" si="32"/>
        <v>1862.6093431950137</v>
      </c>
      <c r="R115" s="594">
        <f t="shared" si="32"/>
        <v>1203.168388532963</v>
      </c>
      <c r="S115" s="593">
        <f t="shared" si="32"/>
        <v>213.48499100000012</v>
      </c>
      <c r="T115" s="594">
        <f t="shared" si="32"/>
        <v>4912.4924209587934</v>
      </c>
      <c r="U115" s="594">
        <f t="shared" si="32"/>
        <v>5268.9385127210553</v>
      </c>
      <c r="V115" s="594">
        <f t="shared" si="32"/>
        <v>5938.1011636095864</v>
      </c>
      <c r="W115" s="593">
        <f t="shared" si="32"/>
        <v>267936.27723100001</v>
      </c>
      <c r="X115" s="598"/>
      <c r="Y115" s="598"/>
      <c r="Z115" s="598"/>
      <c r="AA115" s="598"/>
      <c r="AB115" s="598"/>
      <c r="AC115" s="598"/>
      <c r="AD115" s="598"/>
      <c r="AE115" s="598"/>
      <c r="AF115" s="598"/>
      <c r="AG115" s="598"/>
      <c r="AH115" s="598"/>
      <c r="AI115" s="598"/>
      <c r="AJ115" s="598"/>
      <c r="AK115" s="598"/>
      <c r="AL115" s="598"/>
      <c r="AM115" s="598"/>
      <c r="AN115" s="598"/>
      <c r="AO115" s="598"/>
      <c r="AP115" s="598"/>
      <c r="AQ115" s="598"/>
      <c r="AR115" s="598"/>
      <c r="AS115" s="598">
        <f>MIN(X115:AP115)</f>
        <v>0</v>
      </c>
    </row>
    <row r="116" spans="2:45">
      <c r="B116" s="585"/>
      <c r="C116" s="590" t="s">
        <v>380</v>
      </c>
      <c r="D116" s="591">
        <v>-391.21300000000002</v>
      </c>
      <c r="E116" s="591">
        <v>-410.178</v>
      </c>
      <c r="F116" s="591">
        <v>-41.476999999999997</v>
      </c>
      <c r="G116" s="591" t="s">
        <v>44</v>
      </c>
      <c r="H116" s="591">
        <v>-1352.201</v>
      </c>
      <c r="I116" s="591" t="s">
        <v>44</v>
      </c>
      <c r="J116" s="591">
        <v>-684.93299999999999</v>
      </c>
      <c r="K116" s="591">
        <v>-44.283999999999999</v>
      </c>
      <c r="L116" s="591">
        <v>-854.15499999999997</v>
      </c>
      <c r="M116" s="591">
        <v>-463.46499999999997</v>
      </c>
      <c r="N116" s="591" t="s">
        <v>44</v>
      </c>
      <c r="O116" s="591">
        <v>-43.286999999999999</v>
      </c>
      <c r="P116" s="591">
        <v>-234.90100000000001</v>
      </c>
      <c r="Q116" s="591" t="s">
        <v>44</v>
      </c>
      <c r="R116" s="591" t="s">
        <v>44</v>
      </c>
      <c r="S116" s="591" t="s">
        <v>44</v>
      </c>
      <c r="T116" s="591" t="s">
        <v>44</v>
      </c>
      <c r="U116" s="591" t="s">
        <v>44</v>
      </c>
      <c r="V116" s="591" t="s">
        <v>44</v>
      </c>
      <c r="W116" s="591">
        <f>SUM(D116:V116)</f>
        <v>-4520.0940000000001</v>
      </c>
    </row>
    <row r="117" spans="2:45">
      <c r="B117" s="585"/>
      <c r="C117" s="590" t="s">
        <v>381</v>
      </c>
      <c r="D117" s="591">
        <v>3241.8629999999998</v>
      </c>
      <c r="E117" s="591">
        <v>-4802.1009999999997</v>
      </c>
      <c r="F117" s="591">
        <v>-6191.3540000000003</v>
      </c>
      <c r="G117" s="591">
        <f>'Data 1'!D89</f>
        <v>1335.791802</v>
      </c>
      <c r="H117" s="591">
        <v>9454.4449999999997</v>
      </c>
      <c r="I117" s="591" t="s">
        <v>44</v>
      </c>
      <c r="J117" s="591">
        <v>3228.933</v>
      </c>
      <c r="K117" s="591">
        <v>-10018.83</v>
      </c>
      <c r="L117" s="591">
        <v>-16577.612000000001</v>
      </c>
      <c r="M117" s="591">
        <v>3985.8760000000002</v>
      </c>
      <c r="N117" s="591" t="s">
        <v>44</v>
      </c>
      <c r="O117" s="591">
        <v>-16222.839</v>
      </c>
      <c r="P117" s="591">
        <v>-9721.0550000000003</v>
      </c>
      <c r="Q117" s="591">
        <v>-137.49199999999999</v>
      </c>
      <c r="R117" s="591">
        <v>27670.776000000002</v>
      </c>
      <c r="S117" s="591" t="s">
        <v>44</v>
      </c>
      <c r="T117" s="591">
        <v>4007.7049999999999</v>
      </c>
      <c r="U117" s="591">
        <v>-425.81599999999997</v>
      </c>
      <c r="V117" s="591">
        <v>11038.563</v>
      </c>
      <c r="W117" s="591">
        <f>SUM(D117:V117)</f>
        <v>-133.14619800000401</v>
      </c>
    </row>
    <row r="118" spans="2:45">
      <c r="B118" s="585"/>
      <c r="C118" s="587" t="s">
        <v>35</v>
      </c>
      <c r="D118" s="596">
        <f>SUM(D115:D117)</f>
        <v>38660.478606179197</v>
      </c>
      <c r="E118" s="596">
        <f>SUM(E115:E117)</f>
        <v>10301.005918326598</v>
      </c>
      <c r="F118" s="596">
        <f>SUM(F115:F117)</f>
        <v>10467.806079645714</v>
      </c>
      <c r="G118" s="875">
        <f>SUM(G115:G117)</f>
        <v>5796.4355479999995</v>
      </c>
      <c r="H118" s="596">
        <f>SUM(H115:H117)</f>
        <v>26745.564684589401</v>
      </c>
      <c r="I118" s="875">
        <f t="shared" ref="I118" si="33">SUM(I115:I117)</f>
        <v>8669.3624400000044</v>
      </c>
      <c r="J118" s="596">
        <f t="shared" ref="J118:R118" si="34">SUM(J115:J117)</f>
        <v>4247.8922381349439</v>
      </c>
      <c r="K118" s="596">
        <f t="shared" si="34"/>
        <v>11570.992648442838</v>
      </c>
      <c r="L118" s="596">
        <f t="shared" si="34"/>
        <v>13864.635653636087</v>
      </c>
      <c r="M118" s="596">
        <f t="shared" si="34"/>
        <v>46647.083871136419</v>
      </c>
      <c r="N118" s="595">
        <f t="shared" si="34"/>
        <v>205.43960000000001</v>
      </c>
      <c r="O118" s="596">
        <f t="shared" si="34"/>
        <v>4835.6118556111833</v>
      </c>
      <c r="P118" s="596">
        <f t="shared" si="34"/>
        <v>19718.197069280221</v>
      </c>
      <c r="Q118" s="596">
        <f t="shared" si="34"/>
        <v>1725.1173431950137</v>
      </c>
      <c r="R118" s="596">
        <f t="shared" si="34"/>
        <v>28873.944388532964</v>
      </c>
      <c r="S118" s="595">
        <f t="shared" ref="S118" si="35">SUM(S115:S117)</f>
        <v>213.48499100000012</v>
      </c>
      <c r="T118" s="596">
        <f>SUM(T115:T117)</f>
        <v>8920.1974209587934</v>
      </c>
      <c r="U118" s="596">
        <f>SUM(U115:U117)</f>
        <v>4843.1225127210555</v>
      </c>
      <c r="V118" s="596">
        <f>SUM(V115:V117)</f>
        <v>16976.664163609588</v>
      </c>
      <c r="W118" s="595">
        <f>W115+W116+W117</f>
        <v>263283.03703300003</v>
      </c>
    </row>
    <row r="119" spans="2:45">
      <c r="B119" s="585"/>
      <c r="C119" s="585"/>
      <c r="D119" s="597"/>
      <c r="E119" s="597"/>
      <c r="F119" s="597"/>
      <c r="G119" s="597"/>
      <c r="H119" s="597"/>
      <c r="I119" s="597"/>
      <c r="J119" s="597"/>
      <c r="K119" s="597"/>
      <c r="L119" s="597"/>
      <c r="M119" s="597"/>
      <c r="N119" s="597"/>
      <c r="O119" s="597"/>
      <c r="P119" s="597"/>
      <c r="Q119" s="597"/>
      <c r="R119" s="597"/>
      <c r="S119" s="597"/>
      <c r="T119" s="597"/>
      <c r="U119" s="597"/>
      <c r="V119" s="597"/>
      <c r="W119" s="597">
        <f>SUM(W102,W116*0.7,W107:W111,W113)</f>
        <v>93511.327883499995</v>
      </c>
    </row>
    <row r="120" spans="2:45">
      <c r="C120" s="586" t="s">
        <v>573</v>
      </c>
      <c r="D120" s="613"/>
      <c r="E120" s="613"/>
      <c r="F120" s="613"/>
      <c r="G120" s="613"/>
      <c r="H120" s="613"/>
      <c r="I120" s="613"/>
      <c r="J120" s="613"/>
      <c r="K120" s="613"/>
      <c r="L120" s="613"/>
      <c r="M120" s="613"/>
      <c r="N120" s="586"/>
      <c r="O120" s="613"/>
      <c r="P120" s="613"/>
      <c r="Q120" s="613"/>
      <c r="R120" s="613"/>
      <c r="S120" s="613"/>
      <c r="T120" s="613"/>
      <c r="U120" s="613"/>
      <c r="V120" s="613"/>
      <c r="W120" s="613">
        <f>SUM(W103:W106,W112,W114)</f>
        <v>171260.88354750001</v>
      </c>
    </row>
    <row r="121" spans="2:45" ht="81.75">
      <c r="C121" s="587"/>
      <c r="D121" s="588" t="s">
        <v>360</v>
      </c>
      <c r="E121" s="588" t="s">
        <v>361</v>
      </c>
      <c r="F121" s="588" t="s">
        <v>362</v>
      </c>
      <c r="G121" s="588" t="s">
        <v>363</v>
      </c>
      <c r="H121" s="588" t="s">
        <v>364</v>
      </c>
      <c r="I121" s="588" t="s">
        <v>365</v>
      </c>
      <c r="J121" s="588" t="s">
        <v>366</v>
      </c>
      <c r="K121" s="588" t="s">
        <v>367</v>
      </c>
      <c r="L121" s="588" t="s">
        <v>368</v>
      </c>
      <c r="M121" s="588" t="s">
        <v>369</v>
      </c>
      <c r="N121" s="588" t="s">
        <v>299</v>
      </c>
      <c r="O121" s="588" t="s">
        <v>370</v>
      </c>
      <c r="P121" s="588" t="s">
        <v>371</v>
      </c>
      <c r="Q121" s="588" t="s">
        <v>372</v>
      </c>
      <c r="R121" s="588" t="s">
        <v>144</v>
      </c>
      <c r="S121" s="588" t="s">
        <v>275</v>
      </c>
      <c r="T121" s="588" t="s">
        <v>373</v>
      </c>
      <c r="U121" s="588" t="s">
        <v>374</v>
      </c>
      <c r="V121" s="588" t="s">
        <v>375</v>
      </c>
      <c r="W121" s="589" t="s">
        <v>511</v>
      </c>
      <c r="X121" s="884"/>
      <c r="Y121" s="884"/>
      <c r="Z121" s="884"/>
      <c r="AA121" s="884"/>
      <c r="AB121" s="884"/>
      <c r="AC121" s="884"/>
      <c r="AD121" s="884"/>
      <c r="AE121" s="884"/>
      <c r="AF121" s="884"/>
      <c r="AG121" s="884"/>
      <c r="AH121" s="884"/>
      <c r="AI121" s="884"/>
      <c r="AJ121" s="884"/>
      <c r="AK121" s="884"/>
      <c r="AL121" s="884"/>
      <c r="AM121" s="884"/>
      <c r="AN121" s="884"/>
      <c r="AO121" s="884"/>
      <c r="AP121" s="884"/>
      <c r="AQ121" s="884"/>
    </row>
    <row r="122" spans="2:45">
      <c r="C122" s="590" t="s">
        <v>377</v>
      </c>
      <c r="D122" s="578">
        <v>955.79594590501233</v>
      </c>
      <c r="E122" s="578">
        <v>3333.3010357942444</v>
      </c>
      <c r="F122" s="578">
        <v>1985.7355066731579</v>
      </c>
      <c r="G122" s="874" t="s">
        <v>44</v>
      </c>
      <c r="H122" s="591">
        <v>1994.3207835239439</v>
      </c>
      <c r="I122" s="591">
        <f>'Data 1'!H74</f>
        <v>3.472</v>
      </c>
      <c r="J122" s="591">
        <v>666.67129238488121</v>
      </c>
      <c r="K122" s="591">
        <v>874.03128516137133</v>
      </c>
      <c r="L122" s="886">
        <v>11569.834593334414</v>
      </c>
      <c r="M122" s="591">
        <v>4179.218950754168</v>
      </c>
      <c r="N122" s="591" t="s">
        <v>44</v>
      </c>
      <c r="O122" s="591">
        <v>2518.6846163398259</v>
      </c>
      <c r="P122" s="591">
        <v>9841.5501265769617</v>
      </c>
      <c r="Q122" s="591">
        <v>174.42786234539537</v>
      </c>
      <c r="R122" s="591">
        <v>152.96018561660878</v>
      </c>
      <c r="S122" s="591" t="s">
        <v>44</v>
      </c>
      <c r="T122" s="591">
        <v>100.65000499018407</v>
      </c>
      <c r="U122" s="591">
        <v>450.20893686189373</v>
      </c>
      <c r="V122" s="591">
        <v>370.55603973793762</v>
      </c>
      <c r="W122" s="591">
        <f t="shared" ref="W122:W134" si="36">SUM(D122:V122)</f>
        <v>39171.419165999992</v>
      </c>
      <c r="X122" s="598"/>
      <c r="Y122" s="598"/>
      <c r="Z122" s="598"/>
      <c r="AA122" s="598"/>
      <c r="AB122" s="598"/>
      <c r="AC122" s="598"/>
      <c r="AD122" s="598"/>
      <c r="AE122" s="598"/>
      <c r="AF122" s="598"/>
      <c r="AG122" s="598"/>
      <c r="AH122" s="598"/>
      <c r="AI122" s="598"/>
      <c r="AJ122" s="598"/>
      <c r="AK122" s="598"/>
      <c r="AL122" s="598"/>
      <c r="AM122" s="598"/>
      <c r="AN122" s="598"/>
      <c r="AO122" s="598"/>
      <c r="AP122" s="598"/>
      <c r="AQ122" s="598"/>
      <c r="AR122" s="611"/>
    </row>
    <row r="123" spans="2:45">
      <c r="C123" s="590" t="s">
        <v>378</v>
      </c>
      <c r="D123" s="591" t="s">
        <v>44</v>
      </c>
      <c r="E123" s="591" t="s">
        <v>44</v>
      </c>
      <c r="F123" s="591" t="s">
        <v>44</v>
      </c>
      <c r="G123" s="874" t="s">
        <v>44</v>
      </c>
      <c r="H123" s="591">
        <v>9178.2630000000008</v>
      </c>
      <c r="I123" s="591" t="s">
        <v>44</v>
      </c>
      <c r="J123" s="591" t="s">
        <v>44</v>
      </c>
      <c r="K123" s="591">
        <v>8002.6419999999998</v>
      </c>
      <c r="L123" s="591" t="s">
        <v>44</v>
      </c>
      <c r="M123" s="886">
        <v>23743.210999999999</v>
      </c>
      <c r="N123" s="591" t="s">
        <v>44</v>
      </c>
      <c r="O123" s="591">
        <v>15174.856</v>
      </c>
      <c r="P123" s="591" t="s">
        <v>44</v>
      </c>
      <c r="Q123" s="591" t="s">
        <v>44</v>
      </c>
      <c r="R123" s="591" t="s">
        <v>44</v>
      </c>
      <c r="S123" s="591" t="s">
        <v>44</v>
      </c>
      <c r="T123" s="591" t="s">
        <v>44</v>
      </c>
      <c r="U123" s="591" t="s">
        <v>44</v>
      </c>
      <c r="V123" s="591" t="s">
        <v>44</v>
      </c>
      <c r="W123" s="591">
        <f t="shared" si="36"/>
        <v>56098.971999999994</v>
      </c>
      <c r="X123" s="598"/>
      <c r="Y123" s="598"/>
      <c r="Z123" s="598"/>
      <c r="AA123" s="598"/>
      <c r="AB123" s="598"/>
      <c r="AC123" s="598"/>
      <c r="AD123" s="598"/>
      <c r="AE123" s="598"/>
      <c r="AF123" s="598"/>
      <c r="AG123" s="598"/>
      <c r="AH123" s="598"/>
      <c r="AI123" s="598"/>
      <c r="AJ123" s="598"/>
      <c r="AK123" s="598"/>
      <c r="AL123" s="598"/>
      <c r="AM123" s="598"/>
      <c r="AN123" s="598"/>
      <c r="AO123" s="598"/>
      <c r="AP123" s="598"/>
      <c r="AQ123" s="598"/>
      <c r="AR123" s="611"/>
      <c r="AS123" s="598"/>
    </row>
    <row r="124" spans="2:45">
      <c r="C124" s="590" t="s">
        <v>382</v>
      </c>
      <c r="D124" s="578">
        <v>8273.4480000000003</v>
      </c>
      <c r="E124" s="578">
        <v>3317.6030000000001</v>
      </c>
      <c r="F124" s="578">
        <v>7573.0619999999999</v>
      </c>
      <c r="G124" s="591">
        <f>'Data 1'!E75</f>
        <v>2303.7683019999999</v>
      </c>
      <c r="H124" s="591" t="s">
        <v>44</v>
      </c>
      <c r="I124" s="591" t="s">
        <v>44</v>
      </c>
      <c r="J124" s="591" t="s">
        <v>44</v>
      </c>
      <c r="K124" s="591">
        <v>7.6999999999999999E-2</v>
      </c>
      <c r="L124" s="591">
        <v>6554.3149999999996</v>
      </c>
      <c r="M124" s="591" t="s">
        <v>44</v>
      </c>
      <c r="N124" s="591" t="s">
        <v>44</v>
      </c>
      <c r="O124" s="591" t="s">
        <v>44</v>
      </c>
      <c r="P124" s="886">
        <v>9468.9989999999998</v>
      </c>
      <c r="Q124" s="591" t="s">
        <v>44</v>
      </c>
      <c r="R124" s="591" t="s">
        <v>44</v>
      </c>
      <c r="S124" s="591" t="s">
        <v>44</v>
      </c>
      <c r="T124" s="591" t="s">
        <v>44</v>
      </c>
      <c r="U124" s="591" t="s">
        <v>44</v>
      </c>
      <c r="V124" s="591" t="s">
        <v>44</v>
      </c>
      <c r="W124" s="591">
        <f t="shared" si="36"/>
        <v>37491.272301999998</v>
      </c>
      <c r="X124" s="598"/>
      <c r="Y124" s="598"/>
      <c r="Z124" s="598"/>
      <c r="AA124" s="598"/>
      <c r="AB124" s="598"/>
      <c r="AC124" s="598"/>
      <c r="AD124" s="598"/>
      <c r="AE124" s="598"/>
      <c r="AF124" s="598"/>
      <c r="AG124" s="598"/>
      <c r="AH124" s="598"/>
      <c r="AI124" s="598"/>
      <c r="AJ124" s="598"/>
      <c r="AK124" s="598"/>
      <c r="AL124" s="598"/>
      <c r="AM124" s="598"/>
      <c r="AN124" s="598"/>
      <c r="AO124" s="598"/>
      <c r="AP124" s="598"/>
      <c r="AQ124" s="598"/>
      <c r="AR124" s="611"/>
    </row>
    <row r="125" spans="2:45">
      <c r="C125" s="590" t="s">
        <v>383</v>
      </c>
      <c r="D125" s="591" t="s">
        <v>44</v>
      </c>
      <c r="E125" s="591" t="s">
        <v>44</v>
      </c>
      <c r="F125" s="591" t="s">
        <v>44</v>
      </c>
      <c r="G125" s="591">
        <f>SUM('Data 1'!E79,'Data 1'!E81)</f>
        <v>1311.7839729999998</v>
      </c>
      <c r="H125" s="591" t="s">
        <v>44</v>
      </c>
      <c r="I125" s="886">
        <f>'Data 1'!H79</f>
        <v>5043.4687170000016</v>
      </c>
      <c r="J125" s="591" t="s">
        <v>44</v>
      </c>
      <c r="K125" s="591" t="s">
        <v>44</v>
      </c>
      <c r="L125" s="591" t="s">
        <v>44</v>
      </c>
      <c r="M125" s="591" t="s">
        <v>44</v>
      </c>
      <c r="N125" s="591">
        <f>'Data 1'!K79</f>
        <v>210.72814699999981</v>
      </c>
      <c r="O125" s="591" t="s">
        <v>44</v>
      </c>
      <c r="P125" s="591" t="s">
        <v>44</v>
      </c>
      <c r="Q125" s="591" t="s">
        <v>44</v>
      </c>
      <c r="R125" s="591" t="s">
        <v>44</v>
      </c>
      <c r="S125" s="591">
        <f>'Data 1'!N79</f>
        <v>198.56784599999992</v>
      </c>
      <c r="T125" s="591" t="s">
        <v>44</v>
      </c>
      <c r="U125" s="591" t="s">
        <v>44</v>
      </c>
      <c r="V125" s="591" t="s">
        <v>44</v>
      </c>
      <c r="W125" s="591">
        <f t="shared" si="36"/>
        <v>6764.5486830000009</v>
      </c>
      <c r="X125" s="598"/>
      <c r="Y125" s="598"/>
      <c r="Z125" s="598"/>
      <c r="AA125" s="598"/>
      <c r="AB125" s="598"/>
      <c r="AC125" s="598"/>
      <c r="AD125" s="598"/>
      <c r="AE125" s="598"/>
      <c r="AF125" s="598"/>
      <c r="AG125" s="598"/>
      <c r="AH125" s="598"/>
      <c r="AI125" s="598"/>
      <c r="AJ125" s="598"/>
      <c r="AK125" s="598"/>
      <c r="AL125" s="598"/>
      <c r="AM125" s="598"/>
      <c r="AN125" s="598"/>
      <c r="AO125" s="598"/>
      <c r="AP125" s="598"/>
      <c r="AQ125" s="598"/>
      <c r="AR125" s="611"/>
    </row>
    <row r="126" spans="2:45">
      <c r="C126" s="590" t="s">
        <v>379</v>
      </c>
      <c r="D126" s="578">
        <v>6185.6090000000004</v>
      </c>
      <c r="E126" s="578">
        <v>175.51</v>
      </c>
      <c r="F126" s="578">
        <v>354.81700000000001</v>
      </c>
      <c r="G126" s="591">
        <f>'Data 1'!E80</f>
        <v>542.55260799999996</v>
      </c>
      <c r="H126" s="591">
        <v>4695.0190000000002</v>
      </c>
      <c r="I126" s="591">
        <f>'Data 1'!H80</f>
        <v>3031.6995110000007</v>
      </c>
      <c r="J126" s="591" t="s">
        <v>44</v>
      </c>
      <c r="K126" s="591">
        <v>1266.46</v>
      </c>
      <c r="L126" s="591" t="s">
        <v>44</v>
      </c>
      <c r="M126" s="886">
        <v>6989.7060000000001</v>
      </c>
      <c r="N126" s="591" t="s">
        <v>44</v>
      </c>
      <c r="O126" s="591" t="s">
        <v>44</v>
      </c>
      <c r="P126" s="591">
        <v>670.21500000000003</v>
      </c>
      <c r="Q126" s="591">
        <v>1015.822</v>
      </c>
      <c r="R126" s="591" t="s">
        <v>44</v>
      </c>
      <c r="S126" s="591" t="s">
        <v>44</v>
      </c>
      <c r="T126" s="591">
        <v>1114.8620000000001</v>
      </c>
      <c r="U126" s="591">
        <v>1287.6859999999999</v>
      </c>
      <c r="V126" s="591">
        <v>1930.442</v>
      </c>
      <c r="W126" s="591">
        <f t="shared" si="36"/>
        <v>29260.400119000005</v>
      </c>
      <c r="X126" s="598"/>
      <c r="Y126" s="598"/>
      <c r="Z126" s="598"/>
      <c r="AA126" s="598"/>
      <c r="AB126" s="598"/>
      <c r="AC126" s="598"/>
      <c r="AD126" s="598"/>
      <c r="AE126" s="598"/>
      <c r="AF126" s="598"/>
      <c r="AG126" s="598"/>
      <c r="AH126" s="598"/>
      <c r="AI126" s="598"/>
      <c r="AJ126" s="598"/>
      <c r="AK126" s="598"/>
      <c r="AL126" s="598"/>
      <c r="AM126" s="598"/>
      <c r="AN126" s="598"/>
      <c r="AO126" s="598"/>
      <c r="AP126" s="598"/>
      <c r="AQ126" s="598"/>
      <c r="AR126" s="611"/>
      <c r="AS126" s="598"/>
    </row>
    <row r="127" spans="2:45">
      <c r="C127" s="590" t="s">
        <v>266</v>
      </c>
      <c r="D127" s="591" t="s">
        <v>44</v>
      </c>
      <c r="E127" s="591" t="s">
        <v>44</v>
      </c>
      <c r="F127" s="591" t="s">
        <v>44</v>
      </c>
      <c r="G127" s="591" t="s">
        <v>44</v>
      </c>
      <c r="H127" s="591" t="s">
        <v>44</v>
      </c>
      <c r="I127" s="591">
        <f>'Data 1'!H82</f>
        <v>18.102639</v>
      </c>
      <c r="J127" s="591" t="s">
        <v>44</v>
      </c>
      <c r="K127" s="591" t="s">
        <v>44</v>
      </c>
      <c r="L127" s="591" t="s">
        <v>44</v>
      </c>
      <c r="M127" s="591" t="s">
        <v>44</v>
      </c>
      <c r="N127" s="591" t="s">
        <v>44</v>
      </c>
      <c r="O127" s="591" t="s">
        <v>44</v>
      </c>
      <c r="P127" s="591" t="s">
        <v>44</v>
      </c>
      <c r="Q127" s="591" t="s">
        <v>44</v>
      </c>
      <c r="R127" s="591" t="s">
        <v>44</v>
      </c>
      <c r="S127" s="591" t="s">
        <v>44</v>
      </c>
      <c r="T127" s="591" t="s">
        <v>44</v>
      </c>
      <c r="U127" s="591" t="s">
        <v>44</v>
      </c>
      <c r="V127" s="591" t="s">
        <v>44</v>
      </c>
      <c r="W127" s="591">
        <f>SUM(D127:V127)</f>
        <v>18.102639</v>
      </c>
      <c r="X127" s="598"/>
      <c r="Y127" s="598"/>
      <c r="Z127" s="598"/>
      <c r="AA127" s="598"/>
      <c r="AB127" s="598"/>
      <c r="AC127" s="598"/>
      <c r="AD127" s="598"/>
      <c r="AE127" s="598"/>
      <c r="AF127" s="598"/>
      <c r="AG127" s="598"/>
      <c r="AH127" s="598"/>
      <c r="AI127" s="598"/>
      <c r="AJ127" s="598"/>
      <c r="AK127" s="598"/>
      <c r="AL127" s="598"/>
      <c r="AM127" s="598"/>
      <c r="AN127" s="598"/>
      <c r="AO127" s="598"/>
      <c r="AP127" s="598"/>
      <c r="AQ127" s="598"/>
      <c r="AR127" s="611"/>
    </row>
    <row r="128" spans="2:45">
      <c r="C128" s="590" t="s">
        <v>267</v>
      </c>
      <c r="D128" s="578">
        <v>7060.0799610000004</v>
      </c>
      <c r="E128" s="578">
        <v>4225.9592200000006</v>
      </c>
      <c r="F128" s="578">
        <v>798.14569499999993</v>
      </c>
      <c r="G128" s="591">
        <f>'Data 1'!E83</f>
        <v>5.4146400000000003</v>
      </c>
      <c r="H128" s="591">
        <v>2224.6923500000007</v>
      </c>
      <c r="I128" s="591">
        <f>'Data 1'!H83</f>
        <v>394.04399999999998</v>
      </c>
      <c r="J128" s="591">
        <v>70.503952999999996</v>
      </c>
      <c r="K128" s="591">
        <v>7678.1829910000015</v>
      </c>
      <c r="L128" s="886">
        <v>10940.039349999999</v>
      </c>
      <c r="M128" s="591">
        <v>2683.9450109999998</v>
      </c>
      <c r="N128" s="591" t="s">
        <v>44</v>
      </c>
      <c r="O128" s="591" t="s">
        <v>44</v>
      </c>
      <c r="P128" s="591">
        <v>7310.8673520000002</v>
      </c>
      <c r="Q128" s="591">
        <v>933.70978099999991</v>
      </c>
      <c r="R128" s="591" t="s">
        <v>44</v>
      </c>
      <c r="S128" s="591" t="s">
        <v>44</v>
      </c>
      <c r="T128" s="591">
        <v>465.21782400000006</v>
      </c>
      <c r="U128" s="591">
        <v>2571.9230889999999</v>
      </c>
      <c r="V128" s="591">
        <v>332.41806600000001</v>
      </c>
      <c r="W128" s="591">
        <f t="shared" si="36"/>
        <v>47695.143282999998</v>
      </c>
      <c r="X128" s="598"/>
      <c r="Y128" s="598"/>
      <c r="Z128" s="598"/>
      <c r="AA128" s="598"/>
      <c r="AB128" s="598"/>
      <c r="AC128" s="598"/>
      <c r="AD128" s="598"/>
      <c r="AE128" s="598"/>
      <c r="AF128" s="598"/>
      <c r="AG128" s="598"/>
      <c r="AH128" s="598"/>
      <c r="AI128" s="598"/>
      <c r="AJ128" s="598"/>
      <c r="AK128" s="598"/>
      <c r="AL128" s="598"/>
      <c r="AM128" s="598"/>
      <c r="AN128" s="598"/>
      <c r="AO128" s="598"/>
      <c r="AP128" s="598"/>
      <c r="AQ128" s="598"/>
      <c r="AR128" s="611"/>
    </row>
    <row r="129" spans="3:44">
      <c r="C129" s="590" t="s">
        <v>268</v>
      </c>
      <c r="D129" s="578">
        <v>1523.5720309999999</v>
      </c>
      <c r="E129" s="578">
        <v>295.01953700000001</v>
      </c>
      <c r="F129" s="578">
        <v>0.57707200000000003</v>
      </c>
      <c r="G129" s="591">
        <f>'Data 1'!E84</f>
        <v>120.456</v>
      </c>
      <c r="H129" s="591">
        <v>512.89694499999996</v>
      </c>
      <c r="I129" s="591">
        <f>'Data 1'!H84</f>
        <v>277.404</v>
      </c>
      <c r="J129" s="591">
        <v>2.096562</v>
      </c>
      <c r="K129" s="886">
        <v>1622.3446519999995</v>
      </c>
      <c r="L129" s="591">
        <v>828.14718100000005</v>
      </c>
      <c r="M129" s="591">
        <v>412.77724800000004</v>
      </c>
      <c r="N129" s="591" t="s">
        <v>44</v>
      </c>
      <c r="O129" s="591">
        <v>1060.9836870000001</v>
      </c>
      <c r="P129" s="591">
        <v>20.124903999999997</v>
      </c>
      <c r="Q129" s="591">
        <v>131.41401300000001</v>
      </c>
      <c r="R129" s="591">
        <v>88.296024000000003</v>
      </c>
      <c r="S129" s="591">
        <f>'Data 1'!N84</f>
        <v>8.1000000000000003E-2</v>
      </c>
      <c r="T129" s="591">
        <v>744.59606800000006</v>
      </c>
      <c r="U129" s="591">
        <v>294.40598800000004</v>
      </c>
      <c r="V129" s="591">
        <v>29.561117000000003</v>
      </c>
      <c r="W129" s="591">
        <f t="shared" si="36"/>
        <v>7964.7540290000006</v>
      </c>
      <c r="X129" s="598"/>
      <c r="Y129" s="598"/>
      <c r="Z129" s="598"/>
      <c r="AA129" s="598"/>
      <c r="AB129" s="598"/>
      <c r="AC129" s="598"/>
      <c r="AD129" s="598"/>
      <c r="AE129" s="598"/>
      <c r="AF129" s="598"/>
      <c r="AG129" s="598"/>
      <c r="AH129" s="598"/>
      <c r="AI129" s="598"/>
      <c r="AJ129" s="598"/>
      <c r="AK129" s="598"/>
      <c r="AL129" s="598"/>
      <c r="AM129" s="598"/>
      <c r="AN129" s="598"/>
      <c r="AO129" s="598"/>
      <c r="AP129" s="598"/>
      <c r="AQ129" s="598"/>
      <c r="AR129" s="611"/>
    </row>
    <row r="130" spans="3:44">
      <c r="C130" s="590" t="s">
        <v>269</v>
      </c>
      <c r="D130" s="887">
        <v>2194.6310090000002</v>
      </c>
      <c r="E130" s="591" t="s">
        <v>44</v>
      </c>
      <c r="F130" s="591" t="s">
        <v>44</v>
      </c>
      <c r="G130" s="591" t="s">
        <v>44</v>
      </c>
      <c r="H130" s="591">
        <v>70.150952999999987</v>
      </c>
      <c r="I130" s="591" t="s">
        <v>44</v>
      </c>
      <c r="J130" s="591" t="s">
        <v>44</v>
      </c>
      <c r="K130" s="591">
        <v>721.87999799999989</v>
      </c>
      <c r="L130" s="591" t="s">
        <v>44</v>
      </c>
      <c r="M130" s="591">
        <v>70.319427000000005</v>
      </c>
      <c r="N130" s="591" t="s">
        <v>44</v>
      </c>
      <c r="O130" s="591">
        <v>1962.3978689999999</v>
      </c>
      <c r="P130" s="591" t="s">
        <v>44</v>
      </c>
      <c r="Q130" s="591" t="s">
        <v>44</v>
      </c>
      <c r="R130" s="591" t="s">
        <v>44</v>
      </c>
      <c r="S130" s="591" t="s">
        <v>44</v>
      </c>
      <c r="T130" s="591">
        <v>40.762663000000003</v>
      </c>
      <c r="U130" s="591" t="s">
        <v>44</v>
      </c>
      <c r="V130" s="591" t="s">
        <v>44</v>
      </c>
      <c r="W130" s="591">
        <f t="shared" si="36"/>
        <v>5060.1419190000006</v>
      </c>
      <c r="X130" s="598"/>
      <c r="Y130" s="598"/>
      <c r="Z130" s="598"/>
      <c r="AA130" s="598"/>
      <c r="AB130" s="598"/>
      <c r="AC130" s="598"/>
      <c r="AD130" s="598"/>
      <c r="AE130" s="598"/>
      <c r="AF130" s="598"/>
      <c r="AG130" s="598"/>
      <c r="AH130" s="598"/>
      <c r="AI130" s="598"/>
      <c r="AJ130" s="598"/>
      <c r="AK130" s="598"/>
      <c r="AL130" s="598"/>
      <c r="AM130" s="598"/>
      <c r="AN130" s="598"/>
      <c r="AO130" s="598"/>
      <c r="AP130" s="598"/>
      <c r="AQ130" s="598"/>
      <c r="AR130" s="611"/>
    </row>
    <row r="131" spans="3:44">
      <c r="C131" s="590" t="s">
        <v>338</v>
      </c>
      <c r="D131" s="887">
        <v>1367.9242509999999</v>
      </c>
      <c r="E131" s="578">
        <v>53.330301999999996</v>
      </c>
      <c r="F131" s="578">
        <v>245.32336100000001</v>
      </c>
      <c r="G131" s="591">
        <f>'Data 1'!E85</f>
        <v>1.31023</v>
      </c>
      <c r="H131" s="591">
        <v>38.901038999999997</v>
      </c>
      <c r="I131" s="591">
        <f>'Data 1'!H85</f>
        <v>9.3360000000000003</v>
      </c>
      <c r="J131" s="591">
        <v>76.573036999999999</v>
      </c>
      <c r="K131" s="591">
        <v>238.410359</v>
      </c>
      <c r="L131" s="591">
        <v>246.52211200000002</v>
      </c>
      <c r="M131" s="591">
        <v>175.72840999999997</v>
      </c>
      <c r="N131" s="591" t="s">
        <v>44</v>
      </c>
      <c r="O131" s="591">
        <v>235.61053699999999</v>
      </c>
      <c r="P131" s="591">
        <v>232.03412000000003</v>
      </c>
      <c r="Q131" s="591">
        <v>7.5938380000000008</v>
      </c>
      <c r="R131" s="591">
        <v>137.921649</v>
      </c>
      <c r="S131" s="591" t="s">
        <v>44</v>
      </c>
      <c r="T131" s="591">
        <v>55.350465</v>
      </c>
      <c r="U131" s="591">
        <v>273.67371400000002</v>
      </c>
      <c r="V131" s="591">
        <v>30.887288000000002</v>
      </c>
      <c r="W131" s="591">
        <f t="shared" si="36"/>
        <v>3426.4307120000003</v>
      </c>
      <c r="X131" s="598"/>
      <c r="Y131" s="598"/>
      <c r="Z131" s="598"/>
      <c r="AA131" s="598"/>
      <c r="AB131" s="598"/>
      <c r="AC131" s="598"/>
      <c r="AD131" s="598"/>
      <c r="AE131" s="598"/>
      <c r="AF131" s="598"/>
      <c r="AG131" s="598"/>
      <c r="AH131" s="598"/>
      <c r="AI131" s="598"/>
      <c r="AJ131" s="598"/>
      <c r="AK131" s="598"/>
      <c r="AL131" s="598"/>
      <c r="AM131" s="598"/>
      <c r="AN131" s="598"/>
      <c r="AO131" s="598"/>
      <c r="AP131" s="598"/>
      <c r="AQ131" s="598"/>
      <c r="AR131" s="611"/>
    </row>
    <row r="132" spans="3:44">
      <c r="C132" s="590" t="s">
        <v>280</v>
      </c>
      <c r="D132" s="887">
        <v>5102.2135550000003</v>
      </c>
      <c r="E132" s="578">
        <v>2498.9131160000002</v>
      </c>
      <c r="F132" s="578">
        <v>369.72840300000007</v>
      </c>
      <c r="G132" s="591">
        <f>'Data 1'!E86</f>
        <v>34.699120000000001</v>
      </c>
      <c r="H132" s="591">
        <v>1579.8838930000002</v>
      </c>
      <c r="I132" s="591">
        <f>'Data 1'!H86</f>
        <v>0</v>
      </c>
      <c r="J132" s="591">
        <v>831.30987799999991</v>
      </c>
      <c r="K132" s="591">
        <v>988.71488499999998</v>
      </c>
      <c r="L132" s="591">
        <v>1857.8840770000002</v>
      </c>
      <c r="M132" s="591">
        <v>4689.0986300000004</v>
      </c>
      <c r="N132" s="591" t="s">
        <v>44</v>
      </c>
      <c r="O132" s="591">
        <v>50.701282999999997</v>
      </c>
      <c r="P132" s="591">
        <v>2802.2350080000001</v>
      </c>
      <c r="Q132" s="591">
        <v>65.604553999999993</v>
      </c>
      <c r="R132" s="591">
        <v>706.61161199999992</v>
      </c>
      <c r="S132" s="591" t="s">
        <v>44</v>
      </c>
      <c r="T132" s="591">
        <v>1446.1264880000001</v>
      </c>
      <c r="U132" s="591">
        <v>845.74979100000007</v>
      </c>
      <c r="V132" s="591">
        <v>1947.7069519999998</v>
      </c>
      <c r="W132" s="591">
        <f t="shared" si="36"/>
        <v>25817.181245</v>
      </c>
      <c r="X132" s="598"/>
      <c r="Y132" s="598"/>
      <c r="Z132" s="598"/>
      <c r="AA132" s="598"/>
      <c r="AB132" s="598"/>
      <c r="AC132" s="598"/>
      <c r="AD132" s="598"/>
      <c r="AE132" s="598"/>
      <c r="AF132" s="598"/>
      <c r="AG132" s="598"/>
      <c r="AH132" s="598"/>
      <c r="AI132" s="598"/>
      <c r="AJ132" s="598"/>
      <c r="AK132" s="598"/>
      <c r="AL132" s="598"/>
      <c r="AM132" s="598"/>
      <c r="AN132" s="598"/>
      <c r="AO132" s="598"/>
      <c r="AP132" s="598"/>
      <c r="AQ132" s="598"/>
      <c r="AR132" s="611"/>
    </row>
    <row r="133" spans="3:44">
      <c r="C133" s="590" t="s">
        <v>574</v>
      </c>
      <c r="D133" s="591" t="s">
        <v>44</v>
      </c>
      <c r="E133" s="591" t="s">
        <v>44</v>
      </c>
      <c r="F133" s="591" t="s">
        <v>44</v>
      </c>
      <c r="G133" s="591">
        <v>130.80506650000001</v>
      </c>
      <c r="H133" s="591" t="s">
        <v>44</v>
      </c>
      <c r="I133" s="591" t="s">
        <v>44</v>
      </c>
      <c r="J133" s="591">
        <v>39.09222050000001</v>
      </c>
      <c r="K133" s="591" t="s">
        <v>44</v>
      </c>
      <c r="L133" s="591" t="s">
        <v>44</v>
      </c>
      <c r="M133" s="591">
        <v>134.04391800000002</v>
      </c>
      <c r="N133" s="591" t="s">
        <v>44</v>
      </c>
      <c r="O133" s="591" t="s">
        <v>44</v>
      </c>
      <c r="P133" s="591">
        <v>169.11742649999999</v>
      </c>
      <c r="Q133" s="591" t="s">
        <v>44</v>
      </c>
      <c r="R133" s="591">
        <v>67.762206999999989</v>
      </c>
      <c r="S133" s="591">
        <v>4.8500525000000012</v>
      </c>
      <c r="T133" s="591" t="s">
        <v>44</v>
      </c>
      <c r="U133" s="591" t="s">
        <v>44</v>
      </c>
      <c r="V133" s="591">
        <v>239.72413850000001</v>
      </c>
      <c r="W133" s="591">
        <f t="shared" si="36"/>
        <v>785.39502949999996</v>
      </c>
      <c r="X133" s="598"/>
      <c r="Y133" s="598"/>
      <c r="Z133" s="598"/>
      <c r="AA133" s="598"/>
      <c r="AB133" s="598"/>
      <c r="AC133" s="598"/>
      <c r="AD133" s="598"/>
      <c r="AE133" s="598"/>
      <c r="AF133" s="598"/>
      <c r="AG133" s="598"/>
      <c r="AH133" s="598"/>
      <c r="AI133" s="598"/>
      <c r="AJ133" s="598"/>
      <c r="AK133" s="598"/>
      <c r="AL133" s="598"/>
      <c r="AM133" s="598"/>
      <c r="AN133" s="598"/>
      <c r="AO133" s="598"/>
      <c r="AP133" s="598"/>
      <c r="AQ133" s="598"/>
      <c r="AR133" s="611"/>
    </row>
    <row r="134" spans="3:44">
      <c r="C134" s="590" t="s">
        <v>575</v>
      </c>
      <c r="D134" s="591">
        <v>181.57977999999997</v>
      </c>
      <c r="E134" s="591">
        <v>366.54158699999999</v>
      </c>
      <c r="F134" s="591">
        <v>707.87569000000019</v>
      </c>
      <c r="G134" s="591">
        <f>'Data 1'!E87-G133</f>
        <v>130.80593349999998</v>
      </c>
      <c r="H134" s="591">
        <v>344.80093500000004</v>
      </c>
      <c r="I134" s="591" t="str">
        <f>'Data 1'!H87</f>
        <v>-</v>
      </c>
      <c r="J134" s="591">
        <v>39.09222050000001</v>
      </c>
      <c r="K134" s="591" t="s">
        <v>44</v>
      </c>
      <c r="L134" s="591" t="s">
        <v>44</v>
      </c>
      <c r="M134" s="591">
        <v>136.45888199999996</v>
      </c>
      <c r="N134" s="591" t="s">
        <v>44</v>
      </c>
      <c r="O134" s="591" t="s">
        <v>44</v>
      </c>
      <c r="P134" s="591">
        <v>169.11742649999999</v>
      </c>
      <c r="Q134" s="591" t="s">
        <v>44</v>
      </c>
      <c r="R134" s="591">
        <v>67.762206999999989</v>
      </c>
      <c r="S134" s="591">
        <f>'Data 1'!N87-S133</f>
        <v>4.8499474999999981</v>
      </c>
      <c r="T134" s="591" t="s">
        <v>44</v>
      </c>
      <c r="U134" s="591" t="s">
        <v>44</v>
      </c>
      <c r="V134" s="591">
        <v>458.07991749999985</v>
      </c>
      <c r="W134" s="591">
        <f t="shared" si="36"/>
        <v>2606.9645264999995</v>
      </c>
      <c r="X134" s="598"/>
      <c r="Y134" s="598"/>
      <c r="Z134" s="598"/>
      <c r="AA134" s="598"/>
      <c r="AB134" s="598"/>
      <c r="AC134" s="598"/>
      <c r="AD134" s="598"/>
      <c r="AE134" s="598"/>
      <c r="AF134" s="598"/>
      <c r="AG134" s="598"/>
      <c r="AH134" s="598"/>
      <c r="AI134" s="598"/>
      <c r="AJ134" s="598"/>
      <c r="AK134" s="598"/>
      <c r="AL134" s="598"/>
      <c r="AM134" s="598"/>
      <c r="AN134" s="598"/>
      <c r="AO134" s="598"/>
      <c r="AP134" s="598"/>
      <c r="AQ134" s="598"/>
      <c r="AR134" s="611"/>
    </row>
    <row r="135" spans="3:44">
      <c r="C135" s="592" t="s">
        <v>290</v>
      </c>
      <c r="D135" s="594">
        <f>SUM(D122:D134)</f>
        <v>32844.853532905014</v>
      </c>
      <c r="E135" s="594">
        <f>SUM(E122:E134)</f>
        <v>14266.177797794246</v>
      </c>
      <c r="F135" s="594">
        <f>SUM(F122:F134)</f>
        <v>12035.264727673159</v>
      </c>
      <c r="G135" s="593">
        <f t="shared" ref="G135:W135" si="37">SUM(G122:G134)</f>
        <v>4581.5958730000002</v>
      </c>
      <c r="H135" s="593">
        <f>SUM(H122:H134)</f>
        <v>20638.928898523947</v>
      </c>
      <c r="I135" s="593">
        <f t="shared" si="37"/>
        <v>8777.5268670000023</v>
      </c>
      <c r="J135" s="593">
        <f>SUM(J122:J134)</f>
        <v>1725.339163384881</v>
      </c>
      <c r="K135" s="593">
        <f>SUM(K122:K134)</f>
        <v>21392.743170161375</v>
      </c>
      <c r="L135" s="593">
        <f>SUM(L122:L134)</f>
        <v>31996.742313334409</v>
      </c>
      <c r="M135" s="593">
        <f>SUM(M122:M134)</f>
        <v>43214.507476754174</v>
      </c>
      <c r="N135" s="593">
        <f t="shared" si="37"/>
        <v>210.72814699999981</v>
      </c>
      <c r="O135" s="593">
        <f>SUM(O122:O134)</f>
        <v>21003.233992339825</v>
      </c>
      <c r="P135" s="593">
        <f>SUM(P122:P134)</f>
        <v>30684.260363576963</v>
      </c>
      <c r="Q135" s="593">
        <f>SUM(Q122:Q134)</f>
        <v>2328.5720483453952</v>
      </c>
      <c r="R135" s="593">
        <f>SUM(R122:R134)</f>
        <v>1221.3138846166087</v>
      </c>
      <c r="S135" s="593">
        <f t="shared" si="37"/>
        <v>208.3488459999999</v>
      </c>
      <c r="T135" s="593">
        <f>SUM(T122:T134)</f>
        <v>3967.5655129901843</v>
      </c>
      <c r="U135" s="593">
        <f>SUM(U122:U134)</f>
        <v>5723.6475188618952</v>
      </c>
      <c r="V135" s="593">
        <f>SUM(V122:V134)</f>
        <v>5339.3755187379375</v>
      </c>
      <c r="W135" s="593">
        <f t="shared" si="37"/>
        <v>262160.72565299994</v>
      </c>
      <c r="X135" s="598"/>
      <c r="Y135" s="598"/>
      <c r="Z135" s="598"/>
      <c r="AA135" s="598"/>
      <c r="AB135" s="598"/>
      <c r="AC135" s="598"/>
      <c r="AD135" s="598"/>
      <c r="AE135" s="598"/>
      <c r="AF135" s="598"/>
      <c r="AG135" s="598"/>
      <c r="AH135" s="598"/>
      <c r="AI135" s="598"/>
      <c r="AJ135" s="598"/>
      <c r="AK135" s="598"/>
      <c r="AL135" s="598"/>
      <c r="AM135" s="598"/>
      <c r="AN135" s="598"/>
      <c r="AO135" s="598"/>
      <c r="AP135" s="598"/>
      <c r="AQ135" s="598"/>
      <c r="AR135" s="611"/>
    </row>
    <row r="136" spans="3:44">
      <c r="C136" s="590" t="s">
        <v>380</v>
      </c>
      <c r="D136" s="578">
        <v>-370.58300000000003</v>
      </c>
      <c r="E136" s="578">
        <v>-421.73700000000002</v>
      </c>
      <c r="F136" s="578">
        <v>-38.750999999999998</v>
      </c>
      <c r="G136" s="591" t="s">
        <v>44</v>
      </c>
      <c r="H136" s="591">
        <v>-1830.7470000000001</v>
      </c>
      <c r="I136" s="591" t="s">
        <v>44</v>
      </c>
      <c r="J136" s="591">
        <v>-611.80399999999997</v>
      </c>
      <c r="K136" s="591">
        <v>-65.596999999999994</v>
      </c>
      <c r="L136" s="591">
        <v>-919.61099999999999</v>
      </c>
      <c r="M136" s="591">
        <v>-303.50200000000001</v>
      </c>
      <c r="N136" s="591" t="s">
        <v>44</v>
      </c>
      <c r="O136" s="591">
        <v>-84.441999999999993</v>
      </c>
      <c r="P136" s="591">
        <v>-172.642</v>
      </c>
      <c r="Q136" s="591" t="s">
        <v>44</v>
      </c>
      <c r="R136" s="591" t="s">
        <v>44</v>
      </c>
      <c r="S136" s="591" t="s">
        <v>44</v>
      </c>
      <c r="T136" s="591" t="s">
        <v>44</v>
      </c>
      <c r="U136" s="591" t="s">
        <v>44</v>
      </c>
      <c r="V136" s="591" t="s">
        <v>44</v>
      </c>
      <c r="W136" s="591">
        <f>SUM(D136:V136)</f>
        <v>-4819.4160000000011</v>
      </c>
      <c r="X136" s="598"/>
      <c r="Y136" s="598"/>
      <c r="Z136" s="598"/>
      <c r="AA136" s="598"/>
      <c r="AB136" s="598"/>
      <c r="AC136" s="598"/>
      <c r="AD136" s="598"/>
      <c r="AE136" s="598"/>
      <c r="AF136" s="598"/>
      <c r="AG136" s="885"/>
      <c r="AH136" s="598"/>
      <c r="AI136" s="598"/>
      <c r="AJ136" s="598"/>
      <c r="AK136" s="598"/>
      <c r="AL136" s="598"/>
      <c r="AM136" s="598"/>
      <c r="AN136" s="598"/>
      <c r="AO136" s="598"/>
      <c r="AP136" s="598"/>
      <c r="AQ136" s="598"/>
      <c r="AR136" s="614"/>
    </row>
    <row r="137" spans="3:44">
      <c r="C137" s="590" t="s">
        <v>381</v>
      </c>
      <c r="D137" s="578">
        <v>6874.866</v>
      </c>
      <c r="E137" s="578">
        <v>-3409.8449999999998</v>
      </c>
      <c r="F137" s="578">
        <v>-1464.5060000000001</v>
      </c>
      <c r="G137" s="591">
        <f>'Data 1'!E89</f>
        <v>1250.5825009999999</v>
      </c>
      <c r="H137" s="591">
        <v>8177.25</v>
      </c>
      <c r="I137" s="591" t="s">
        <v>44</v>
      </c>
      <c r="J137" s="591">
        <v>3105.2840000000001</v>
      </c>
      <c r="K137" s="591">
        <v>-9550.7659999999996</v>
      </c>
      <c r="L137" s="591">
        <v>-16922.838</v>
      </c>
      <c r="M137" s="591">
        <v>3642.9340000000002</v>
      </c>
      <c r="N137" s="591" t="s">
        <v>44</v>
      </c>
      <c r="O137" s="591">
        <v>-15961.901</v>
      </c>
      <c r="P137" s="591">
        <v>-10637.348</v>
      </c>
      <c r="Q137" s="591">
        <v>-584.16700000000003</v>
      </c>
      <c r="R137" s="591">
        <v>27861.835999999999</v>
      </c>
      <c r="S137" s="591" t="s">
        <v>44</v>
      </c>
      <c r="T137" s="591">
        <v>5136.7089999999998</v>
      </c>
      <c r="U137" s="591">
        <v>-757.35</v>
      </c>
      <c r="V137" s="591">
        <v>10906.584999999999</v>
      </c>
      <c r="W137" s="591">
        <f>SUM(D137:V137)</f>
        <v>7667.3255009999993</v>
      </c>
    </row>
    <row r="138" spans="3:44">
      <c r="C138" s="587" t="s">
        <v>35</v>
      </c>
      <c r="D138" s="596">
        <f>SUM(D135:D137)</f>
        <v>39349.136532905017</v>
      </c>
      <c r="E138" s="596">
        <f>SUM(E135:E137)</f>
        <v>10434.595797794247</v>
      </c>
      <c r="F138" s="596">
        <f>SUM(F135:F137)</f>
        <v>10532.007727673159</v>
      </c>
      <c r="G138" s="595">
        <f>SUM(G135:G137)</f>
        <v>5832.1783740000001</v>
      </c>
      <c r="H138" s="595">
        <f>SUM(H135:H137)</f>
        <v>26985.431898523948</v>
      </c>
      <c r="I138" s="875">
        <f t="shared" ref="I138:S138" si="38">SUM(I135:I137)</f>
        <v>8777.5268670000023</v>
      </c>
      <c r="J138" s="595">
        <f t="shared" ref="J138:R138" si="39">SUM(J135:J137)</f>
        <v>4218.819163384881</v>
      </c>
      <c r="K138" s="595">
        <f t="shared" si="39"/>
        <v>11776.380170161374</v>
      </c>
      <c r="L138" s="595">
        <f t="shared" si="39"/>
        <v>14154.293313334409</v>
      </c>
      <c r="M138" s="595">
        <f t="shared" si="39"/>
        <v>46553.939476754174</v>
      </c>
      <c r="N138" s="595">
        <f t="shared" si="39"/>
        <v>210.72814699999981</v>
      </c>
      <c r="O138" s="595">
        <f t="shared" si="39"/>
        <v>4956.890992339826</v>
      </c>
      <c r="P138" s="595">
        <f t="shared" si="39"/>
        <v>19874.270363576965</v>
      </c>
      <c r="Q138" s="595">
        <f t="shared" si="39"/>
        <v>1744.4050483453952</v>
      </c>
      <c r="R138" s="595">
        <f t="shared" si="39"/>
        <v>29083.149884616607</v>
      </c>
      <c r="S138" s="595">
        <f t="shared" si="38"/>
        <v>208.3488459999999</v>
      </c>
      <c r="T138" s="595">
        <f>SUM(T135:T137)</f>
        <v>9104.274512990185</v>
      </c>
      <c r="U138" s="595">
        <f>SUM(U135:U137)</f>
        <v>4966.2975188618948</v>
      </c>
      <c r="V138" s="595">
        <f>SUM(V135:V137)</f>
        <v>16245.960518737937</v>
      </c>
      <c r="W138" s="595">
        <f>W135+W136+W137</f>
        <v>265008.63515399996</v>
      </c>
    </row>
    <row r="139" spans="3:44">
      <c r="D139" s="881">
        <f>D135/D138</f>
        <v>0.83470328517727677</v>
      </c>
      <c r="E139" s="883">
        <f t="shared" ref="E139:N139" si="40">E135/E138</f>
        <v>1.3671998488729147</v>
      </c>
      <c r="F139" s="883">
        <f t="shared" si="40"/>
        <v>1.1427322348093372</v>
      </c>
      <c r="G139" s="881">
        <f t="shared" si="40"/>
        <v>0.78557197314555249</v>
      </c>
      <c r="H139" s="881">
        <f t="shared" si="40"/>
        <v>0.76481743839174421</v>
      </c>
      <c r="I139" s="881">
        <f t="shared" si="40"/>
        <v>1</v>
      </c>
      <c r="J139" s="881">
        <f t="shared" si="40"/>
        <v>0.40896257852412693</v>
      </c>
      <c r="K139" s="883">
        <f t="shared" si="40"/>
        <v>1.8165805503091386</v>
      </c>
      <c r="L139" s="883">
        <f t="shared" si="40"/>
        <v>2.2605679849230671</v>
      </c>
      <c r="M139" s="597">
        <f>MAX(M122:M134)</f>
        <v>23743.210999999999</v>
      </c>
      <c r="N139" s="881">
        <f t="shared" si="40"/>
        <v>1</v>
      </c>
      <c r="O139" s="883">
        <f>O135/O138</f>
        <v>4.237178914121241</v>
      </c>
      <c r="P139" s="883">
        <f>P135/P138</f>
        <v>1.5439188358739031</v>
      </c>
      <c r="Q139" s="883">
        <f t="shared" ref="Q139:V139" si="41">Q135/Q138</f>
        <v>1.3348803654025736</v>
      </c>
      <c r="R139" s="881">
        <f t="shared" si="41"/>
        <v>4.199386550157061E-2</v>
      </c>
      <c r="S139" s="881">
        <f t="shared" si="41"/>
        <v>1</v>
      </c>
      <c r="T139" s="881">
        <f t="shared" si="41"/>
        <v>0.43579150731111765</v>
      </c>
      <c r="U139" s="883">
        <f t="shared" si="41"/>
        <v>1.1524979115978455</v>
      </c>
      <c r="V139" s="881">
        <f t="shared" si="41"/>
        <v>0.32865865410540379</v>
      </c>
      <c r="W139" s="597">
        <f>SUM(W122,W136*0.7,W127:W131,W133)</f>
        <v>100747.79557749999</v>
      </c>
    </row>
    <row r="140" spans="3:44">
      <c r="C140" s="599" t="s">
        <v>513</v>
      </c>
      <c r="D140" s="597"/>
      <c r="E140" s="597">
        <f>((E135/E138)-1)*100</f>
        <v>36.719984887291467</v>
      </c>
      <c r="F140" s="597"/>
      <c r="G140" s="597"/>
      <c r="H140" s="597"/>
      <c r="I140" s="597"/>
      <c r="J140" s="597"/>
      <c r="K140" s="881"/>
      <c r="L140" s="597"/>
      <c r="M140" s="598">
        <f>M139/M135*100</f>
        <v>54.942685654283764</v>
      </c>
      <c r="O140" s="597"/>
      <c r="P140" s="597">
        <f>((P135/P138)-1)*100</f>
        <v>54.391883587390311</v>
      </c>
      <c r="Q140" s="597">
        <f>((Q135/Q138)-1)*100</f>
        <v>33.488036540257362</v>
      </c>
      <c r="R140" s="597"/>
      <c r="S140" s="597"/>
      <c r="T140" s="597"/>
      <c r="U140" s="597"/>
      <c r="V140" s="597"/>
      <c r="W140" s="597">
        <f t="shared" ref="W140" si="42">SUM(W123:W126,W132,W134)</f>
        <v>158039.33887549999</v>
      </c>
    </row>
    <row r="141" spans="3:44" ht="81.75">
      <c r="C141" s="601"/>
      <c r="D141" s="589" t="s">
        <v>360</v>
      </c>
      <c r="E141" s="589" t="s">
        <v>361</v>
      </c>
      <c r="F141" s="589" t="s">
        <v>362</v>
      </c>
      <c r="G141" s="589" t="s">
        <v>363</v>
      </c>
      <c r="H141" s="589" t="s">
        <v>364</v>
      </c>
      <c r="I141" s="589" t="s">
        <v>365</v>
      </c>
      <c r="J141" s="589" t="s">
        <v>366</v>
      </c>
      <c r="K141" s="589" t="s">
        <v>367</v>
      </c>
      <c r="L141" s="589" t="s">
        <v>368</v>
      </c>
      <c r="M141" s="589" t="s">
        <v>369</v>
      </c>
      <c r="N141" s="589" t="s">
        <v>299</v>
      </c>
      <c r="O141" s="589" t="s">
        <v>370</v>
      </c>
      <c r="P141" s="589" t="s">
        <v>371</v>
      </c>
      <c r="Q141" s="589" t="s">
        <v>372</v>
      </c>
      <c r="R141" s="589" t="s">
        <v>144</v>
      </c>
      <c r="S141" s="589" t="s">
        <v>275</v>
      </c>
      <c r="T141" s="589" t="s">
        <v>373</v>
      </c>
      <c r="U141" s="589" t="s">
        <v>374</v>
      </c>
      <c r="V141" s="589" t="s">
        <v>375</v>
      </c>
      <c r="W141" s="589" t="s">
        <v>511</v>
      </c>
    </row>
    <row r="142" spans="3:44">
      <c r="C142" s="577" t="s">
        <v>422</v>
      </c>
      <c r="D142" s="578">
        <f>IF(D136="-",SUM(D122,D127:D131,D133),SUM(D122,D136*0.7,D127:D131,D133))</f>
        <v>12842.595097905014</v>
      </c>
      <c r="E142" s="578">
        <f t="shared" ref="E142:W142" si="43">IF(E136="-",SUM(E122,E127:E131,E133),SUM(E122,E136*0.7,E127:E131,E133))</f>
        <v>7612.3941947942458</v>
      </c>
      <c r="F142" s="578">
        <f t="shared" si="43"/>
        <v>3002.6559346731578</v>
      </c>
      <c r="G142" s="578">
        <f t="shared" si="43"/>
        <v>257.98593650000004</v>
      </c>
      <c r="H142" s="578">
        <f t="shared" si="43"/>
        <v>3559.4391705239445</v>
      </c>
      <c r="I142" s="578">
        <f>IF(I136="-",SUM(I122,I127:I131,I133),SUM(I122,I136*0.7,I127:I131,I133))</f>
        <v>702.35863900000004</v>
      </c>
      <c r="J142" s="578">
        <f t="shared" si="43"/>
        <v>426.67426488488127</v>
      </c>
      <c r="K142" s="578">
        <f t="shared" si="43"/>
        <v>11088.931385161372</v>
      </c>
      <c r="L142" s="887">
        <f>IF(L136="-",SUM(L122,L127:L131,L133),SUM(L122,L136*0.7,L127:L131,L133))</f>
        <v>22940.815536334412</v>
      </c>
      <c r="M142" s="578">
        <f t="shared" si="43"/>
        <v>7443.5815647541685</v>
      </c>
      <c r="N142" s="578">
        <f t="shared" si="43"/>
        <v>0</v>
      </c>
      <c r="O142" s="578">
        <f t="shared" si="43"/>
        <v>5718.5673093398264</v>
      </c>
      <c r="P142" s="578">
        <f t="shared" si="43"/>
        <v>17452.844529076963</v>
      </c>
      <c r="Q142" s="578">
        <f>IF(Q136="-",SUM(Q122,Q127:Q131,Q133),SUM(Q122,Q136*0.7,Q127:Q131,Q133))</f>
        <v>1247.1454943453953</v>
      </c>
      <c r="R142" s="578">
        <f t="shared" si="43"/>
        <v>446.94006561660876</v>
      </c>
      <c r="S142" s="578">
        <f t="shared" si="43"/>
        <v>4.9310525000000016</v>
      </c>
      <c r="T142" s="578">
        <f t="shared" si="43"/>
        <v>1406.5770249901841</v>
      </c>
      <c r="U142" s="578">
        <f t="shared" si="43"/>
        <v>3590.2117278618935</v>
      </c>
      <c r="V142" s="578">
        <f t="shared" si="43"/>
        <v>1003.1466492379376</v>
      </c>
      <c r="W142" s="578">
        <f t="shared" si="43"/>
        <v>100747.79557749999</v>
      </c>
      <c r="X142" s="614"/>
    </row>
    <row r="143" spans="3:44">
      <c r="C143" s="602" t="s">
        <v>423</v>
      </c>
      <c r="D143" s="878">
        <f>SUM(D123:D126,D132,D134)</f>
        <v>19742.850335000003</v>
      </c>
      <c r="E143" s="878">
        <f t="shared" ref="E143:W143" si="44">SUM(E123:E126,E132,E134)</f>
        <v>6358.5677030000006</v>
      </c>
      <c r="F143" s="878">
        <f t="shared" si="44"/>
        <v>9005.4830930000007</v>
      </c>
      <c r="G143" s="878">
        <f t="shared" si="44"/>
        <v>4323.6099365</v>
      </c>
      <c r="H143" s="878">
        <f t="shared" si="44"/>
        <v>15797.966828000001</v>
      </c>
      <c r="I143" s="878">
        <f t="shared" si="44"/>
        <v>8075.1682280000023</v>
      </c>
      <c r="J143" s="878">
        <f t="shared" si="44"/>
        <v>870.40209849999997</v>
      </c>
      <c r="K143" s="878">
        <f t="shared" si="44"/>
        <v>10257.893884999999</v>
      </c>
      <c r="L143" s="878">
        <f t="shared" si="44"/>
        <v>8412.1990769999993</v>
      </c>
      <c r="M143" s="888">
        <f t="shared" si="44"/>
        <v>35558.474512000001</v>
      </c>
      <c r="N143" s="878">
        <f t="shared" si="44"/>
        <v>210.72814699999981</v>
      </c>
      <c r="O143" s="878">
        <f t="shared" si="44"/>
        <v>15225.557283</v>
      </c>
      <c r="P143" s="878">
        <f t="shared" si="44"/>
        <v>13110.5664345</v>
      </c>
      <c r="Q143" s="878">
        <f t="shared" si="44"/>
        <v>1081.4265539999999</v>
      </c>
      <c r="R143" s="878">
        <f t="shared" si="44"/>
        <v>774.37381899999991</v>
      </c>
      <c r="S143" s="878">
        <f t="shared" si="44"/>
        <v>203.4177934999999</v>
      </c>
      <c r="T143" s="878">
        <f t="shared" si="44"/>
        <v>2560.988488</v>
      </c>
      <c r="U143" s="878">
        <f t="shared" si="44"/>
        <v>2133.4357909999999</v>
      </c>
      <c r="V143" s="878">
        <f t="shared" si="44"/>
        <v>4336.2288694999997</v>
      </c>
      <c r="W143" s="878">
        <f t="shared" si="44"/>
        <v>158039.33887549999</v>
      </c>
      <c r="X143" s="614"/>
    </row>
    <row r="144" spans="3:44">
      <c r="C144" s="603"/>
      <c r="D144" s="877"/>
      <c r="E144" s="877"/>
      <c r="F144" s="877"/>
      <c r="G144" s="877"/>
      <c r="H144" s="877"/>
      <c r="I144" s="877"/>
      <c r="J144" s="877"/>
      <c r="K144" s="877"/>
      <c r="L144" s="877"/>
      <c r="M144" s="877"/>
      <c r="N144" s="877"/>
      <c r="O144" s="877"/>
      <c r="P144" s="877"/>
      <c r="Q144" s="877"/>
      <c r="R144" s="877"/>
      <c r="S144" s="877"/>
      <c r="T144" s="877"/>
      <c r="U144" s="877"/>
      <c r="V144" s="877"/>
      <c r="W144" s="877"/>
    </row>
    <row r="145" spans="1:24" ht="12.75">
      <c r="C145" s="599" t="s">
        <v>510</v>
      </c>
      <c r="D145" s="600"/>
      <c r="E145" s="600"/>
      <c r="F145" s="600"/>
    </row>
    <row r="146" spans="1:24" ht="81.75">
      <c r="C146" s="601"/>
      <c r="D146" s="589" t="s">
        <v>360</v>
      </c>
      <c r="E146" s="589" t="s">
        <v>361</v>
      </c>
      <c r="F146" s="589" t="s">
        <v>362</v>
      </c>
      <c r="G146" s="589" t="s">
        <v>363</v>
      </c>
      <c r="H146" s="589" t="s">
        <v>364</v>
      </c>
      <c r="I146" s="589" t="s">
        <v>365</v>
      </c>
      <c r="J146" s="589" t="s">
        <v>366</v>
      </c>
      <c r="K146" s="589" t="s">
        <v>367</v>
      </c>
      <c r="L146" s="589" t="s">
        <v>368</v>
      </c>
      <c r="M146" s="589" t="s">
        <v>369</v>
      </c>
      <c r="N146" s="589" t="s">
        <v>299</v>
      </c>
      <c r="O146" s="589" t="s">
        <v>370</v>
      </c>
      <c r="P146" s="589" t="s">
        <v>371</v>
      </c>
      <c r="Q146" s="589" t="s">
        <v>372</v>
      </c>
      <c r="R146" s="589" t="s">
        <v>144</v>
      </c>
      <c r="S146" s="589" t="s">
        <v>275</v>
      </c>
      <c r="T146" s="589" t="s">
        <v>373</v>
      </c>
      <c r="U146" s="589" t="s">
        <v>374</v>
      </c>
      <c r="V146" s="589" t="s">
        <v>375</v>
      </c>
      <c r="W146" s="589" t="s">
        <v>511</v>
      </c>
    </row>
    <row r="147" spans="1:24">
      <c r="C147" s="577" t="s">
        <v>422</v>
      </c>
      <c r="D147" s="879">
        <f>D142/SUM(D$142:D$143)*100</f>
        <v>39.412059363584667</v>
      </c>
      <c r="E147" s="879">
        <f t="shared" ref="E147:W147" si="45">E142/SUM(E$142:E$143)*100</f>
        <v>54.48725900538102</v>
      </c>
      <c r="F147" s="879">
        <f t="shared" si="45"/>
        <v>25.0051729727099</v>
      </c>
      <c r="G147" s="879">
        <f t="shared" si="45"/>
        <v>5.6309186504280762</v>
      </c>
      <c r="H147" s="879">
        <f t="shared" si="45"/>
        <v>18.387996670604327</v>
      </c>
      <c r="I147" s="879">
        <f>I142/SUM(I$142:I$143)*100</f>
        <v>8.001782844329286</v>
      </c>
      <c r="J147" s="879">
        <f t="shared" si="45"/>
        <v>32.895076722500896</v>
      </c>
      <c r="K147" s="879">
        <f t="shared" si="45"/>
        <v>51.946513098889227</v>
      </c>
      <c r="L147" s="879">
        <f t="shared" si="45"/>
        <v>73.169409127815427</v>
      </c>
      <c r="M147" s="879">
        <f t="shared" si="45"/>
        <v>17.309827119587386</v>
      </c>
      <c r="N147" s="879">
        <f t="shared" si="45"/>
        <v>0</v>
      </c>
      <c r="O147" s="879">
        <f t="shared" si="45"/>
        <v>27.303921365285198</v>
      </c>
      <c r="P147" s="879">
        <f t="shared" si="45"/>
        <v>57.103719705486647</v>
      </c>
      <c r="Q147" s="879">
        <f t="shared" si="45"/>
        <v>53.558381207554852</v>
      </c>
      <c r="R147" s="879">
        <f t="shared" si="45"/>
        <v>36.595020432188967</v>
      </c>
      <c r="S147" s="879">
        <f t="shared" si="45"/>
        <v>2.3667289714674031</v>
      </c>
      <c r="T147" s="879">
        <f t="shared" si="45"/>
        <v>35.45189160418191</v>
      </c>
      <c r="U147" s="879">
        <f t="shared" si="45"/>
        <v>62.725940338404726</v>
      </c>
      <c r="V147" s="879">
        <f t="shared" si="45"/>
        <v>18.787714887583899</v>
      </c>
      <c r="W147" s="879">
        <f t="shared" si="45"/>
        <v>38.930758977045457</v>
      </c>
      <c r="X147" s="614"/>
    </row>
    <row r="148" spans="1:24">
      <c r="C148" s="602" t="s">
        <v>423</v>
      </c>
      <c r="D148" s="880">
        <f t="shared" ref="D148:W148" si="46">D143/SUM(D$142:D$143)*100</f>
        <v>60.587940636415325</v>
      </c>
      <c r="E148" s="880">
        <f t="shared" si="46"/>
        <v>45.51274099461898</v>
      </c>
      <c r="F148" s="880">
        <f t="shared" si="46"/>
        <v>74.9948270272901</v>
      </c>
      <c r="G148" s="880">
        <f t="shared" si="46"/>
        <v>94.369081349571914</v>
      </c>
      <c r="H148" s="880">
        <f t="shared" si="46"/>
        <v>81.612003329395691</v>
      </c>
      <c r="I148" s="880">
        <f t="shared" si="46"/>
        <v>91.998217155670716</v>
      </c>
      <c r="J148" s="880">
        <f t="shared" si="46"/>
        <v>67.104923277499097</v>
      </c>
      <c r="K148" s="880">
        <f t="shared" si="46"/>
        <v>48.053486901110773</v>
      </c>
      <c r="L148" s="880">
        <f t="shared" si="46"/>
        <v>26.83059087218458</v>
      </c>
      <c r="M148" s="880">
        <f t="shared" si="46"/>
        <v>82.690172880412618</v>
      </c>
      <c r="N148" s="880">
        <f t="shared" si="46"/>
        <v>100</v>
      </c>
      <c r="O148" s="880">
        <f t="shared" si="46"/>
        <v>72.696078634714794</v>
      </c>
      <c r="P148" s="880">
        <f t="shared" si="46"/>
        <v>42.896280294513353</v>
      </c>
      <c r="Q148" s="880">
        <f t="shared" si="46"/>
        <v>46.441618792445141</v>
      </c>
      <c r="R148" s="880">
        <f t="shared" si="46"/>
        <v>63.404979567811026</v>
      </c>
      <c r="S148" s="880">
        <f t="shared" si="46"/>
        <v>97.633271028532604</v>
      </c>
      <c r="T148" s="880">
        <f t="shared" si="46"/>
        <v>64.548108395818076</v>
      </c>
      <c r="U148" s="880">
        <f t="shared" si="46"/>
        <v>37.274059661595274</v>
      </c>
      <c r="V148" s="880">
        <f t="shared" si="46"/>
        <v>81.212285112416097</v>
      </c>
      <c r="W148" s="880">
        <f t="shared" si="46"/>
        <v>61.069241022954543</v>
      </c>
      <c r="X148" s="614"/>
    </row>
    <row r="149" spans="1:24">
      <c r="C149" s="603" t="s">
        <v>646</v>
      </c>
      <c r="D149" s="604"/>
      <c r="E149" s="604"/>
      <c r="F149" s="604"/>
      <c r="G149" s="604"/>
      <c r="H149" s="604"/>
      <c r="I149" s="604"/>
      <c r="J149" s="604"/>
      <c r="K149" s="604"/>
      <c r="L149" s="604"/>
      <c r="M149" s="604"/>
      <c r="N149" s="604"/>
      <c r="O149" s="604"/>
      <c r="P149" s="604"/>
      <c r="Q149" s="604"/>
      <c r="R149" s="604"/>
      <c r="S149" s="604"/>
      <c r="T149" s="604"/>
      <c r="U149" s="604"/>
      <c r="V149" s="604"/>
      <c r="W149" s="604"/>
    </row>
    <row r="150" spans="1:24">
      <c r="C150" s="603" t="s">
        <v>307</v>
      </c>
      <c r="D150" s="604"/>
      <c r="E150" s="604"/>
      <c r="F150" s="604"/>
      <c r="G150" s="604"/>
      <c r="H150" s="604"/>
      <c r="I150" s="604"/>
      <c r="J150" s="604"/>
      <c r="K150" s="604"/>
      <c r="L150" s="604"/>
      <c r="M150" s="604"/>
      <c r="N150" s="604"/>
      <c r="O150" s="604"/>
      <c r="P150" s="604"/>
      <c r="Q150" s="604"/>
      <c r="R150" s="604"/>
      <c r="S150" s="604"/>
      <c r="T150" s="604"/>
      <c r="U150" s="604"/>
      <c r="V150" s="604"/>
      <c r="W150" s="604"/>
    </row>
    <row r="151" spans="1:24">
      <c r="C151" s="603"/>
      <c r="D151" s="604"/>
      <c r="E151" s="604"/>
      <c r="F151" s="604"/>
      <c r="G151" s="604"/>
      <c r="H151" s="604"/>
      <c r="I151" s="604"/>
      <c r="J151" s="604"/>
      <c r="K151" s="604"/>
      <c r="L151" s="604"/>
      <c r="M151" s="604"/>
      <c r="N151" s="604"/>
      <c r="O151" s="604"/>
      <c r="P151" s="604"/>
      <c r="Q151" s="604"/>
      <c r="R151" s="604"/>
      <c r="S151" s="604"/>
      <c r="T151" s="604"/>
      <c r="U151" s="604"/>
      <c r="V151" s="604"/>
      <c r="W151" s="604"/>
    </row>
    <row r="152" spans="1:24">
      <c r="B152" s="585"/>
      <c r="C152" s="605" t="s">
        <v>512</v>
      </c>
      <c r="D152" s="585"/>
      <c r="E152" s="585"/>
      <c r="F152" s="585"/>
      <c r="G152" s="585"/>
      <c r="H152" s="585"/>
      <c r="I152" s="585"/>
      <c r="J152" s="585"/>
      <c r="K152" s="585"/>
      <c r="L152" s="585"/>
      <c r="M152" s="585"/>
      <c r="N152" s="585"/>
      <c r="O152" s="585"/>
      <c r="P152" s="585"/>
      <c r="Q152" s="585"/>
      <c r="R152" s="585"/>
      <c r="S152" s="585"/>
      <c r="T152" s="585"/>
      <c r="U152" s="585"/>
      <c r="V152" s="585"/>
      <c r="W152" s="585"/>
    </row>
    <row r="153" spans="1:24" ht="81.75">
      <c r="B153" s="606"/>
      <c r="C153" s="607"/>
      <c r="D153" s="589" t="s">
        <v>360</v>
      </c>
      <c r="E153" s="589" t="s">
        <v>361</v>
      </c>
      <c r="F153" s="589" t="s">
        <v>362</v>
      </c>
      <c r="G153" s="589" t="s">
        <v>363</v>
      </c>
      <c r="H153" s="589" t="s">
        <v>364</v>
      </c>
      <c r="I153" s="589" t="s">
        <v>365</v>
      </c>
      <c r="J153" s="589" t="s">
        <v>366</v>
      </c>
      <c r="K153" s="589" t="s">
        <v>367</v>
      </c>
      <c r="L153" s="589" t="s">
        <v>368</v>
      </c>
      <c r="M153" s="589" t="s">
        <v>369</v>
      </c>
      <c r="N153" s="589" t="s">
        <v>299</v>
      </c>
      <c r="O153" s="589" t="s">
        <v>370</v>
      </c>
      <c r="P153" s="589" t="s">
        <v>371</v>
      </c>
      <c r="Q153" s="589" t="s">
        <v>372</v>
      </c>
      <c r="R153" s="589" t="s">
        <v>144</v>
      </c>
      <c r="S153" s="589" t="s">
        <v>275</v>
      </c>
      <c r="T153" s="589" t="s">
        <v>373</v>
      </c>
      <c r="U153" s="589" t="s">
        <v>374</v>
      </c>
      <c r="V153" s="589" t="s">
        <v>375</v>
      </c>
      <c r="W153" s="589" t="s">
        <v>511</v>
      </c>
    </row>
    <row r="154" spans="1:24">
      <c r="B154" s="585"/>
      <c r="C154" s="590" t="s">
        <v>378</v>
      </c>
      <c r="D154" s="950" t="str">
        <f t="shared" ref="D154:K157" si="47">IF(D123="-","-",(D123/SUM(D$123:D$126,D$132,D$134)*100))</f>
        <v>-</v>
      </c>
      <c r="E154" s="950" t="str">
        <f t="shared" si="47"/>
        <v>-</v>
      </c>
      <c r="F154" s="950" t="str">
        <f t="shared" si="47"/>
        <v>-</v>
      </c>
      <c r="G154" s="950" t="str">
        <f t="shared" si="47"/>
        <v>-</v>
      </c>
      <c r="H154" s="950">
        <f t="shared" si="47"/>
        <v>58.097748273104557</v>
      </c>
      <c r="I154" s="950" t="str">
        <f t="shared" si="47"/>
        <v>-</v>
      </c>
      <c r="J154" s="950" t="str">
        <f t="shared" si="47"/>
        <v>-</v>
      </c>
      <c r="K154" s="950">
        <f t="shared" si="47"/>
        <v>78.014474410796666</v>
      </c>
      <c r="L154" s="950" t="str">
        <f t="shared" ref="L154:W154" si="48">IF(L123="-","-",(L123/SUM(L$123:L$126,L$132,L$134)*100))</f>
        <v>-</v>
      </c>
      <c r="M154" s="950">
        <f t="shared" si="48"/>
        <v>66.772299222193354</v>
      </c>
      <c r="N154" s="950" t="str">
        <f t="shared" si="48"/>
        <v>-</v>
      </c>
      <c r="O154" s="950">
        <f t="shared" si="48"/>
        <v>99.666998835854699</v>
      </c>
      <c r="P154" s="950" t="str">
        <f t="shared" si="48"/>
        <v>-</v>
      </c>
      <c r="Q154" s="950" t="str">
        <f t="shared" si="48"/>
        <v>-</v>
      </c>
      <c r="R154" s="950" t="str">
        <f t="shared" si="48"/>
        <v>-</v>
      </c>
      <c r="S154" s="950" t="str">
        <f t="shared" si="48"/>
        <v>-</v>
      </c>
      <c r="T154" s="950" t="str">
        <f t="shared" si="48"/>
        <v>-</v>
      </c>
      <c r="U154" s="950" t="str">
        <f t="shared" si="48"/>
        <v>-</v>
      </c>
      <c r="V154" s="950" t="str">
        <f t="shared" si="48"/>
        <v>-</v>
      </c>
      <c r="W154" s="950">
        <f t="shared" si="48"/>
        <v>35.496840469696956</v>
      </c>
    </row>
    <row r="155" spans="1:24">
      <c r="B155" s="585"/>
      <c r="C155" s="590" t="s">
        <v>382</v>
      </c>
      <c r="D155" s="950">
        <f t="shared" si="47"/>
        <v>41.906046288224566</v>
      </c>
      <c r="E155" s="950">
        <f t="shared" si="47"/>
        <v>52.175319269381063</v>
      </c>
      <c r="F155" s="950">
        <f t="shared" si="47"/>
        <v>84.093900591369405</v>
      </c>
      <c r="G155" s="950">
        <f t="shared" si="47"/>
        <v>53.283444525176584</v>
      </c>
      <c r="H155" s="950" t="str">
        <f t="shared" si="47"/>
        <v>-</v>
      </c>
      <c r="I155" s="950" t="str">
        <f t="shared" si="47"/>
        <v>-</v>
      </c>
      <c r="J155" s="950" t="str">
        <f t="shared" si="47"/>
        <v>-</v>
      </c>
      <c r="K155" s="950">
        <f t="shared" si="47"/>
        <v>7.5064141687599458E-4</v>
      </c>
      <c r="L155" s="950">
        <f t="shared" ref="L155:W155" si="49">IF(L124="-","-",(L124/SUM(L$123:L$126,L$132,L$134)*100))</f>
        <v>77.914406684933482</v>
      </c>
      <c r="M155" s="950" t="str">
        <f t="shared" si="49"/>
        <v>-</v>
      </c>
      <c r="N155" s="950" t="str">
        <f t="shared" si="49"/>
        <v>-</v>
      </c>
      <c r="O155" s="950" t="str">
        <f t="shared" si="49"/>
        <v>-</v>
      </c>
      <c r="P155" s="950">
        <f t="shared" si="49"/>
        <v>72.224179232124229</v>
      </c>
      <c r="Q155" s="950" t="str">
        <f t="shared" si="49"/>
        <v>-</v>
      </c>
      <c r="R155" s="950" t="str">
        <f t="shared" si="49"/>
        <v>-</v>
      </c>
      <c r="S155" s="950" t="str">
        <f t="shared" si="49"/>
        <v>-</v>
      </c>
      <c r="T155" s="950" t="str">
        <f t="shared" si="49"/>
        <v>-</v>
      </c>
      <c r="U155" s="950" t="str">
        <f t="shared" si="49"/>
        <v>-</v>
      </c>
      <c r="V155" s="950" t="str">
        <f t="shared" si="49"/>
        <v>-</v>
      </c>
      <c r="W155" s="950">
        <f t="shared" si="49"/>
        <v>23.722746860852677</v>
      </c>
    </row>
    <row r="156" spans="1:24">
      <c r="B156" s="585"/>
      <c r="C156" s="590" t="s">
        <v>383</v>
      </c>
      <c r="D156" s="950" t="str">
        <f t="shared" si="47"/>
        <v>-</v>
      </c>
      <c r="E156" s="950" t="str">
        <f t="shared" si="47"/>
        <v>-</v>
      </c>
      <c r="F156" s="950" t="str">
        <f t="shared" si="47"/>
        <v>-</v>
      </c>
      <c r="G156" s="950">
        <f t="shared" si="47"/>
        <v>30.340016612643378</v>
      </c>
      <c r="H156" s="950" t="str">
        <f t="shared" si="47"/>
        <v>-</v>
      </c>
      <c r="I156" s="950">
        <f t="shared" si="47"/>
        <v>62.456515760404542</v>
      </c>
      <c r="J156" s="950" t="str">
        <f t="shared" si="47"/>
        <v>-</v>
      </c>
      <c r="K156" s="950" t="str">
        <f t="shared" si="47"/>
        <v>-</v>
      </c>
      <c r="L156" s="950" t="str">
        <f t="shared" ref="L156:W156" si="50">IF(L125="-","-",(L125/SUM(L$123:L$126,L$132,L$134)*100))</f>
        <v>-</v>
      </c>
      <c r="M156" s="950" t="str">
        <f t="shared" si="50"/>
        <v>-</v>
      </c>
      <c r="N156" s="950">
        <f t="shared" si="50"/>
        <v>100</v>
      </c>
      <c r="O156" s="950" t="str">
        <f t="shared" si="50"/>
        <v>-</v>
      </c>
      <c r="P156" s="950" t="str">
        <f t="shared" si="50"/>
        <v>-</v>
      </c>
      <c r="Q156" s="950" t="str">
        <f t="shared" si="50"/>
        <v>-</v>
      </c>
      <c r="R156" s="950" t="str">
        <f t="shared" si="50"/>
        <v>-</v>
      </c>
      <c r="S156" s="950">
        <f t="shared" si="50"/>
        <v>97.615770274295116</v>
      </c>
      <c r="T156" s="950" t="str">
        <f t="shared" si="50"/>
        <v>-</v>
      </c>
      <c r="U156" s="950" t="str">
        <f t="shared" si="50"/>
        <v>-</v>
      </c>
      <c r="V156" s="950" t="str">
        <f t="shared" si="50"/>
        <v>-</v>
      </c>
      <c r="W156" s="950">
        <f t="shared" si="50"/>
        <v>4.2802942173334246</v>
      </c>
    </row>
    <row r="157" spans="1:24">
      <c r="B157" s="585"/>
      <c r="C157" s="590" t="s">
        <v>379</v>
      </c>
      <c r="D157" s="950">
        <f t="shared" si="47"/>
        <v>31.330881281281819</v>
      </c>
      <c r="E157" s="950">
        <f t="shared" si="47"/>
        <v>2.7602128057422992</v>
      </c>
      <c r="F157" s="950">
        <f t="shared" si="47"/>
        <v>3.9400107283061883</v>
      </c>
      <c r="G157" s="950">
        <f t="shared" si="47"/>
        <v>12.548602116480495</v>
      </c>
      <c r="H157" s="950">
        <f t="shared" si="47"/>
        <v>29.719134437468515</v>
      </c>
      <c r="I157" s="950">
        <f t="shared" si="47"/>
        <v>37.543484239595458</v>
      </c>
      <c r="J157" s="950" t="str">
        <f t="shared" si="47"/>
        <v>-</v>
      </c>
      <c r="K157" s="950">
        <f t="shared" si="47"/>
        <v>12.346199075542495</v>
      </c>
      <c r="L157" s="950" t="str">
        <f t="shared" ref="L157:W157" si="51">IF(L126="-","-",(L126/SUM(L$123:L$126,L$132,L$134)*100))</f>
        <v>-</v>
      </c>
      <c r="M157" s="950">
        <f t="shared" si="51"/>
        <v>19.65693437619538</v>
      </c>
      <c r="N157" s="950" t="str">
        <f t="shared" si="51"/>
        <v>-</v>
      </c>
      <c r="O157" s="950" t="str">
        <f t="shared" si="51"/>
        <v>-</v>
      </c>
      <c r="P157" s="950">
        <f t="shared" si="51"/>
        <v>5.1120216914225196</v>
      </c>
      <c r="Q157" s="950">
        <f t="shared" si="51"/>
        <v>93.933517375050528</v>
      </c>
      <c r="R157" s="950" t="str">
        <f t="shared" si="51"/>
        <v>-</v>
      </c>
      <c r="S157" s="950" t="str">
        <f t="shared" si="51"/>
        <v>-</v>
      </c>
      <c r="T157" s="950">
        <f t="shared" si="51"/>
        <v>43.532487757125757</v>
      </c>
      <c r="U157" s="950">
        <f t="shared" si="51"/>
        <v>60.357382464106223</v>
      </c>
      <c r="V157" s="950">
        <f t="shared" si="51"/>
        <v>44.51891397103757</v>
      </c>
      <c r="W157" s="950">
        <f t="shared" si="51"/>
        <v>18.514630804707885</v>
      </c>
    </row>
    <row r="158" spans="1:24">
      <c r="B158" s="585"/>
      <c r="C158" s="590" t="s">
        <v>280</v>
      </c>
      <c r="D158" s="950">
        <f t="shared" ref="D158:K158" si="52">IF(D132="-","-",(D132/SUM(D$123:D$126,D$132,D$134)*100))</f>
        <v>25.843348191496073</v>
      </c>
      <c r="E158" s="950">
        <f t="shared" si="52"/>
        <v>39.299937229904806</v>
      </c>
      <c r="F158" s="950">
        <f t="shared" si="52"/>
        <v>4.1055921062956804</v>
      </c>
      <c r="G158" s="950">
        <f t="shared" si="52"/>
        <v>0.80254973296895593</v>
      </c>
      <c r="H158" s="950">
        <f t="shared" si="52"/>
        <v>10.000552034327896</v>
      </c>
      <c r="I158" s="950">
        <f t="shared" si="52"/>
        <v>0</v>
      </c>
      <c r="J158" s="950">
        <f t="shared" si="52"/>
        <v>95.508717112772445</v>
      </c>
      <c r="K158" s="950">
        <f t="shared" si="52"/>
        <v>9.6385758722439743</v>
      </c>
      <c r="L158" s="950">
        <f t="shared" ref="L158:W158" si="53">IF(L132="-","-",(L132/SUM(L$123:L$126,L$132,L$134)*100))</f>
        <v>22.085593315066529</v>
      </c>
      <c r="M158" s="950">
        <f t="shared" si="53"/>
        <v>13.187007300939074</v>
      </c>
      <c r="N158" s="950" t="str">
        <f t="shared" si="53"/>
        <v>-</v>
      </c>
      <c r="O158" s="950">
        <f t="shared" si="53"/>
        <v>0.33300116414530323</v>
      </c>
      <c r="P158" s="950">
        <f t="shared" si="53"/>
        <v>21.373866811932825</v>
      </c>
      <c r="Q158" s="950">
        <f t="shared" si="53"/>
        <v>6.0664826249494892</v>
      </c>
      <c r="R158" s="950">
        <f t="shared" si="53"/>
        <v>91.249419164570185</v>
      </c>
      <c r="S158" s="950" t="str">
        <f t="shared" si="53"/>
        <v>-</v>
      </c>
      <c r="T158" s="950">
        <f t="shared" si="53"/>
        <v>56.46751224287425</v>
      </c>
      <c r="U158" s="950">
        <f t="shared" si="53"/>
        <v>39.642617535893777</v>
      </c>
      <c r="V158" s="950">
        <f t="shared" si="53"/>
        <v>44.91706989222147</v>
      </c>
      <c r="W158" s="950">
        <f t="shared" si="53"/>
        <v>16.335920808513521</v>
      </c>
    </row>
    <row r="159" spans="1:24">
      <c r="C159" s="602" t="s">
        <v>645</v>
      </c>
      <c r="D159" s="948">
        <f t="shared" ref="D159:K159" si="54">IF(D134="-","-",(D134/SUM(D$123:D$126,D$132,D$134)*100))</f>
        <v>0.91972423899752942</v>
      </c>
      <c r="E159" s="948">
        <f t="shared" si="54"/>
        <v>5.7645306949718256</v>
      </c>
      <c r="F159" s="948">
        <f t="shared" si="54"/>
        <v>7.8604965740287147</v>
      </c>
      <c r="G159" s="948">
        <f t="shared" si="54"/>
        <v>3.0253870127305826</v>
      </c>
      <c r="H159" s="948">
        <f t="shared" si="54"/>
        <v>2.1825652550990409</v>
      </c>
      <c r="I159" s="948" t="str">
        <f t="shared" si="54"/>
        <v>-</v>
      </c>
      <c r="J159" s="948">
        <f t="shared" si="54"/>
        <v>4.4912828872275528</v>
      </c>
      <c r="K159" s="948" t="str">
        <f t="shared" si="54"/>
        <v>-</v>
      </c>
      <c r="L159" s="948" t="str">
        <f t="shared" ref="L159:W159" si="55">IF(L134="-","-",(L134/SUM(L$123:L$126,L$132,L$134)*100))</f>
        <v>-</v>
      </c>
      <c r="M159" s="948">
        <f t="shared" si="55"/>
        <v>0.38375910067218677</v>
      </c>
      <c r="N159" s="948" t="str">
        <f t="shared" si="55"/>
        <v>-</v>
      </c>
      <c r="O159" s="948" t="str">
        <f t="shared" si="55"/>
        <v>-</v>
      </c>
      <c r="P159" s="948">
        <f t="shared" si="55"/>
        <v>1.2899322645204203</v>
      </c>
      <c r="Q159" s="948" t="str">
        <f t="shared" si="55"/>
        <v>-</v>
      </c>
      <c r="R159" s="948">
        <f t="shared" si="55"/>
        <v>8.7505808354298189</v>
      </c>
      <c r="S159" s="948">
        <f t="shared" si="55"/>
        <v>2.3842297257048952</v>
      </c>
      <c r="T159" s="948" t="str">
        <f t="shared" si="55"/>
        <v>-</v>
      </c>
      <c r="U159" s="948" t="str">
        <f t="shared" si="55"/>
        <v>-</v>
      </c>
      <c r="V159" s="948">
        <f t="shared" si="55"/>
        <v>10.564016136740955</v>
      </c>
      <c r="W159" s="948">
        <f t="shared" si="55"/>
        <v>1.6495668388955425</v>
      </c>
    </row>
    <row r="160" spans="1:24" s="514" customFormat="1">
      <c r="A160" s="517"/>
      <c r="B160" s="135"/>
      <c r="C160" s="518"/>
      <c r="D160" s="513">
        <f>SUM(D154:D159)</f>
        <v>99.999999999999986</v>
      </c>
      <c r="E160" s="513">
        <f t="shared" ref="E160:W160" si="56">SUM(E154:E159)</f>
        <v>100</v>
      </c>
      <c r="F160" s="513">
        <f t="shared" si="56"/>
        <v>99.999999999999986</v>
      </c>
      <c r="G160" s="513">
        <f t="shared" si="56"/>
        <v>99.999999999999986</v>
      </c>
      <c r="H160" s="513">
        <f t="shared" si="56"/>
        <v>100</v>
      </c>
      <c r="I160" s="513">
        <f t="shared" si="56"/>
        <v>100</v>
      </c>
      <c r="J160" s="513">
        <f t="shared" si="56"/>
        <v>100</v>
      </c>
      <c r="K160" s="513">
        <f t="shared" si="56"/>
        <v>100.00000000000001</v>
      </c>
      <c r="L160" s="513">
        <f t="shared" si="56"/>
        <v>100.00000000000001</v>
      </c>
      <c r="M160" s="513">
        <f t="shared" si="56"/>
        <v>100</v>
      </c>
      <c r="N160" s="513">
        <f t="shared" si="56"/>
        <v>100</v>
      </c>
      <c r="O160" s="513">
        <f t="shared" si="56"/>
        <v>100</v>
      </c>
      <c r="P160" s="513">
        <f t="shared" si="56"/>
        <v>100</v>
      </c>
      <c r="Q160" s="513">
        <f t="shared" si="56"/>
        <v>100.00000000000001</v>
      </c>
      <c r="R160" s="513">
        <f t="shared" si="56"/>
        <v>100</v>
      </c>
      <c r="S160" s="513">
        <f t="shared" si="56"/>
        <v>100.00000000000001</v>
      </c>
      <c r="T160" s="513">
        <f t="shared" si="56"/>
        <v>100</v>
      </c>
      <c r="U160" s="513">
        <f t="shared" si="56"/>
        <v>100</v>
      </c>
      <c r="V160" s="513">
        <f t="shared" si="56"/>
        <v>100</v>
      </c>
      <c r="W160" s="513">
        <f t="shared" si="56"/>
        <v>100</v>
      </c>
    </row>
    <row r="161" spans="1:25">
      <c r="B161" s="585"/>
      <c r="C161" s="605" t="s">
        <v>515</v>
      </c>
      <c r="D161" s="585"/>
      <c r="E161" s="585"/>
      <c r="F161" s="585"/>
      <c r="G161" s="585"/>
      <c r="H161" s="585"/>
      <c r="I161" s="585"/>
      <c r="J161" s="585"/>
      <c r="K161" s="585"/>
      <c r="L161" s="585"/>
      <c r="M161" s="585"/>
      <c r="N161" s="585"/>
      <c r="O161" s="585"/>
      <c r="P161" s="585"/>
      <c r="Q161" s="585"/>
      <c r="R161" s="585"/>
      <c r="S161" s="585"/>
      <c r="T161" s="585"/>
      <c r="U161" s="585"/>
      <c r="V161" s="585"/>
      <c r="W161" s="585"/>
    </row>
    <row r="162" spans="1:25" ht="81.75">
      <c r="B162" s="606"/>
      <c r="C162" s="607"/>
      <c r="D162" s="589" t="s">
        <v>360</v>
      </c>
      <c r="E162" s="589" t="s">
        <v>361</v>
      </c>
      <c r="F162" s="589" t="s">
        <v>362</v>
      </c>
      <c r="G162" s="589" t="s">
        <v>363</v>
      </c>
      <c r="H162" s="589" t="s">
        <v>364</v>
      </c>
      <c r="I162" s="589" t="s">
        <v>365</v>
      </c>
      <c r="J162" s="589" t="s">
        <v>366</v>
      </c>
      <c r="K162" s="589" t="s">
        <v>367</v>
      </c>
      <c r="L162" s="589" t="s">
        <v>368</v>
      </c>
      <c r="M162" s="589" t="s">
        <v>369</v>
      </c>
      <c r="N162" s="589" t="s">
        <v>299</v>
      </c>
      <c r="O162" s="589" t="s">
        <v>370</v>
      </c>
      <c r="P162" s="589" t="s">
        <v>371</v>
      </c>
      <c r="Q162" s="589" t="s">
        <v>372</v>
      </c>
      <c r="R162" s="589" t="s">
        <v>144</v>
      </c>
      <c r="S162" s="589" t="s">
        <v>275</v>
      </c>
      <c r="T162" s="589" t="s">
        <v>373</v>
      </c>
      <c r="U162" s="589" t="s">
        <v>374</v>
      </c>
      <c r="V162" s="589" t="s">
        <v>375</v>
      </c>
      <c r="W162" s="589" t="s">
        <v>511</v>
      </c>
    </row>
    <row r="163" spans="1:25">
      <c r="B163" s="585"/>
      <c r="C163" s="590" t="s">
        <v>525</v>
      </c>
      <c r="D163" s="950">
        <f>IF(D122="-","-",IF(D$136="-",(D122/SUM(D$122,D$127:D$131,D$133)*100),(SUM(D122,D$136*0.7)/SUM(D$122,D$127:D$131,D$133,D$136*0.7)*100)))</f>
        <v>5.4224854135486424</v>
      </c>
      <c r="E163" s="950">
        <f>IF(E122="-","-",IF(E$136="-",(E122/SUM(E$122,E$127:E$131,E$133)*100),(SUM(E122,E$136*0.7)/SUM(E$122,E$127:E$131,E$133,E$136*0.7)*100)))</f>
        <v>39.909719045708989</v>
      </c>
      <c r="F163" s="950">
        <f t="shared" ref="F163:W163" si="57">IF(F122="-","-",IF(F$136="-",(F122/SUM(F$122,F$127:F$131,F$133)*100),(SUM(F122,F$136*0.7)/SUM(F$122,F$127:F$131,F$133,F$136*0.7)*100)))</f>
        <v>65.229245350961406</v>
      </c>
      <c r="G163" s="950" t="str">
        <f t="shared" si="57"/>
        <v>-</v>
      </c>
      <c r="H163" s="950">
        <f t="shared" si="57"/>
        <v>20.02556721369735</v>
      </c>
      <c r="I163" s="950">
        <f t="shared" si="57"/>
        <v>0.49433434818191224</v>
      </c>
      <c r="J163" s="950">
        <f t="shared" si="57"/>
        <v>55.875995344880948</v>
      </c>
      <c r="K163" s="950">
        <f t="shared" si="57"/>
        <v>7.4679277596532829</v>
      </c>
      <c r="L163" s="950">
        <f t="shared" si="57"/>
        <v>47.627369114359901</v>
      </c>
      <c r="M163" s="950">
        <f t="shared" si="57"/>
        <v>53.291114179994537</v>
      </c>
      <c r="N163" s="950" t="str">
        <f t="shared" si="57"/>
        <v>-</v>
      </c>
      <c r="O163" s="950">
        <f t="shared" si="57"/>
        <v>43.01033953596621</v>
      </c>
      <c r="P163" s="950">
        <f t="shared" si="57"/>
        <v>55.696942182587961</v>
      </c>
      <c r="Q163" s="950">
        <f t="shared" si="57"/>
        <v>13.986167863834483</v>
      </c>
      <c r="R163" s="950">
        <f t="shared" si="57"/>
        <v>34.223869682746255</v>
      </c>
      <c r="S163" s="950" t="str">
        <f t="shared" si="57"/>
        <v>-</v>
      </c>
      <c r="T163" s="950">
        <f t="shared" si="57"/>
        <v>7.1556696293177735</v>
      </c>
      <c r="U163" s="950">
        <f t="shared" si="57"/>
        <v>12.539899342649916</v>
      </c>
      <c r="V163" s="950">
        <f t="shared" si="57"/>
        <v>36.939368737306623</v>
      </c>
      <c r="W163" s="950">
        <f t="shared" si="57"/>
        <v>35.53212034149432</v>
      </c>
    </row>
    <row r="164" spans="1:25">
      <c r="B164" s="585"/>
      <c r="C164" s="590" t="s">
        <v>266</v>
      </c>
      <c r="D164" s="950" t="str">
        <f t="shared" ref="D164:E168" si="58">IF(D127="-","-",IF(D$136="-",(D127/SUM(D$122,D$127:D$131,D$133)*100),(D127/SUM(D$122,D$127:D$131,D$133,D$136*0.7)*100)))</f>
        <v>-</v>
      </c>
      <c r="E164" s="950" t="str">
        <f t="shared" si="58"/>
        <v>-</v>
      </c>
      <c r="F164" s="950" t="str">
        <f t="shared" ref="F164:W164" si="59">IF(F127="-","-",IF(F$136="-",(F127/SUM(F$122,F$127:F$131,F$133)*100),(F127/SUM(F$122,F$127:F$131,F$133,F$136*0.7)*100)))</f>
        <v>-</v>
      </c>
      <c r="G164" s="950" t="str">
        <f t="shared" si="59"/>
        <v>-</v>
      </c>
      <c r="H164" s="950" t="str">
        <f t="shared" si="59"/>
        <v>-</v>
      </c>
      <c r="I164" s="950">
        <f t="shared" si="59"/>
        <v>2.5774067541582553</v>
      </c>
      <c r="J164" s="950" t="str">
        <f t="shared" si="59"/>
        <v>-</v>
      </c>
      <c r="K164" s="950" t="str">
        <f t="shared" si="59"/>
        <v>-</v>
      </c>
      <c r="L164" s="950" t="str">
        <f t="shared" si="59"/>
        <v>-</v>
      </c>
      <c r="M164" s="950" t="str">
        <f t="shared" si="59"/>
        <v>-</v>
      </c>
      <c r="N164" s="950" t="str">
        <f t="shared" si="59"/>
        <v>-</v>
      </c>
      <c r="O164" s="950" t="str">
        <f t="shared" si="59"/>
        <v>-</v>
      </c>
      <c r="P164" s="950" t="str">
        <f t="shared" si="59"/>
        <v>-</v>
      </c>
      <c r="Q164" s="950" t="str">
        <f t="shared" si="59"/>
        <v>-</v>
      </c>
      <c r="R164" s="950" t="str">
        <f t="shared" si="59"/>
        <v>-</v>
      </c>
      <c r="S164" s="950" t="str">
        <f t="shared" si="59"/>
        <v>-</v>
      </c>
      <c r="T164" s="950" t="str">
        <f t="shared" si="59"/>
        <v>-</v>
      </c>
      <c r="U164" s="950" t="str">
        <f t="shared" si="59"/>
        <v>-</v>
      </c>
      <c r="V164" s="950" t="str">
        <f t="shared" si="59"/>
        <v>-</v>
      </c>
      <c r="W164" s="950">
        <f t="shared" si="59"/>
        <v>1.7968273048788039E-2</v>
      </c>
    </row>
    <row r="165" spans="1:25">
      <c r="B165" s="585"/>
      <c r="C165" s="590" t="s">
        <v>267</v>
      </c>
      <c r="D165" s="950">
        <f t="shared" si="58"/>
        <v>54.973935619536093</v>
      </c>
      <c r="E165" s="950">
        <f t="shared" si="58"/>
        <v>55.514193194171867</v>
      </c>
      <c r="F165" s="950">
        <f t="shared" ref="F165:W165" si="60">IF(F128="-","-",IF(F$136="-",(F128/SUM(F$122,F$127:F$131,F$133)*100),(F128/SUM(F$122,F$127:F$131,F$133,F$136*0.7)*100)))</f>
        <v>26.581323746867412</v>
      </c>
      <c r="G165" s="950">
        <f t="shared" si="60"/>
        <v>2.0988120800142918</v>
      </c>
      <c r="H165" s="950">
        <f t="shared" si="60"/>
        <v>62.501204358902662</v>
      </c>
      <c r="I165" s="950">
        <f t="shared" si="60"/>
        <v>56.102961951322982</v>
      </c>
      <c r="J165" s="950">
        <f t="shared" si="60"/>
        <v>16.524069718388638</v>
      </c>
      <c r="K165" s="950">
        <f t="shared" si="60"/>
        <v>69.241865823739744</v>
      </c>
      <c r="L165" s="950">
        <f t="shared" si="60"/>
        <v>47.688101291223965</v>
      </c>
      <c r="M165" s="950">
        <f t="shared" si="60"/>
        <v>36.057172043477699</v>
      </c>
      <c r="N165" s="950" t="str">
        <f t="shared" si="60"/>
        <v>-</v>
      </c>
      <c r="O165" s="950" t="str">
        <f t="shared" si="60"/>
        <v>-</v>
      </c>
      <c r="P165" s="950">
        <f t="shared" si="60"/>
        <v>41.889259597883175</v>
      </c>
      <c r="Q165" s="950">
        <f t="shared" si="60"/>
        <v>74.867750814437869</v>
      </c>
      <c r="R165" s="950" t="str">
        <f t="shared" si="60"/>
        <v>-</v>
      </c>
      <c r="S165" s="950" t="str">
        <f t="shared" si="60"/>
        <v>-</v>
      </c>
      <c r="T165" s="950">
        <f t="shared" si="60"/>
        <v>33.07446487000928</v>
      </c>
      <c r="U165" s="950">
        <f t="shared" si="60"/>
        <v>71.637086722227309</v>
      </c>
      <c r="V165" s="950">
        <f t="shared" si="60"/>
        <v>33.137534402624851</v>
      </c>
      <c r="W165" s="950">
        <f t="shared" si="60"/>
        <v>47.341128418348994</v>
      </c>
    </row>
    <row r="166" spans="1:25">
      <c r="B166" s="585"/>
      <c r="C166" s="590" t="s">
        <v>268</v>
      </c>
      <c r="D166" s="950">
        <f t="shared" si="58"/>
        <v>11.863428064072012</v>
      </c>
      <c r="E166" s="950">
        <f t="shared" si="58"/>
        <v>3.8755157635130071</v>
      </c>
      <c r="F166" s="950">
        <f t="shared" ref="F166:W166" si="61">IF(F129="-","-",IF(F$136="-",(F129/SUM(F$122,F$127:F$131,F$133)*100),(F129/SUM(F$122,F$127:F$131,F$133,F$136*0.7)*100)))</f>
        <v>1.9218718779473308E-2</v>
      </c>
      <c r="G166" s="950">
        <f t="shared" si="61"/>
        <v>46.690917200442044</v>
      </c>
      <c r="H166" s="950">
        <f t="shared" si="61"/>
        <v>14.409487574541194</v>
      </c>
      <c r="I166" s="950">
        <f t="shared" si="61"/>
        <v>39.496061498575799</v>
      </c>
      <c r="J166" s="950">
        <f t="shared" si="61"/>
        <v>0.49137296822100629</v>
      </c>
      <c r="K166" s="950">
        <f t="shared" si="61"/>
        <v>14.630306525035733</v>
      </c>
      <c r="L166" s="950">
        <f t="shared" si="61"/>
        <v>3.6099291225647736</v>
      </c>
      <c r="M166" s="950">
        <f t="shared" si="61"/>
        <v>5.54541176729394</v>
      </c>
      <c r="N166" s="950" t="str">
        <f t="shared" si="61"/>
        <v>-</v>
      </c>
      <c r="O166" s="950">
        <f t="shared" si="61"/>
        <v>18.553312912259564</v>
      </c>
      <c r="P166" s="950">
        <f t="shared" si="61"/>
        <v>0.11531016601031024</v>
      </c>
      <c r="Q166" s="950">
        <f t="shared" si="61"/>
        <v>10.537183800593924</v>
      </c>
      <c r="R166" s="950">
        <f t="shared" si="61"/>
        <v>19.755674371726954</v>
      </c>
      <c r="S166" s="950">
        <f t="shared" si="61"/>
        <v>1.6426513406620589</v>
      </c>
      <c r="T166" s="950">
        <f t="shared" si="61"/>
        <v>52.936743226358061</v>
      </c>
      <c r="U166" s="950">
        <f t="shared" si="61"/>
        <v>8.2002402731643329</v>
      </c>
      <c r="V166" s="950">
        <f t="shared" si="61"/>
        <v>2.9468390312081243</v>
      </c>
      <c r="W166" s="950">
        <f t="shared" si="61"/>
        <v>7.9056360323766421</v>
      </c>
    </row>
    <row r="167" spans="1:25">
      <c r="B167" s="585"/>
      <c r="C167" s="590" t="s">
        <v>269</v>
      </c>
      <c r="D167" s="950">
        <f t="shared" si="58"/>
        <v>17.088688012580931</v>
      </c>
      <c r="E167" s="950" t="str">
        <f t="shared" si="58"/>
        <v>-</v>
      </c>
      <c r="F167" s="950" t="str">
        <f t="shared" ref="F167:W167" si="62">IF(F130="-","-",IF(F$136="-",(F130/SUM(F$122,F$127:F$131,F$133)*100),(F130/SUM(F$122,F$127:F$131,F$133,F$136*0.7)*100)))</f>
        <v>-</v>
      </c>
      <c r="G167" s="950" t="str">
        <f t="shared" si="62"/>
        <v>-</v>
      </c>
      <c r="H167" s="950">
        <f t="shared" si="62"/>
        <v>1.9708428670709339</v>
      </c>
      <c r="I167" s="950" t="str">
        <f t="shared" si="62"/>
        <v>-</v>
      </c>
      <c r="J167" s="950" t="str">
        <f t="shared" si="62"/>
        <v>-</v>
      </c>
      <c r="K167" s="950">
        <f t="shared" si="62"/>
        <v>6.5099149135865506</v>
      </c>
      <c r="L167" s="950" t="str">
        <f t="shared" si="62"/>
        <v>-</v>
      </c>
      <c r="M167" s="950">
        <f t="shared" si="62"/>
        <v>0.9446988172060472</v>
      </c>
      <c r="N167" s="950" t="str">
        <f t="shared" si="62"/>
        <v>-</v>
      </c>
      <c r="O167" s="950">
        <f t="shared" si="62"/>
        <v>34.316250257209042</v>
      </c>
      <c r="P167" s="950" t="str">
        <f t="shared" si="62"/>
        <v>-</v>
      </c>
      <c r="Q167" s="950" t="str">
        <f t="shared" si="62"/>
        <v>-</v>
      </c>
      <c r="R167" s="950" t="str">
        <f t="shared" si="62"/>
        <v>-</v>
      </c>
      <c r="S167" s="950" t="str">
        <f t="shared" si="62"/>
        <v>-</v>
      </c>
      <c r="T167" s="950">
        <f t="shared" si="62"/>
        <v>2.8980043236725317</v>
      </c>
      <c r="U167" s="950" t="str">
        <f t="shared" si="62"/>
        <v>-</v>
      </c>
      <c r="V167" s="950" t="str">
        <f t="shared" si="62"/>
        <v>-</v>
      </c>
      <c r="W167" s="950">
        <f t="shared" si="62"/>
        <v>5.0225832634794463</v>
      </c>
    </row>
    <row r="168" spans="1:25">
      <c r="B168" s="585"/>
      <c r="C168" s="590" t="s">
        <v>338</v>
      </c>
      <c r="D168" s="950">
        <f t="shared" si="58"/>
        <v>10.651462890262316</v>
      </c>
      <c r="E168" s="950">
        <f t="shared" si="58"/>
        <v>0.70057199660614078</v>
      </c>
      <c r="F168" s="950">
        <f t="shared" ref="F168:W168" si="63">IF(F131="-","-",IF(F$136="-",(F131/SUM(F$122,F$127:F$131,F$133)*100),(F131/SUM(F$122,F$127:F$131,F$133,F$136*0.7)*100)))</f>
        <v>8.1702121833916905</v>
      </c>
      <c r="G168" s="950">
        <f t="shared" si="63"/>
        <v>0.50786876904043943</v>
      </c>
      <c r="H168" s="950">
        <f t="shared" si="63"/>
        <v>1.0928979857878514</v>
      </c>
      <c r="I168" s="950">
        <f t="shared" si="63"/>
        <v>1.3292354477610406</v>
      </c>
      <c r="J168" s="950">
        <f t="shared" si="63"/>
        <v>17.946485950039609</v>
      </c>
      <c r="K168" s="950">
        <f t="shared" si="63"/>
        <v>2.149984977984698</v>
      </c>
      <c r="L168" s="950">
        <f t="shared" si="63"/>
        <v>1.0746004718513615</v>
      </c>
      <c r="M168" s="950">
        <f t="shared" si="63"/>
        <v>2.3608045195888652</v>
      </c>
      <c r="N168" s="950" t="str">
        <f t="shared" si="63"/>
        <v>-</v>
      </c>
      <c r="O168" s="950">
        <f t="shared" si="63"/>
        <v>4.1200972945651984</v>
      </c>
      <c r="P168" s="950">
        <f t="shared" si="63"/>
        <v>1.3294917032775042</v>
      </c>
      <c r="Q168" s="950">
        <f t="shared" si="63"/>
        <v>0.60889752113372086</v>
      </c>
      <c r="R168" s="950">
        <f t="shared" si="63"/>
        <v>30.85909266373784</v>
      </c>
      <c r="S168" s="950" t="str">
        <f t="shared" si="63"/>
        <v>-</v>
      </c>
      <c r="T168" s="950">
        <f t="shared" si="63"/>
        <v>3.935117950642359</v>
      </c>
      <c r="U168" s="950">
        <f t="shared" si="63"/>
        <v>7.6227736619584565</v>
      </c>
      <c r="V168" s="950">
        <f t="shared" si="63"/>
        <v>3.0790401406877259</v>
      </c>
      <c r="W168" s="950">
        <f t="shared" si="63"/>
        <v>3.4009981978853596</v>
      </c>
    </row>
    <row r="169" spans="1:25">
      <c r="C169" s="602" t="s">
        <v>463</v>
      </c>
      <c r="D169" s="948" t="str">
        <f>IF(D133="-","-",IF(D$136="-",(D133/SUM(D$122,D$127:D$131,D$133)*100),(D133/SUM(D$122,D$127:D$131,D$133,D$136*0.7)*100)))</f>
        <v>-</v>
      </c>
      <c r="E169" s="948" t="str">
        <f>IF(E133="-","-",IF(E$136="-",(E133/SUM(E$122,E$127:E$131,E$133)*100),(E133/SUM(E$122,E$127:E$131,E$133,E$136*0.7)*100)))</f>
        <v>-</v>
      </c>
      <c r="F169" s="948" t="str">
        <f t="shared" ref="F169:W169" si="64">IF(F133="-","-",IF(F$136="-",(F133/SUM(F$122,F$127:F$131,F$133)*100),(F133/SUM(F$122,F$127:F$131,F$133,F$136*0.7)*100)))</f>
        <v>-</v>
      </c>
      <c r="G169" s="948">
        <f t="shared" si="64"/>
        <v>50.702401950503216</v>
      </c>
      <c r="H169" s="948" t="str">
        <f t="shared" si="64"/>
        <v>-</v>
      </c>
      <c r="I169" s="948" t="str">
        <f t="shared" si="64"/>
        <v>-</v>
      </c>
      <c r="J169" s="948">
        <f t="shared" si="64"/>
        <v>9.1620760184697989</v>
      </c>
      <c r="K169" s="948" t="str">
        <f t="shared" si="64"/>
        <v>-</v>
      </c>
      <c r="L169" s="948" t="str">
        <f t="shared" si="64"/>
        <v>-</v>
      </c>
      <c r="M169" s="948">
        <f t="shared" si="64"/>
        <v>1.8007986724389036</v>
      </c>
      <c r="N169" s="948" t="str">
        <f t="shared" si="64"/>
        <v>-</v>
      </c>
      <c r="O169" s="948" t="str">
        <f t="shared" si="64"/>
        <v>-</v>
      </c>
      <c r="P169" s="948">
        <f t="shared" si="64"/>
        <v>0.9689963502410468</v>
      </c>
      <c r="Q169" s="948" t="str">
        <f t="shared" si="64"/>
        <v>-</v>
      </c>
      <c r="R169" s="948">
        <f t="shared" si="64"/>
        <v>15.161363281788956</v>
      </c>
      <c r="S169" s="948">
        <f>IF(S133="-","-",IF(S$136="-",(S133/SUM(S$122,S$127:S$131,S$133)*100),(S133/SUM(S$122,S$127:S$131,S$133,S$136*0.7)*100)))</f>
        <v>98.35734865933793</v>
      </c>
      <c r="T169" s="948" t="str">
        <f t="shared" si="64"/>
        <v>-</v>
      </c>
      <c r="U169" s="948" t="str">
        <f t="shared" si="64"/>
        <v>-</v>
      </c>
      <c r="V169" s="948">
        <f t="shared" si="64"/>
        <v>23.897217688172685</v>
      </c>
      <c r="W169" s="948">
        <f t="shared" si="64"/>
        <v>0.77956547336644888</v>
      </c>
    </row>
    <row r="170" spans="1:25" s="514" customFormat="1">
      <c r="A170" s="517"/>
      <c r="B170" s="135"/>
      <c r="C170" s="518"/>
      <c r="D170" s="513">
        <f>SUM(D163:D169)</f>
        <v>100</v>
      </c>
      <c r="E170" s="513">
        <f t="shared" ref="E170:W170" si="65">SUM(E163:E169)</f>
        <v>100</v>
      </c>
      <c r="F170" s="513">
        <f t="shared" si="65"/>
        <v>99.999999999999972</v>
      </c>
      <c r="G170" s="513">
        <f t="shared" si="65"/>
        <v>100</v>
      </c>
      <c r="H170" s="513">
        <f t="shared" si="65"/>
        <v>99.999999999999986</v>
      </c>
      <c r="I170" s="513">
        <f t="shared" si="65"/>
        <v>99.999999999999986</v>
      </c>
      <c r="J170" s="513">
        <f t="shared" si="65"/>
        <v>100</v>
      </c>
      <c r="K170" s="513">
        <f t="shared" si="65"/>
        <v>100.00000000000001</v>
      </c>
      <c r="L170" s="513">
        <f t="shared" si="65"/>
        <v>100</v>
      </c>
      <c r="M170" s="513">
        <f t="shared" si="65"/>
        <v>99.999999999999986</v>
      </c>
      <c r="N170" s="513">
        <f t="shared" si="65"/>
        <v>0</v>
      </c>
      <c r="O170" s="513">
        <f t="shared" si="65"/>
        <v>100.00000000000001</v>
      </c>
      <c r="P170" s="513">
        <f t="shared" si="65"/>
        <v>99.999999999999972</v>
      </c>
      <c r="Q170" s="513">
        <f t="shared" si="65"/>
        <v>100</v>
      </c>
      <c r="R170" s="513">
        <f t="shared" si="65"/>
        <v>100</v>
      </c>
      <c r="S170" s="513">
        <f t="shared" si="65"/>
        <v>99.999999999999986</v>
      </c>
      <c r="T170" s="513">
        <f t="shared" si="65"/>
        <v>100.00000000000001</v>
      </c>
      <c r="U170" s="513">
        <f t="shared" si="65"/>
        <v>100.00000000000003</v>
      </c>
      <c r="V170" s="513">
        <f t="shared" si="65"/>
        <v>100.00000000000001</v>
      </c>
      <c r="W170" s="513">
        <f t="shared" si="65"/>
        <v>100</v>
      </c>
    </row>
    <row r="171" spans="1:25">
      <c r="C171" s="586" t="s">
        <v>520</v>
      </c>
      <c r="D171" s="586"/>
      <c r="F171" s="586"/>
      <c r="G171" s="586"/>
      <c r="H171" s="586"/>
      <c r="I171" s="586"/>
      <c r="J171" s="586"/>
      <c r="K171" s="586"/>
      <c r="L171" s="586"/>
      <c r="M171" s="586"/>
      <c r="N171" s="586"/>
      <c r="O171" s="586"/>
      <c r="P171" s="586"/>
      <c r="Q171" s="586"/>
      <c r="R171" s="586"/>
      <c r="S171" s="586"/>
      <c r="T171" s="586"/>
      <c r="U171" s="586"/>
      <c r="V171" s="586"/>
      <c r="W171" s="586"/>
    </row>
    <row r="172" spans="1:25" ht="81.75">
      <c r="C172" s="587"/>
      <c r="D172" s="588" t="s">
        <v>360</v>
      </c>
      <c r="E172" s="589" t="s">
        <v>361</v>
      </c>
      <c r="F172" s="588" t="s">
        <v>362</v>
      </c>
      <c r="G172" s="588" t="s">
        <v>363</v>
      </c>
      <c r="H172" s="588" t="s">
        <v>364</v>
      </c>
      <c r="I172" s="588" t="s">
        <v>365</v>
      </c>
      <c r="J172" s="588" t="s">
        <v>366</v>
      </c>
      <c r="K172" s="588" t="s">
        <v>367</v>
      </c>
      <c r="L172" s="588" t="s">
        <v>368</v>
      </c>
      <c r="M172" s="588" t="s">
        <v>369</v>
      </c>
      <c r="N172" s="588" t="s">
        <v>299</v>
      </c>
      <c r="O172" s="588" t="s">
        <v>370</v>
      </c>
      <c r="P172" s="588" t="s">
        <v>371</v>
      </c>
      <c r="Q172" s="588" t="s">
        <v>372</v>
      </c>
      <c r="R172" s="588" t="s">
        <v>144</v>
      </c>
      <c r="S172" s="588" t="s">
        <v>275</v>
      </c>
      <c r="T172" s="588" t="s">
        <v>373</v>
      </c>
      <c r="U172" s="588" t="s">
        <v>374</v>
      </c>
      <c r="V172" s="588" t="s">
        <v>375</v>
      </c>
      <c r="W172" s="589" t="s">
        <v>511</v>
      </c>
      <c r="X172" s="962" t="s">
        <v>578</v>
      </c>
      <c r="Y172" s="962" t="s">
        <v>579</v>
      </c>
    </row>
    <row r="173" spans="1:25">
      <c r="C173" s="579" t="s">
        <v>518</v>
      </c>
      <c r="D173" s="591">
        <v>582.88</v>
      </c>
      <c r="E173" s="591">
        <v>219.14</v>
      </c>
      <c r="F173" s="591" t="s">
        <v>44</v>
      </c>
      <c r="G173" s="591" t="s">
        <v>44</v>
      </c>
      <c r="H173" s="591">
        <v>1511.95</v>
      </c>
      <c r="I173" s="591" t="s">
        <v>44</v>
      </c>
      <c r="J173" s="591">
        <v>360.6</v>
      </c>
      <c r="K173" s="591">
        <v>215</v>
      </c>
      <c r="L173" s="591" t="s">
        <v>44</v>
      </c>
      <c r="M173" s="591">
        <v>439.32</v>
      </c>
      <c r="N173" s="591" t="s">
        <v>44</v>
      </c>
      <c r="O173" s="591" t="s">
        <v>44</v>
      </c>
      <c r="P173" s="591" t="s">
        <v>44</v>
      </c>
      <c r="Q173" s="591" t="s">
        <v>44</v>
      </c>
      <c r="R173" s="591" t="s">
        <v>44</v>
      </c>
      <c r="S173" s="591" t="s">
        <v>44</v>
      </c>
      <c r="T173" s="591" t="s">
        <v>44</v>
      </c>
      <c r="U173" s="591" t="s">
        <v>44</v>
      </c>
      <c r="V173" s="591" t="s">
        <v>44</v>
      </c>
      <c r="W173" s="591">
        <f t="shared" ref="W173:W179" si="66">SUM(D173:V173)</f>
        <v>3328.8900000000003</v>
      </c>
      <c r="X173" s="963"/>
      <c r="Y173" s="514"/>
    </row>
    <row r="174" spans="1:25" ht="22.5">
      <c r="C174" s="610" t="s">
        <v>519</v>
      </c>
      <c r="D174" s="591">
        <v>598.78600000000006</v>
      </c>
      <c r="E174" s="591">
        <v>1329.0170000000001</v>
      </c>
      <c r="F174" s="591">
        <v>804.36999999999989</v>
      </c>
      <c r="G174" s="591" t="s">
        <v>44</v>
      </c>
      <c r="H174" s="591">
        <v>639.7589999999999</v>
      </c>
      <c r="I174" s="591">
        <v>1.2630000000000001</v>
      </c>
      <c r="J174" s="591">
        <v>98.324000000000012</v>
      </c>
      <c r="K174" s="591">
        <v>651.25800000000004</v>
      </c>
      <c r="L174" s="591">
        <v>4395.2984999999999</v>
      </c>
      <c r="M174" s="591">
        <v>1916.32825</v>
      </c>
      <c r="N174" s="591" t="s">
        <v>44</v>
      </c>
      <c r="O174" s="591">
        <v>2277.7750000000001</v>
      </c>
      <c r="P174" s="591">
        <v>3690.3072000000002</v>
      </c>
      <c r="Q174" s="591">
        <v>55.550730000000001</v>
      </c>
      <c r="R174" s="591">
        <v>109.36099999999999</v>
      </c>
      <c r="S174" s="591" t="s">
        <v>44</v>
      </c>
      <c r="T174" s="591">
        <v>35.683999999999997</v>
      </c>
      <c r="U174" s="591">
        <v>243.23500000000001</v>
      </c>
      <c r="V174" s="591">
        <v>172.58509999999998</v>
      </c>
      <c r="W174" s="591">
        <f t="shared" si="66"/>
        <v>17018.90178</v>
      </c>
      <c r="X174" s="963"/>
      <c r="Y174" s="514"/>
    </row>
    <row r="175" spans="1:25">
      <c r="C175" s="590" t="s">
        <v>377</v>
      </c>
      <c r="D175" s="578">
        <f t="shared" ref="D175:V175" si="67">SUM(D173:D174)</f>
        <v>1181.6660000000002</v>
      </c>
      <c r="E175" s="578">
        <f t="shared" si="67"/>
        <v>1548.1570000000002</v>
      </c>
      <c r="F175" s="578">
        <f t="shared" si="67"/>
        <v>804.36999999999989</v>
      </c>
      <c r="G175" s="578">
        <f t="shared" si="67"/>
        <v>0</v>
      </c>
      <c r="H175" s="578">
        <f t="shared" si="67"/>
        <v>2151.7089999999998</v>
      </c>
      <c r="I175" s="578">
        <f t="shared" si="67"/>
        <v>1.2630000000000001</v>
      </c>
      <c r="J175" s="578">
        <f t="shared" si="67"/>
        <v>458.92400000000004</v>
      </c>
      <c r="K175" s="578">
        <f t="shared" si="67"/>
        <v>866.25800000000004</v>
      </c>
      <c r="L175" s="578">
        <f t="shared" si="67"/>
        <v>4395.2984999999999</v>
      </c>
      <c r="M175" s="578">
        <f t="shared" si="67"/>
        <v>2355.6482500000002</v>
      </c>
      <c r="N175" s="578">
        <f t="shared" si="67"/>
        <v>0</v>
      </c>
      <c r="O175" s="578">
        <f t="shared" si="67"/>
        <v>2277.7750000000001</v>
      </c>
      <c r="P175" s="578">
        <f t="shared" si="67"/>
        <v>3690.3072000000002</v>
      </c>
      <c r="Q175" s="578">
        <f t="shared" si="67"/>
        <v>55.550730000000001</v>
      </c>
      <c r="R175" s="578">
        <f t="shared" si="67"/>
        <v>109.36099999999999</v>
      </c>
      <c r="S175" s="578">
        <f t="shared" si="67"/>
        <v>0</v>
      </c>
      <c r="T175" s="578">
        <f t="shared" si="67"/>
        <v>35.683999999999997</v>
      </c>
      <c r="U175" s="578">
        <f t="shared" si="67"/>
        <v>243.23500000000001</v>
      </c>
      <c r="V175" s="578">
        <f t="shared" si="67"/>
        <v>172.58509999999998</v>
      </c>
      <c r="W175" s="578">
        <f t="shared" si="66"/>
        <v>20347.79178</v>
      </c>
      <c r="X175" s="963">
        <f>SUM(D175:F175,H175,J175:M175,O175:R175,T175:V175)</f>
        <v>20346.528780000001</v>
      </c>
      <c r="Y175" s="963">
        <f>SUM(G175,I175,N175,S175)</f>
        <v>1.2630000000000001</v>
      </c>
    </row>
    <row r="176" spans="1:25">
      <c r="C176" s="590" t="s">
        <v>378</v>
      </c>
      <c r="D176" s="591" t="s">
        <v>44</v>
      </c>
      <c r="E176" s="591" t="s">
        <v>44</v>
      </c>
      <c r="F176" s="591" t="s">
        <v>44</v>
      </c>
      <c r="G176" s="591" t="s">
        <v>44</v>
      </c>
      <c r="H176" s="591">
        <v>1063.94</v>
      </c>
      <c r="I176" s="591" t="s">
        <v>44</v>
      </c>
      <c r="J176" s="591" t="s">
        <v>44</v>
      </c>
      <c r="K176" s="591">
        <v>1003.41</v>
      </c>
      <c r="L176" s="591">
        <v>455.29</v>
      </c>
      <c r="M176" s="591">
        <v>3032.81</v>
      </c>
      <c r="N176" s="591" t="s">
        <v>44</v>
      </c>
      <c r="O176" s="591">
        <v>2017.13</v>
      </c>
      <c r="P176" s="591" t="s">
        <v>44</v>
      </c>
      <c r="Q176" s="591" t="s">
        <v>44</v>
      </c>
      <c r="R176" s="591" t="s">
        <v>44</v>
      </c>
      <c r="S176" s="591" t="s">
        <v>44</v>
      </c>
      <c r="T176" s="591" t="s">
        <v>44</v>
      </c>
      <c r="U176" s="591" t="s">
        <v>44</v>
      </c>
      <c r="V176" s="591" t="s">
        <v>44</v>
      </c>
      <c r="W176" s="578">
        <f t="shared" si="66"/>
        <v>7572.58</v>
      </c>
      <c r="X176" s="963">
        <f t="shared" ref="X176:X188" si="68">SUM(D176:F176,H176,J176:M176,O176:R176,T176:V176)</f>
        <v>7572.58</v>
      </c>
      <c r="Y176" s="963">
        <f t="shared" ref="Y176:Y181" si="69">SUM(G176,I176,N176,S176)</f>
        <v>0</v>
      </c>
    </row>
    <row r="177" spans="3:31">
      <c r="C177" s="590" t="s">
        <v>382</v>
      </c>
      <c r="D177" s="591">
        <v>1989.4</v>
      </c>
      <c r="E177" s="591">
        <v>1055.77</v>
      </c>
      <c r="F177" s="591">
        <v>2364.59</v>
      </c>
      <c r="G177" s="591">
        <v>468.4</v>
      </c>
      <c r="H177" s="591" t="s">
        <v>44</v>
      </c>
      <c r="I177" s="591" t="s">
        <v>44</v>
      </c>
      <c r="J177" s="591" t="s">
        <v>44</v>
      </c>
      <c r="K177" s="591">
        <v>502.64</v>
      </c>
      <c r="L177" s="591">
        <v>2595.23</v>
      </c>
      <c r="M177" s="591" t="s">
        <v>44</v>
      </c>
      <c r="N177" s="591" t="s">
        <v>44</v>
      </c>
      <c r="O177" s="591" t="s">
        <v>44</v>
      </c>
      <c r="P177" s="591">
        <v>1960.39</v>
      </c>
      <c r="Q177" s="591" t="s">
        <v>44</v>
      </c>
      <c r="R177" s="591" t="s">
        <v>44</v>
      </c>
      <c r="S177" s="591" t="s">
        <v>44</v>
      </c>
      <c r="T177" s="591" t="s">
        <v>44</v>
      </c>
      <c r="U177" s="591" t="s">
        <v>44</v>
      </c>
      <c r="V177" s="591" t="s">
        <v>44</v>
      </c>
      <c r="W177" s="591">
        <f t="shared" si="66"/>
        <v>10936.42</v>
      </c>
      <c r="X177" s="963">
        <f t="shared" si="68"/>
        <v>10468.02</v>
      </c>
      <c r="Y177" s="963">
        <f t="shared" si="69"/>
        <v>468.4</v>
      </c>
    </row>
    <row r="178" spans="3:31">
      <c r="C178" s="590" t="s">
        <v>383</v>
      </c>
      <c r="D178" s="591" t="s">
        <v>44</v>
      </c>
      <c r="E178" s="591" t="s">
        <v>44</v>
      </c>
      <c r="F178" s="591" t="s">
        <v>44</v>
      </c>
      <c r="G178" s="591">
        <v>787.4</v>
      </c>
      <c r="H178" s="591" t="s">
        <v>44</v>
      </c>
      <c r="I178" s="591">
        <v>1535.7</v>
      </c>
      <c r="J178" s="591" t="s">
        <v>44</v>
      </c>
      <c r="K178" s="591" t="s">
        <v>44</v>
      </c>
      <c r="L178" s="591" t="s">
        <v>44</v>
      </c>
      <c r="M178" s="591" t="s">
        <v>44</v>
      </c>
      <c r="N178" s="591">
        <v>90.82</v>
      </c>
      <c r="O178" s="591" t="s">
        <v>44</v>
      </c>
      <c r="P178" s="591" t="s">
        <v>44</v>
      </c>
      <c r="Q178" s="591" t="s">
        <v>44</v>
      </c>
      <c r="R178" s="591" t="s">
        <v>44</v>
      </c>
      <c r="S178" s="591">
        <v>76.14</v>
      </c>
      <c r="T178" s="591" t="s">
        <v>44</v>
      </c>
      <c r="U178" s="591" t="s">
        <v>44</v>
      </c>
      <c r="V178" s="591" t="s">
        <v>44</v>
      </c>
      <c r="W178" s="591">
        <f t="shared" si="66"/>
        <v>2490.06</v>
      </c>
      <c r="X178" s="963">
        <f t="shared" si="68"/>
        <v>0</v>
      </c>
      <c r="Y178" s="963">
        <f t="shared" si="69"/>
        <v>2490.06</v>
      </c>
    </row>
    <row r="179" spans="3:31">
      <c r="C179" s="590" t="s">
        <v>379</v>
      </c>
      <c r="D179" s="591">
        <v>5951.72</v>
      </c>
      <c r="E179" s="591">
        <v>1869.68</v>
      </c>
      <c r="F179" s="591">
        <v>854.17</v>
      </c>
      <c r="G179" s="591">
        <v>857.95</v>
      </c>
      <c r="H179" s="591">
        <v>2853.54</v>
      </c>
      <c r="I179" s="591">
        <v>864.2</v>
      </c>
      <c r="J179" s="591" t="s">
        <v>44</v>
      </c>
      <c r="K179" s="591">
        <v>758.74</v>
      </c>
      <c r="L179" s="591" t="s">
        <v>44</v>
      </c>
      <c r="M179" s="591">
        <v>4174.08</v>
      </c>
      <c r="N179" s="591" t="s">
        <v>44</v>
      </c>
      <c r="O179" s="591" t="s">
        <v>44</v>
      </c>
      <c r="P179" s="591">
        <v>1246.98</v>
      </c>
      <c r="Q179" s="591">
        <v>784.7</v>
      </c>
      <c r="R179" s="591" t="s">
        <v>44</v>
      </c>
      <c r="S179" s="591" t="s">
        <v>44</v>
      </c>
      <c r="T179" s="591">
        <v>3263.71</v>
      </c>
      <c r="U179" s="591">
        <v>1222.32</v>
      </c>
      <c r="V179" s="591">
        <v>1968.07</v>
      </c>
      <c r="W179" s="578">
        <f t="shared" si="66"/>
        <v>26669.86</v>
      </c>
      <c r="X179" s="963">
        <f t="shared" si="68"/>
        <v>24947.71</v>
      </c>
      <c r="Y179" s="963">
        <f t="shared" si="69"/>
        <v>1722.15</v>
      </c>
    </row>
    <row r="180" spans="3:31">
      <c r="C180" s="590" t="s">
        <v>266</v>
      </c>
      <c r="D180" s="591" t="s">
        <v>44</v>
      </c>
      <c r="E180" s="591" t="s">
        <v>44</v>
      </c>
      <c r="F180" s="591" t="s">
        <v>44</v>
      </c>
      <c r="G180" s="591" t="s">
        <v>44</v>
      </c>
      <c r="H180" s="591" t="s">
        <v>44</v>
      </c>
      <c r="I180" s="591">
        <v>11.39</v>
      </c>
      <c r="J180" s="591" t="s">
        <v>44</v>
      </c>
      <c r="K180" s="591" t="s">
        <v>44</v>
      </c>
      <c r="L180" s="591" t="s">
        <v>44</v>
      </c>
      <c r="M180" s="591" t="s">
        <v>44</v>
      </c>
      <c r="N180" s="591" t="s">
        <v>44</v>
      </c>
      <c r="O180" s="591" t="s">
        <v>44</v>
      </c>
      <c r="P180" s="591" t="s">
        <v>44</v>
      </c>
      <c r="Q180" s="591" t="s">
        <v>44</v>
      </c>
      <c r="R180" s="591" t="s">
        <v>44</v>
      </c>
      <c r="S180" s="591" t="s">
        <v>44</v>
      </c>
      <c r="T180" s="591" t="s">
        <v>44</v>
      </c>
      <c r="U180" s="591" t="s">
        <v>44</v>
      </c>
      <c r="V180" s="591" t="s">
        <v>44</v>
      </c>
      <c r="W180" s="591">
        <f>SUM(D180:V180)</f>
        <v>11.39</v>
      </c>
      <c r="X180" s="963">
        <f t="shared" si="68"/>
        <v>0</v>
      </c>
      <c r="Y180" s="963">
        <f t="shared" si="69"/>
        <v>11.39</v>
      </c>
    </row>
    <row r="181" spans="3:31">
      <c r="C181" s="590" t="s">
        <v>267</v>
      </c>
      <c r="D181" s="591">
        <v>3326.3074999999999</v>
      </c>
      <c r="E181" s="591">
        <v>1815.51</v>
      </c>
      <c r="F181" s="591">
        <v>494.03</v>
      </c>
      <c r="G181" s="591">
        <v>3.6762999999999999</v>
      </c>
      <c r="H181" s="591">
        <v>1193.2446</v>
      </c>
      <c r="I181" s="591">
        <v>152.59</v>
      </c>
      <c r="J181" s="591">
        <v>35.307000000000002</v>
      </c>
      <c r="K181" s="591">
        <v>3799.9992000000002</v>
      </c>
      <c r="L181" s="591">
        <v>5652.1845000000003</v>
      </c>
      <c r="M181" s="591">
        <v>1283.51</v>
      </c>
      <c r="N181" s="591" t="s">
        <v>44</v>
      </c>
      <c r="O181" s="591" t="s">
        <v>44</v>
      </c>
      <c r="P181" s="591">
        <v>3351.1970000000001</v>
      </c>
      <c r="Q181" s="591">
        <v>448.18</v>
      </c>
      <c r="R181" s="591" t="s">
        <v>44</v>
      </c>
      <c r="S181" s="591" t="s">
        <v>44</v>
      </c>
      <c r="T181" s="591">
        <v>263.286</v>
      </c>
      <c r="U181" s="591">
        <v>1016.63875</v>
      </c>
      <c r="V181" s="591">
        <v>193.85</v>
      </c>
      <c r="W181" s="578">
        <f t="shared" ref="W181:W187" si="70">SUM(D181:V181)</f>
        <v>23029.510849999995</v>
      </c>
      <c r="X181" s="963">
        <f t="shared" si="68"/>
        <v>22873.244549999996</v>
      </c>
      <c r="Y181" s="963">
        <f t="shared" si="69"/>
        <v>156.2663</v>
      </c>
    </row>
    <row r="182" spans="3:31">
      <c r="C182" s="590" t="s">
        <v>268</v>
      </c>
      <c r="D182" s="591">
        <v>867.62022000006107</v>
      </c>
      <c r="E182" s="591">
        <v>167.43939999999799</v>
      </c>
      <c r="F182" s="591">
        <v>0.77793000000000001</v>
      </c>
      <c r="G182" s="591">
        <v>77.769779999999898</v>
      </c>
      <c r="H182" s="591">
        <v>348.95991999999598</v>
      </c>
      <c r="I182" s="591">
        <v>165.768129999998</v>
      </c>
      <c r="J182" s="591">
        <v>2.0705100000000001</v>
      </c>
      <c r="K182" s="591">
        <v>922.74921000007998</v>
      </c>
      <c r="L182" s="591">
        <v>494.04966000000701</v>
      </c>
      <c r="M182" s="591">
        <v>263.7111499999981</v>
      </c>
      <c r="N182" s="591" t="s">
        <v>44</v>
      </c>
      <c r="O182" s="591">
        <v>555.73234000001003</v>
      </c>
      <c r="P182" s="591">
        <v>16.288730000000001</v>
      </c>
      <c r="Q182" s="591">
        <v>85.730699999999999</v>
      </c>
      <c r="R182" s="591">
        <v>66.632180000000702</v>
      </c>
      <c r="S182" s="891">
        <v>5.79E-2</v>
      </c>
      <c r="T182" s="591">
        <v>439.39378000001</v>
      </c>
      <c r="U182" s="591">
        <v>161.27355999998801</v>
      </c>
      <c r="V182" s="591">
        <v>25.677789999999899</v>
      </c>
      <c r="W182" s="578">
        <f t="shared" si="70"/>
        <v>4661.702890000146</v>
      </c>
      <c r="X182" s="963">
        <f t="shared" si="68"/>
        <v>4418.1070800001489</v>
      </c>
      <c r="Y182" s="964">
        <f>SUM(G182,I182,N182,S182)</f>
        <v>243.5958099999979</v>
      </c>
    </row>
    <row r="183" spans="3:31">
      <c r="C183" s="590" t="s">
        <v>269</v>
      </c>
      <c r="D183" s="591">
        <v>997.22750000000008</v>
      </c>
      <c r="E183" s="591" t="s">
        <v>44</v>
      </c>
      <c r="F183" s="591" t="s">
        <v>44</v>
      </c>
      <c r="G183" s="591" t="s">
        <v>44</v>
      </c>
      <c r="H183" s="591">
        <v>49.9</v>
      </c>
      <c r="I183" s="591" t="s">
        <v>44</v>
      </c>
      <c r="J183" s="591" t="s">
        <v>44</v>
      </c>
      <c r="K183" s="591">
        <v>349.4</v>
      </c>
      <c r="L183" s="591" t="s">
        <v>44</v>
      </c>
      <c r="M183" s="591">
        <v>22.5</v>
      </c>
      <c r="N183" s="591" t="s">
        <v>44</v>
      </c>
      <c r="O183" s="591">
        <v>849</v>
      </c>
      <c r="P183" s="591" t="s">
        <v>44</v>
      </c>
      <c r="Q183" s="591" t="s">
        <v>44</v>
      </c>
      <c r="R183" s="591" t="s">
        <v>44</v>
      </c>
      <c r="S183" s="591" t="s">
        <v>44</v>
      </c>
      <c r="T183" s="591">
        <v>31.4</v>
      </c>
      <c r="U183" s="591" t="s">
        <v>44</v>
      </c>
      <c r="V183" s="591" t="s">
        <v>44</v>
      </c>
      <c r="W183" s="578">
        <f t="shared" si="70"/>
        <v>2299.4275000000002</v>
      </c>
      <c r="X183" s="963">
        <f t="shared" si="68"/>
        <v>2299.4275000000002</v>
      </c>
      <c r="Y183" s="963">
        <f t="shared" ref="Y183:Y188" si="71">SUM(G183,I183,N183,S183)</f>
        <v>0</v>
      </c>
    </row>
    <row r="184" spans="3:31">
      <c r="C184" s="590" t="s">
        <v>338</v>
      </c>
      <c r="D184" s="591">
        <v>256.33299999999997</v>
      </c>
      <c r="E184" s="591">
        <v>16.216000000000001</v>
      </c>
      <c r="F184" s="591">
        <v>46.239000000000004</v>
      </c>
      <c r="G184" s="591">
        <v>2.13</v>
      </c>
      <c r="H184" s="591">
        <v>17.719000000000001</v>
      </c>
      <c r="I184" s="591">
        <v>3.3679999999999999</v>
      </c>
      <c r="J184" s="591">
        <v>12.862</v>
      </c>
      <c r="K184" s="591">
        <v>58.708999999999996</v>
      </c>
      <c r="L184" s="591">
        <v>45.800409999999999</v>
      </c>
      <c r="M184" s="591">
        <v>65.728999999999999</v>
      </c>
      <c r="N184" s="591" t="s">
        <v>44</v>
      </c>
      <c r="O184" s="591">
        <v>37.099999999999994</v>
      </c>
      <c r="P184" s="591">
        <v>50.389000000000003</v>
      </c>
      <c r="Q184" s="591">
        <v>4.3529999999999998</v>
      </c>
      <c r="R184" s="591">
        <v>42.545000000000002</v>
      </c>
      <c r="S184" s="591" t="s">
        <v>44</v>
      </c>
      <c r="T184" s="591">
        <v>11.414</v>
      </c>
      <c r="U184" s="591">
        <v>46.710999999999999</v>
      </c>
      <c r="V184" s="591">
        <v>30.042999999999999</v>
      </c>
      <c r="W184" s="578">
        <f t="shared" si="70"/>
        <v>747.66040999999996</v>
      </c>
      <c r="X184" s="963">
        <f t="shared" si="68"/>
        <v>742.16241000000002</v>
      </c>
      <c r="Y184" s="963">
        <f t="shared" si="71"/>
        <v>5.4979999999999993</v>
      </c>
    </row>
    <row r="185" spans="3:31">
      <c r="C185" s="590" t="s">
        <v>280</v>
      </c>
      <c r="D185" s="591">
        <v>874.86649999999997</v>
      </c>
      <c r="E185" s="591">
        <v>582.77800000000002</v>
      </c>
      <c r="F185" s="591">
        <v>82.962999999999994</v>
      </c>
      <c r="G185" s="591">
        <v>10.824999999999999</v>
      </c>
      <c r="H185" s="591">
        <v>605.51750000000004</v>
      </c>
      <c r="I185" s="591">
        <v>33.268000000000001</v>
      </c>
      <c r="J185" s="591">
        <v>301.62899999999996</v>
      </c>
      <c r="K185" s="591">
        <v>455.75299999999999</v>
      </c>
      <c r="L185" s="591">
        <v>641.10750000000007</v>
      </c>
      <c r="M185" s="591">
        <v>1286.7869000000001</v>
      </c>
      <c r="N185" s="591" t="s">
        <v>44</v>
      </c>
      <c r="O185" s="591">
        <v>19.399999999999999</v>
      </c>
      <c r="P185" s="591">
        <v>552.548</v>
      </c>
      <c r="Q185" s="591">
        <v>46.316000000000003</v>
      </c>
      <c r="R185" s="591">
        <v>257.08690000000001</v>
      </c>
      <c r="S185" s="591" t="s">
        <v>44</v>
      </c>
      <c r="T185" s="591">
        <v>337.63</v>
      </c>
      <c r="U185" s="591">
        <v>171.8775</v>
      </c>
      <c r="V185" s="591">
        <v>391.64839999999998</v>
      </c>
      <c r="W185" s="578">
        <f t="shared" si="70"/>
        <v>6652.0011999999988</v>
      </c>
      <c r="X185" s="963">
        <f t="shared" si="68"/>
        <v>6607.9081999999999</v>
      </c>
      <c r="Y185" s="963">
        <f t="shared" si="71"/>
        <v>44.093000000000004</v>
      </c>
    </row>
    <row r="186" spans="3:31">
      <c r="C186" s="590" t="s">
        <v>574</v>
      </c>
      <c r="D186" s="591" t="s">
        <v>44</v>
      </c>
      <c r="E186" s="591" t="s">
        <v>44</v>
      </c>
      <c r="F186" s="591" t="s">
        <v>44</v>
      </c>
      <c r="G186" s="591">
        <v>37.4</v>
      </c>
      <c r="H186" s="591" t="s">
        <v>44</v>
      </c>
      <c r="I186" s="591" t="s">
        <v>44</v>
      </c>
      <c r="J186" s="591">
        <v>4.9669999999999996</v>
      </c>
      <c r="K186" s="591" t="s">
        <v>44</v>
      </c>
      <c r="L186" s="591" t="s">
        <v>44</v>
      </c>
      <c r="M186" s="591">
        <v>23.174499999999998</v>
      </c>
      <c r="N186" s="591" t="s">
        <v>44</v>
      </c>
      <c r="O186" s="591" t="s">
        <v>44</v>
      </c>
      <c r="P186" s="591">
        <v>25</v>
      </c>
      <c r="Q186" s="591" t="s">
        <v>44</v>
      </c>
      <c r="R186" s="591">
        <v>14.9</v>
      </c>
      <c r="S186" s="591">
        <v>1.0840000000000001</v>
      </c>
      <c r="T186" s="591" t="s">
        <v>44</v>
      </c>
      <c r="U186" s="591" t="s">
        <v>44</v>
      </c>
      <c r="V186" s="591" t="s">
        <v>44</v>
      </c>
      <c r="W186" s="578">
        <f t="shared" si="70"/>
        <v>106.52550000000001</v>
      </c>
      <c r="X186" s="963">
        <f t="shared" si="68"/>
        <v>68.041499999999999</v>
      </c>
      <c r="Y186" s="963">
        <f t="shared" si="71"/>
        <v>38.484000000000002</v>
      </c>
    </row>
    <row r="187" spans="3:31">
      <c r="C187" s="590" t="s">
        <v>577</v>
      </c>
      <c r="D187" s="591">
        <v>95.867999999999995</v>
      </c>
      <c r="E187" s="591">
        <v>80.884</v>
      </c>
      <c r="F187" s="591">
        <v>113.718</v>
      </c>
      <c r="G187" s="591">
        <v>37.4</v>
      </c>
      <c r="H187" s="591">
        <v>62.519999999999996</v>
      </c>
      <c r="I187" s="591" t="s">
        <v>44</v>
      </c>
      <c r="J187" s="591">
        <v>4.9669999999999996</v>
      </c>
      <c r="K187" s="591" t="s">
        <v>44</v>
      </c>
      <c r="L187" s="591" t="s">
        <v>44</v>
      </c>
      <c r="M187" s="591">
        <v>32.939499999999995</v>
      </c>
      <c r="N187" s="591" t="s">
        <v>44</v>
      </c>
      <c r="O187" s="591" t="s">
        <v>44</v>
      </c>
      <c r="P187" s="591">
        <v>40.68</v>
      </c>
      <c r="Q187" s="591" t="s">
        <v>44</v>
      </c>
      <c r="R187" s="591">
        <v>14.9</v>
      </c>
      <c r="S187" s="591">
        <v>1.0840000000000001</v>
      </c>
      <c r="T187" s="591">
        <v>9.68</v>
      </c>
      <c r="U187" s="591" t="s">
        <v>44</v>
      </c>
      <c r="V187" s="591">
        <v>153.208</v>
      </c>
      <c r="W187" s="591">
        <f t="shared" si="70"/>
        <v>647.84849999999994</v>
      </c>
      <c r="X187" s="963">
        <f t="shared" si="68"/>
        <v>609.36450000000002</v>
      </c>
      <c r="Y187" s="963">
        <f t="shared" si="71"/>
        <v>38.484000000000002</v>
      </c>
    </row>
    <row r="188" spans="3:31">
      <c r="C188" s="592" t="s">
        <v>0</v>
      </c>
      <c r="D188" s="593">
        <f t="shared" ref="D188:V188" si="72">SUM(D175:D187)</f>
        <v>15541.008720000062</v>
      </c>
      <c r="E188" s="593">
        <f t="shared" si="72"/>
        <v>7136.4343999999992</v>
      </c>
      <c r="F188" s="593">
        <f t="shared" si="72"/>
        <v>4760.8579299999992</v>
      </c>
      <c r="G188" s="593">
        <f t="shared" si="72"/>
        <v>2282.9510800000003</v>
      </c>
      <c r="H188" s="593">
        <f t="shared" si="72"/>
        <v>8347.0500199999969</v>
      </c>
      <c r="I188" s="593">
        <f t="shared" si="72"/>
        <v>2767.5471299999981</v>
      </c>
      <c r="J188" s="593">
        <f t="shared" si="72"/>
        <v>820.72650999999996</v>
      </c>
      <c r="K188" s="593">
        <f t="shared" si="72"/>
        <v>8717.6584100000819</v>
      </c>
      <c r="L188" s="593">
        <f t="shared" si="72"/>
        <v>14278.960570000008</v>
      </c>
      <c r="M188" s="593">
        <f t="shared" si="72"/>
        <v>12540.889299999997</v>
      </c>
      <c r="N188" s="593">
        <f t="shared" si="72"/>
        <v>90.82</v>
      </c>
      <c r="O188" s="593">
        <f t="shared" si="72"/>
        <v>5756.1373400000102</v>
      </c>
      <c r="P188" s="593">
        <f t="shared" si="72"/>
        <v>10933.779930000001</v>
      </c>
      <c r="Q188" s="593">
        <f t="shared" si="72"/>
        <v>1424.8304300000002</v>
      </c>
      <c r="R188" s="593">
        <f t="shared" si="72"/>
        <v>505.42508000000066</v>
      </c>
      <c r="S188" s="593">
        <f t="shared" si="72"/>
        <v>78.365900000000011</v>
      </c>
      <c r="T188" s="593">
        <f t="shared" si="72"/>
        <v>4392.1977800000104</v>
      </c>
      <c r="U188" s="593">
        <f t="shared" si="72"/>
        <v>2862.0558099999876</v>
      </c>
      <c r="V188" s="593">
        <f t="shared" si="72"/>
        <v>2935.0822899999998</v>
      </c>
      <c r="W188" s="594">
        <f t="shared" ref="W188" si="73">SUM(W175:W187)</f>
        <v>106172.77863000013</v>
      </c>
      <c r="X188" s="963">
        <f t="shared" si="68"/>
        <v>100953.09452000019</v>
      </c>
      <c r="Y188" s="963">
        <f t="shared" si="71"/>
        <v>5219.6841099999974</v>
      </c>
    </row>
    <row r="189" spans="3:31">
      <c r="D189" s="612"/>
      <c r="E189" s="612"/>
      <c r="F189" s="612"/>
      <c r="G189" s="612"/>
      <c r="H189" s="612"/>
      <c r="I189" s="612"/>
      <c r="J189" s="612"/>
      <c r="K189" s="612"/>
      <c r="L189" s="612"/>
      <c r="M189" s="612"/>
      <c r="N189" s="612"/>
      <c r="O189" s="612"/>
      <c r="P189" s="612"/>
      <c r="Q189" s="612"/>
      <c r="R189" s="612"/>
      <c r="S189" s="612"/>
      <c r="T189" s="612"/>
      <c r="U189" s="612"/>
      <c r="V189" s="612"/>
      <c r="W189" s="612"/>
      <c r="X189" s="963"/>
      <c r="Y189" s="514"/>
    </row>
    <row r="190" spans="3:31">
      <c r="C190" s="586" t="s">
        <v>576</v>
      </c>
      <c r="D190" s="613"/>
      <c r="E190" s="613"/>
      <c r="F190" s="613"/>
      <c r="G190" s="613"/>
      <c r="H190" s="613"/>
      <c r="I190" s="613"/>
      <c r="J190" s="613"/>
      <c r="K190" s="613"/>
      <c r="L190" s="613"/>
      <c r="M190" s="613"/>
      <c r="N190" s="613"/>
      <c r="O190" s="613"/>
      <c r="P190" s="613"/>
      <c r="Q190" s="613"/>
      <c r="R190" s="613"/>
      <c r="S190" s="613"/>
      <c r="T190" s="613"/>
      <c r="U190" s="613"/>
      <c r="V190" s="613"/>
      <c r="W190" s="613"/>
      <c r="X190" s="963"/>
      <c r="Y190" s="514"/>
    </row>
    <row r="191" spans="3:31" ht="81.75">
      <c r="C191" s="587"/>
      <c r="D191" s="588" t="s">
        <v>360</v>
      </c>
      <c r="E191" s="588" t="s">
        <v>361</v>
      </c>
      <c r="F191" s="588" t="s">
        <v>362</v>
      </c>
      <c r="G191" s="588" t="s">
        <v>363</v>
      </c>
      <c r="H191" s="588" t="s">
        <v>364</v>
      </c>
      <c r="I191" s="588" t="s">
        <v>365</v>
      </c>
      <c r="J191" s="588" t="s">
        <v>366</v>
      </c>
      <c r="K191" s="588" t="s">
        <v>367</v>
      </c>
      <c r="L191" s="588" t="s">
        <v>368</v>
      </c>
      <c r="M191" s="588" t="s">
        <v>369</v>
      </c>
      <c r="N191" s="588" t="s">
        <v>299</v>
      </c>
      <c r="O191" s="588" t="s">
        <v>370</v>
      </c>
      <c r="P191" s="588" t="s">
        <v>371</v>
      </c>
      <c r="Q191" s="588" t="s">
        <v>372</v>
      </c>
      <c r="R191" s="588" t="s">
        <v>144</v>
      </c>
      <c r="S191" s="588" t="s">
        <v>275</v>
      </c>
      <c r="T191" s="588" t="s">
        <v>373</v>
      </c>
      <c r="U191" s="588" t="s">
        <v>374</v>
      </c>
      <c r="V191" s="588" t="s">
        <v>375</v>
      </c>
      <c r="W191" s="589" t="s">
        <v>511</v>
      </c>
      <c r="X191" s="962" t="s">
        <v>578</v>
      </c>
      <c r="Y191" s="962" t="s">
        <v>579</v>
      </c>
      <c r="AA191" s="884"/>
      <c r="AB191" s="884"/>
      <c r="AC191" s="884"/>
      <c r="AD191" s="884"/>
      <c r="AE191" s="884"/>
    </row>
    <row r="192" spans="3:31">
      <c r="C192" s="579" t="s">
        <v>518</v>
      </c>
      <c r="D192" s="591">
        <v>582.88</v>
      </c>
      <c r="E192" s="591">
        <v>219.14</v>
      </c>
      <c r="F192" s="591" t="s">
        <v>44</v>
      </c>
      <c r="G192" s="591" t="s">
        <v>44</v>
      </c>
      <c r="H192" s="591">
        <v>1511.95</v>
      </c>
      <c r="I192" s="591" t="s">
        <v>44</v>
      </c>
      <c r="J192" s="591">
        <v>360.6</v>
      </c>
      <c r="K192" s="591">
        <v>215</v>
      </c>
      <c r="L192" s="591" t="s">
        <v>44</v>
      </c>
      <c r="M192" s="591">
        <v>439.32</v>
      </c>
      <c r="N192" s="591" t="s">
        <v>44</v>
      </c>
      <c r="O192" s="591" t="s">
        <v>44</v>
      </c>
      <c r="P192" s="591" t="s">
        <v>44</v>
      </c>
      <c r="Q192" s="591" t="s">
        <v>44</v>
      </c>
      <c r="R192" s="591" t="s">
        <v>44</v>
      </c>
      <c r="S192" s="591" t="s">
        <v>44</v>
      </c>
      <c r="T192" s="591" t="s">
        <v>44</v>
      </c>
      <c r="U192" s="591" t="s">
        <v>44</v>
      </c>
      <c r="V192" s="591" t="s">
        <v>44</v>
      </c>
      <c r="W192" s="591">
        <f t="shared" ref="W192:W193" si="74">SUM(D192:V192)</f>
        <v>3328.8900000000003</v>
      </c>
      <c r="X192" s="963"/>
      <c r="Y192" s="514"/>
      <c r="AB192" s="614"/>
      <c r="AC192" s="614"/>
    </row>
    <row r="193" spans="3:31" ht="22.5">
      <c r="C193" s="610" t="s">
        <v>519</v>
      </c>
      <c r="D193" s="591">
        <v>598.78600000000006</v>
      </c>
      <c r="E193" s="591">
        <v>1329.0170000000001</v>
      </c>
      <c r="F193" s="591">
        <v>804.36999999999989</v>
      </c>
      <c r="G193" s="591" t="s">
        <v>44</v>
      </c>
      <c r="H193" s="591">
        <v>639.7589999999999</v>
      </c>
      <c r="I193" s="591">
        <v>1.2630000000000001</v>
      </c>
      <c r="J193" s="591">
        <v>98.324000000000012</v>
      </c>
      <c r="K193" s="591">
        <v>651.25800000000004</v>
      </c>
      <c r="L193" s="591">
        <v>4397.7735000000002</v>
      </c>
      <c r="M193" s="591">
        <v>1916.7282500000001</v>
      </c>
      <c r="N193" s="591" t="s">
        <v>44</v>
      </c>
      <c r="O193" s="591">
        <v>2277.7750000000001</v>
      </c>
      <c r="P193" s="591">
        <v>3693.0871999999999</v>
      </c>
      <c r="Q193" s="591">
        <v>55.550730000000001</v>
      </c>
      <c r="R193" s="591">
        <v>109.36099999999999</v>
      </c>
      <c r="S193" s="591" t="s">
        <v>44</v>
      </c>
      <c r="T193" s="591">
        <v>35.683999999999997</v>
      </c>
      <c r="U193" s="591">
        <v>243.23500000000001</v>
      </c>
      <c r="V193" s="591">
        <v>172.58509999999998</v>
      </c>
      <c r="W193" s="591">
        <f t="shared" si="74"/>
        <v>17024.556780000003</v>
      </c>
      <c r="X193" s="963"/>
      <c r="Y193" s="514"/>
      <c r="AB193" s="614"/>
      <c r="AC193" s="614"/>
    </row>
    <row r="194" spans="3:31">
      <c r="C194" s="590" t="s">
        <v>377</v>
      </c>
      <c r="D194" s="578">
        <f>SUM(D192:D193)</f>
        <v>1181.6660000000002</v>
      </c>
      <c r="E194" s="578">
        <f t="shared" ref="E194:O194" si="75">SUM(E192:E193)</f>
        <v>1548.1570000000002</v>
      </c>
      <c r="F194" s="578">
        <f t="shared" si="75"/>
        <v>804.36999999999989</v>
      </c>
      <c r="G194" s="578">
        <f t="shared" si="75"/>
        <v>0</v>
      </c>
      <c r="H194" s="578">
        <f t="shared" si="75"/>
        <v>2151.7089999999998</v>
      </c>
      <c r="I194" s="578">
        <f t="shared" si="75"/>
        <v>1.2630000000000001</v>
      </c>
      <c r="J194" s="578">
        <f t="shared" si="75"/>
        <v>458.92400000000004</v>
      </c>
      <c r="K194" s="578">
        <f t="shared" si="75"/>
        <v>866.25800000000004</v>
      </c>
      <c r="L194" s="578">
        <f t="shared" si="75"/>
        <v>4397.7735000000002</v>
      </c>
      <c r="M194" s="578">
        <f t="shared" si="75"/>
        <v>2356.0482500000003</v>
      </c>
      <c r="N194" s="578">
        <f t="shared" si="75"/>
        <v>0</v>
      </c>
      <c r="O194" s="578">
        <f t="shared" si="75"/>
        <v>2277.7750000000001</v>
      </c>
      <c r="P194" s="578">
        <f>SUM(P192:P193)</f>
        <v>3693.0871999999999</v>
      </c>
      <c r="Q194" s="578">
        <f t="shared" ref="Q194" si="76">SUM(Q192:Q193)</f>
        <v>55.550730000000001</v>
      </c>
      <c r="R194" s="578">
        <f t="shared" ref="R194" si="77">SUM(R192:R193)</f>
        <v>109.36099999999999</v>
      </c>
      <c r="S194" s="578">
        <f t="shared" ref="S194" si="78">SUM(S192:S193)</f>
        <v>0</v>
      </c>
      <c r="T194" s="578">
        <f t="shared" ref="T194" si="79">SUM(T192:T193)</f>
        <v>35.683999999999997</v>
      </c>
      <c r="U194" s="578">
        <f t="shared" ref="U194" si="80">SUM(U192:U193)</f>
        <v>243.23500000000001</v>
      </c>
      <c r="V194" s="578">
        <f t="shared" ref="V194" si="81">SUM(V192:V193)</f>
        <v>172.58509999999998</v>
      </c>
      <c r="W194" s="578">
        <f t="shared" ref="W194:W198" si="82">SUM(D194:V194)</f>
        <v>20353.446780000002</v>
      </c>
      <c r="X194" s="963">
        <f>SUM(D194:F194,H194,J194:M194,O194:R194,T194:V194)</f>
        <v>20352.183780000003</v>
      </c>
      <c r="Y194" s="963">
        <f>SUM(G194,I194,N194,S194)</f>
        <v>1.2630000000000001</v>
      </c>
      <c r="Z194" s="892"/>
      <c r="AA194" s="614"/>
      <c r="AB194" s="614"/>
      <c r="AC194" s="614"/>
      <c r="AD194" s="614"/>
      <c r="AE194" s="614"/>
    </row>
    <row r="195" spans="3:31">
      <c r="C195" s="590" t="s">
        <v>378</v>
      </c>
      <c r="D195" s="591" t="s">
        <v>44</v>
      </c>
      <c r="E195" s="591" t="s">
        <v>44</v>
      </c>
      <c r="F195" s="591" t="s">
        <v>44</v>
      </c>
      <c r="G195" s="591" t="s">
        <v>44</v>
      </c>
      <c r="H195" s="591">
        <v>1063.94</v>
      </c>
      <c r="I195" s="591" t="s">
        <v>44</v>
      </c>
      <c r="J195" s="591" t="s">
        <v>44</v>
      </c>
      <c r="K195" s="591">
        <v>1003.41</v>
      </c>
      <c r="L195" s="591">
        <v>455.29</v>
      </c>
      <c r="M195" s="591">
        <v>3032.81</v>
      </c>
      <c r="N195" s="591" t="s">
        <v>44</v>
      </c>
      <c r="O195" s="591">
        <v>2017.13</v>
      </c>
      <c r="P195" s="591" t="s">
        <v>44</v>
      </c>
      <c r="Q195" s="591" t="s">
        <v>44</v>
      </c>
      <c r="R195" s="591" t="s">
        <v>44</v>
      </c>
      <c r="S195" s="591" t="s">
        <v>44</v>
      </c>
      <c r="T195" s="591" t="s">
        <v>44</v>
      </c>
      <c r="U195" s="591" t="s">
        <v>44</v>
      </c>
      <c r="V195" s="591" t="s">
        <v>44</v>
      </c>
      <c r="W195" s="578">
        <f t="shared" si="82"/>
        <v>7572.58</v>
      </c>
      <c r="X195" s="963">
        <f t="shared" ref="X195:X207" si="83">SUM(D195:F195,H195,J195:M195,O195:R195,T195:V195)</f>
        <v>7572.58</v>
      </c>
      <c r="Y195" s="963">
        <f t="shared" ref="Y195:Y207" si="84">SUM(G195,I195,N195,S195)</f>
        <v>0</v>
      </c>
      <c r="Z195" s="892"/>
      <c r="AA195" s="614"/>
      <c r="AD195" s="614"/>
      <c r="AE195" s="614"/>
    </row>
    <row r="196" spans="3:31">
      <c r="C196" s="590" t="s">
        <v>382</v>
      </c>
      <c r="D196" s="591">
        <v>1989.4</v>
      </c>
      <c r="E196" s="591">
        <v>1055.77</v>
      </c>
      <c r="F196" s="591">
        <v>2073.42</v>
      </c>
      <c r="G196" s="591">
        <v>468.4</v>
      </c>
      <c r="H196" s="591" t="s">
        <v>44</v>
      </c>
      <c r="I196" s="591" t="s">
        <v>44</v>
      </c>
      <c r="J196" s="591" t="s">
        <v>44</v>
      </c>
      <c r="K196" s="591">
        <v>0</v>
      </c>
      <c r="L196" s="591">
        <v>2456.89</v>
      </c>
      <c r="M196" s="591" t="s">
        <v>44</v>
      </c>
      <c r="N196" s="591" t="s">
        <v>44</v>
      </c>
      <c r="O196" s="591" t="s">
        <v>44</v>
      </c>
      <c r="P196" s="591">
        <v>1960.39</v>
      </c>
      <c r="Q196" s="591" t="s">
        <v>44</v>
      </c>
      <c r="R196" s="591" t="s">
        <v>44</v>
      </c>
      <c r="S196" s="591" t="s">
        <v>44</v>
      </c>
      <c r="T196" s="591" t="s">
        <v>44</v>
      </c>
      <c r="U196" s="591" t="s">
        <v>44</v>
      </c>
      <c r="V196" s="591" t="s">
        <v>44</v>
      </c>
      <c r="W196" s="591">
        <f t="shared" si="82"/>
        <v>10004.269999999999</v>
      </c>
      <c r="X196" s="963">
        <f t="shared" si="83"/>
        <v>9535.869999999999</v>
      </c>
      <c r="Y196" s="963">
        <f t="shared" si="84"/>
        <v>468.4</v>
      </c>
      <c r="Z196" s="892"/>
      <c r="AA196" s="614"/>
      <c r="AB196" s="614"/>
      <c r="AC196" s="614"/>
      <c r="AD196" s="614"/>
      <c r="AE196" s="614"/>
    </row>
    <row r="197" spans="3:31">
      <c r="C197" s="590" t="s">
        <v>383</v>
      </c>
      <c r="D197" s="591" t="s">
        <v>44</v>
      </c>
      <c r="E197" s="591" t="s">
        <v>44</v>
      </c>
      <c r="F197" s="591" t="s">
        <v>44</v>
      </c>
      <c r="G197" s="591">
        <v>787.4</v>
      </c>
      <c r="H197" s="591" t="s">
        <v>44</v>
      </c>
      <c r="I197" s="591">
        <v>1535.7</v>
      </c>
      <c r="J197" s="591" t="s">
        <v>44</v>
      </c>
      <c r="K197" s="591">
        <v>0</v>
      </c>
      <c r="L197" s="591" t="s">
        <v>44</v>
      </c>
      <c r="M197" s="591" t="s">
        <v>44</v>
      </c>
      <c r="N197" s="591">
        <v>90.82</v>
      </c>
      <c r="O197" s="591" t="s">
        <v>44</v>
      </c>
      <c r="P197" s="591">
        <v>0</v>
      </c>
      <c r="Q197" s="591" t="s">
        <v>44</v>
      </c>
      <c r="R197" s="591" t="s">
        <v>44</v>
      </c>
      <c r="S197" s="591">
        <v>76.14</v>
      </c>
      <c r="T197" s="591" t="s">
        <v>44</v>
      </c>
      <c r="U197" s="591" t="s">
        <v>44</v>
      </c>
      <c r="V197" s="591" t="s">
        <v>44</v>
      </c>
      <c r="W197" s="591">
        <f t="shared" si="82"/>
        <v>2490.06</v>
      </c>
      <c r="X197" s="963">
        <f t="shared" si="83"/>
        <v>0</v>
      </c>
      <c r="Y197" s="963">
        <f t="shared" si="84"/>
        <v>2490.06</v>
      </c>
      <c r="Z197" s="892"/>
      <c r="AA197" s="614"/>
      <c r="AB197" s="614"/>
      <c r="AC197" s="614"/>
      <c r="AD197" s="614"/>
      <c r="AE197" s="614"/>
    </row>
    <row r="198" spans="3:31">
      <c r="C198" s="590" t="s">
        <v>379</v>
      </c>
      <c r="D198" s="591">
        <v>5951.72</v>
      </c>
      <c r="E198" s="591">
        <v>1869.68</v>
      </c>
      <c r="F198" s="591">
        <v>854.17</v>
      </c>
      <c r="G198" s="591">
        <v>857.95</v>
      </c>
      <c r="H198" s="591">
        <v>2853.54</v>
      </c>
      <c r="I198" s="591">
        <v>864.2</v>
      </c>
      <c r="J198" s="591" t="s">
        <v>44</v>
      </c>
      <c r="K198" s="591">
        <v>758.74</v>
      </c>
      <c r="L198" s="591" t="s">
        <v>44</v>
      </c>
      <c r="M198" s="591">
        <v>4174.08</v>
      </c>
      <c r="N198" s="591" t="s">
        <v>44</v>
      </c>
      <c r="O198" s="591" t="s">
        <v>44</v>
      </c>
      <c r="P198" s="591">
        <v>1246.98</v>
      </c>
      <c r="Q198" s="591">
        <v>784.7</v>
      </c>
      <c r="R198" s="591" t="s">
        <v>44</v>
      </c>
      <c r="S198" s="591" t="s">
        <v>44</v>
      </c>
      <c r="T198" s="591">
        <v>3263.71</v>
      </c>
      <c r="U198" s="591">
        <v>1222.32</v>
      </c>
      <c r="V198" s="591">
        <v>1968.07</v>
      </c>
      <c r="W198" s="578">
        <f t="shared" si="82"/>
        <v>26669.86</v>
      </c>
      <c r="X198" s="963">
        <f t="shared" si="83"/>
        <v>24947.71</v>
      </c>
      <c r="Y198" s="963">
        <f t="shared" si="84"/>
        <v>1722.15</v>
      </c>
      <c r="Z198" s="892"/>
      <c r="AA198" s="614"/>
      <c r="AB198" s="614"/>
      <c r="AC198" s="614"/>
      <c r="AD198" s="614"/>
      <c r="AE198" s="614"/>
    </row>
    <row r="199" spans="3:31">
      <c r="C199" s="590" t="s">
        <v>266</v>
      </c>
      <c r="D199" s="591">
        <v>0</v>
      </c>
      <c r="E199" s="591">
        <v>0</v>
      </c>
      <c r="F199" s="591">
        <v>0</v>
      </c>
      <c r="G199" s="591">
        <v>0</v>
      </c>
      <c r="H199" s="591">
        <v>0</v>
      </c>
      <c r="I199" s="591">
        <v>11.39</v>
      </c>
      <c r="J199" s="591">
        <v>0</v>
      </c>
      <c r="K199" s="591">
        <v>0</v>
      </c>
      <c r="L199" s="591">
        <v>0</v>
      </c>
      <c r="M199" s="591">
        <v>0</v>
      </c>
      <c r="N199" s="591" t="s">
        <v>44</v>
      </c>
      <c r="O199" s="591">
        <v>0</v>
      </c>
      <c r="P199" s="591">
        <v>0</v>
      </c>
      <c r="Q199" s="591">
        <v>0</v>
      </c>
      <c r="R199" s="591">
        <v>0</v>
      </c>
      <c r="S199" s="591">
        <v>0</v>
      </c>
      <c r="T199" s="591">
        <v>0</v>
      </c>
      <c r="U199" s="591">
        <v>0</v>
      </c>
      <c r="V199" s="591">
        <v>0</v>
      </c>
      <c r="W199" s="591">
        <f>SUM(D199:V199)</f>
        <v>11.39</v>
      </c>
      <c r="X199" s="963">
        <f t="shared" si="83"/>
        <v>0</v>
      </c>
      <c r="Y199" s="963">
        <f t="shared" si="84"/>
        <v>11.39</v>
      </c>
      <c r="Z199" s="892"/>
      <c r="AA199" s="614"/>
      <c r="AD199" s="614"/>
      <c r="AE199" s="614"/>
    </row>
    <row r="200" spans="3:31">
      <c r="C200" s="590" t="s">
        <v>267</v>
      </c>
      <c r="D200" s="591">
        <v>3326.3074999999999</v>
      </c>
      <c r="E200" s="591">
        <v>1815.51</v>
      </c>
      <c r="F200" s="591">
        <v>494.03</v>
      </c>
      <c r="G200" s="591">
        <v>3.6762999999999999</v>
      </c>
      <c r="H200" s="591">
        <v>1193.2446</v>
      </c>
      <c r="I200" s="591">
        <v>152.59</v>
      </c>
      <c r="J200" s="591">
        <v>35.307000000000002</v>
      </c>
      <c r="K200" s="591">
        <v>3799.9992000000002</v>
      </c>
      <c r="L200" s="591">
        <v>5679.1845000000003</v>
      </c>
      <c r="M200" s="591">
        <v>1283.51</v>
      </c>
      <c r="N200" s="591" t="s">
        <v>44</v>
      </c>
      <c r="O200" s="591" t="s">
        <v>44</v>
      </c>
      <c r="P200" s="591">
        <v>3351.1970000000001</v>
      </c>
      <c r="Q200" s="591">
        <v>448.18</v>
      </c>
      <c r="R200" s="591" t="s">
        <v>44</v>
      </c>
      <c r="S200" s="591" t="s">
        <v>44</v>
      </c>
      <c r="T200" s="591">
        <v>263.286</v>
      </c>
      <c r="U200" s="591">
        <v>1016.63875</v>
      </c>
      <c r="V200" s="591">
        <v>193.85</v>
      </c>
      <c r="W200" s="578">
        <f t="shared" ref="W200:W206" si="85">SUM(D200:V200)</f>
        <v>23056.510849999995</v>
      </c>
      <c r="X200" s="963">
        <f t="shared" si="83"/>
        <v>22900.244549999996</v>
      </c>
      <c r="Y200" s="963">
        <f t="shared" si="84"/>
        <v>156.2663</v>
      </c>
      <c r="Z200" s="892"/>
      <c r="AA200" s="614"/>
      <c r="AD200" s="614"/>
      <c r="AE200" s="614"/>
    </row>
    <row r="201" spans="3:31">
      <c r="C201" s="590" t="s">
        <v>268</v>
      </c>
      <c r="D201" s="591">
        <v>871.60002000006102</v>
      </c>
      <c r="E201" s="591">
        <v>167.49939999999799</v>
      </c>
      <c r="F201" s="591">
        <v>0.78793000000000002</v>
      </c>
      <c r="G201" s="591">
        <v>77.769779999999898</v>
      </c>
      <c r="H201" s="591">
        <v>349.28076999999598</v>
      </c>
      <c r="I201" s="591">
        <v>166.46812999999801</v>
      </c>
      <c r="J201" s="591">
        <v>2.0705100000000001</v>
      </c>
      <c r="K201" s="591">
        <v>922.76671000008002</v>
      </c>
      <c r="L201" s="591">
        <v>494.05616000000703</v>
      </c>
      <c r="M201" s="591">
        <v>265.08034999999808</v>
      </c>
      <c r="N201" s="591" t="s">
        <v>44</v>
      </c>
      <c r="O201" s="591">
        <v>561.23234000001105</v>
      </c>
      <c r="P201" s="591">
        <v>16.288730000000001</v>
      </c>
      <c r="Q201" s="591">
        <v>85.730699999999999</v>
      </c>
      <c r="R201" s="591">
        <v>66.627180000000706</v>
      </c>
      <c r="S201" s="591">
        <v>5.79E-2</v>
      </c>
      <c r="T201" s="591">
        <v>439.48618000000999</v>
      </c>
      <c r="U201" s="591">
        <v>161.27355999998801</v>
      </c>
      <c r="V201" s="591">
        <v>25.813689999999902</v>
      </c>
      <c r="W201" s="578">
        <f t="shared" si="85"/>
        <v>4673.8900400001476</v>
      </c>
      <c r="X201" s="963">
        <f t="shared" si="83"/>
        <v>4429.5942300001498</v>
      </c>
      <c r="Y201" s="964">
        <f>SUM(G201,I201,N201,S201)</f>
        <v>244.29580999999789</v>
      </c>
      <c r="Z201" s="892"/>
      <c r="AA201" s="614"/>
      <c r="AB201" s="614"/>
      <c r="AC201" s="614"/>
      <c r="AD201" s="614"/>
      <c r="AE201" s="614"/>
    </row>
    <row r="202" spans="3:31">
      <c r="C202" s="590" t="s">
        <v>269</v>
      </c>
      <c r="D202" s="591">
        <v>997.22750000000008</v>
      </c>
      <c r="E202" s="591" t="s">
        <v>44</v>
      </c>
      <c r="F202" s="591" t="s">
        <v>44</v>
      </c>
      <c r="G202" s="591" t="s">
        <v>44</v>
      </c>
      <c r="H202" s="591">
        <v>49.9</v>
      </c>
      <c r="I202" s="591" t="s">
        <v>44</v>
      </c>
      <c r="J202" s="591" t="s">
        <v>44</v>
      </c>
      <c r="K202" s="591">
        <v>349.4</v>
      </c>
      <c r="L202" s="591" t="s">
        <v>44</v>
      </c>
      <c r="M202" s="591">
        <v>22.5</v>
      </c>
      <c r="N202" s="591" t="s">
        <v>44</v>
      </c>
      <c r="O202" s="591">
        <v>849</v>
      </c>
      <c r="P202" s="591" t="s">
        <v>44</v>
      </c>
      <c r="Q202" s="591" t="s">
        <v>44</v>
      </c>
      <c r="R202" s="591" t="s">
        <v>44</v>
      </c>
      <c r="S202" s="591" t="s">
        <v>44</v>
      </c>
      <c r="T202" s="591">
        <v>31.4</v>
      </c>
      <c r="U202" s="591" t="s">
        <v>44</v>
      </c>
      <c r="V202" s="591" t="s">
        <v>44</v>
      </c>
      <c r="W202" s="578">
        <f t="shared" si="85"/>
        <v>2299.4275000000002</v>
      </c>
      <c r="X202" s="963">
        <f t="shared" si="83"/>
        <v>2299.4275000000002</v>
      </c>
      <c r="Y202" s="963">
        <f t="shared" si="84"/>
        <v>0</v>
      </c>
      <c r="Z202" s="892"/>
      <c r="AA202" s="614"/>
      <c r="AB202" s="614"/>
      <c r="AC202" s="614"/>
      <c r="AD202" s="614"/>
      <c r="AE202" s="614"/>
    </row>
    <row r="203" spans="3:31">
      <c r="C203" s="590" t="s">
        <v>338</v>
      </c>
      <c r="D203" s="591">
        <v>256.95799999999997</v>
      </c>
      <c r="E203" s="591">
        <v>16.216000000000001</v>
      </c>
      <c r="F203" s="591">
        <v>46.239000000000004</v>
      </c>
      <c r="G203" s="591">
        <v>2.13</v>
      </c>
      <c r="H203" s="591">
        <v>18.048999999999999</v>
      </c>
      <c r="I203" s="591">
        <v>3.3679999999999999</v>
      </c>
      <c r="J203" s="591">
        <v>12.862</v>
      </c>
      <c r="K203" s="591">
        <v>58.708999999999996</v>
      </c>
      <c r="L203" s="591">
        <v>45.800409999999999</v>
      </c>
      <c r="M203" s="591">
        <v>65.728999999999999</v>
      </c>
      <c r="N203" s="591" t="s">
        <v>44</v>
      </c>
      <c r="O203" s="591">
        <v>37.099999999999994</v>
      </c>
      <c r="P203" s="591">
        <v>50.389000000000003</v>
      </c>
      <c r="Q203" s="591">
        <v>4.3529999999999998</v>
      </c>
      <c r="R203" s="591">
        <v>42.545000000000002</v>
      </c>
      <c r="S203" s="591" t="s">
        <v>44</v>
      </c>
      <c r="T203" s="591">
        <v>11.414</v>
      </c>
      <c r="U203" s="591">
        <v>46.710999999999999</v>
      </c>
      <c r="V203" s="591">
        <v>30.042999999999999</v>
      </c>
      <c r="W203" s="578">
        <f t="shared" si="85"/>
        <v>748.61541</v>
      </c>
      <c r="X203" s="963">
        <f t="shared" si="83"/>
        <v>743.11740999999995</v>
      </c>
      <c r="Y203" s="963">
        <f t="shared" si="84"/>
        <v>5.4979999999999993</v>
      </c>
      <c r="Z203" s="892"/>
      <c r="AA203" s="614"/>
      <c r="AD203" s="614"/>
      <c r="AE203" s="614"/>
    </row>
    <row r="204" spans="3:31">
      <c r="C204" s="590" t="s">
        <v>280</v>
      </c>
      <c r="D204" s="591">
        <v>874.86649999999997</v>
      </c>
      <c r="E204" s="591">
        <v>582.77800000000002</v>
      </c>
      <c r="F204" s="591">
        <v>82.962999999999994</v>
      </c>
      <c r="G204" s="591">
        <v>10.824999999999999</v>
      </c>
      <c r="H204" s="591">
        <v>605.51750000000004</v>
      </c>
      <c r="I204" s="591">
        <v>33.268000000000001</v>
      </c>
      <c r="J204" s="591">
        <v>301.62899999999996</v>
      </c>
      <c r="K204" s="591">
        <v>455.75299999999999</v>
      </c>
      <c r="L204" s="591">
        <v>637.65750000000003</v>
      </c>
      <c r="M204" s="591">
        <v>1286.7869000000001</v>
      </c>
      <c r="N204" s="591" t="s">
        <v>44</v>
      </c>
      <c r="O204" s="591">
        <v>19.399999999999999</v>
      </c>
      <c r="P204" s="591">
        <v>551.54300000000001</v>
      </c>
      <c r="Q204" s="591">
        <v>46.316000000000003</v>
      </c>
      <c r="R204" s="591">
        <v>254.08689999999999</v>
      </c>
      <c r="S204" s="591" t="s">
        <v>44</v>
      </c>
      <c r="T204" s="591">
        <v>337.63</v>
      </c>
      <c r="U204" s="591">
        <v>171.8775</v>
      </c>
      <c r="V204" s="591">
        <v>391.64839999999998</v>
      </c>
      <c r="W204" s="578">
        <f t="shared" si="85"/>
        <v>6644.5461999999989</v>
      </c>
      <c r="X204" s="963">
        <f t="shared" si="83"/>
        <v>6600.453199999999</v>
      </c>
      <c r="Y204" s="963">
        <f t="shared" si="84"/>
        <v>44.093000000000004</v>
      </c>
      <c r="Z204" s="892"/>
      <c r="AA204" s="614"/>
      <c r="AB204" s="614"/>
      <c r="AC204" s="614"/>
      <c r="AD204" s="614"/>
      <c r="AE204" s="614"/>
    </row>
    <row r="205" spans="3:31">
      <c r="C205" s="590" t="s">
        <v>574</v>
      </c>
      <c r="D205" s="591" t="s">
        <v>44</v>
      </c>
      <c r="E205" s="591" t="s">
        <v>44</v>
      </c>
      <c r="F205" s="591" t="s">
        <v>44</v>
      </c>
      <c r="G205" s="591">
        <v>37.4</v>
      </c>
      <c r="H205" s="591" t="s">
        <v>44</v>
      </c>
      <c r="I205" s="591" t="s">
        <v>44</v>
      </c>
      <c r="J205" s="591">
        <v>4.9669999999999996</v>
      </c>
      <c r="K205" s="591" t="s">
        <v>44</v>
      </c>
      <c r="L205" s="591" t="s">
        <v>44</v>
      </c>
      <c r="M205" s="591">
        <v>23.174499999999998</v>
      </c>
      <c r="N205" s="591" t="s">
        <v>44</v>
      </c>
      <c r="O205" s="591" t="s">
        <v>44</v>
      </c>
      <c r="P205" s="591">
        <v>25</v>
      </c>
      <c r="Q205" s="591" t="s">
        <v>44</v>
      </c>
      <c r="R205" s="591">
        <v>14.9</v>
      </c>
      <c r="S205" s="591">
        <v>1.0840000000000001</v>
      </c>
      <c r="T205" s="591" t="s">
        <v>44</v>
      </c>
      <c r="U205" s="591" t="s">
        <v>44</v>
      </c>
      <c r="V205" s="591" t="s">
        <v>44</v>
      </c>
      <c r="W205" s="578">
        <f t="shared" si="85"/>
        <v>106.52550000000001</v>
      </c>
      <c r="X205" s="963">
        <f t="shared" ref="X205" si="86">SUM(D205:F205,H205,J205:M205,O205:R205,T205:V205)</f>
        <v>68.041499999999999</v>
      </c>
      <c r="Y205" s="963">
        <f t="shared" ref="Y205" si="87">SUM(G205,I205,N205,S205)</f>
        <v>38.484000000000002</v>
      </c>
      <c r="Z205" s="892"/>
      <c r="AA205" s="614"/>
      <c r="AB205" s="614"/>
      <c r="AC205" s="614"/>
      <c r="AD205" s="614"/>
      <c r="AE205" s="614"/>
    </row>
    <row r="206" spans="3:31">
      <c r="C206" s="590" t="s">
        <v>577</v>
      </c>
      <c r="D206" s="591">
        <v>95.867999999999995</v>
      </c>
      <c r="E206" s="591">
        <v>80.884</v>
      </c>
      <c r="F206" s="591">
        <v>113.718</v>
      </c>
      <c r="G206" s="591">
        <v>37.4</v>
      </c>
      <c r="H206" s="591">
        <v>62.519999999999996</v>
      </c>
      <c r="I206" s="591" t="s">
        <v>44</v>
      </c>
      <c r="J206" s="591">
        <v>4.9669999999999996</v>
      </c>
      <c r="K206" s="591" t="s">
        <v>44</v>
      </c>
      <c r="L206" s="591" t="s">
        <v>44</v>
      </c>
      <c r="M206" s="591">
        <v>32.939499999999995</v>
      </c>
      <c r="N206" s="591" t="s">
        <v>44</v>
      </c>
      <c r="O206" s="591" t="s">
        <v>44</v>
      </c>
      <c r="P206" s="591">
        <v>40.68</v>
      </c>
      <c r="Q206" s="591" t="s">
        <v>44</v>
      </c>
      <c r="R206" s="591">
        <v>14.9</v>
      </c>
      <c r="S206" s="591">
        <v>1.0840000000000001</v>
      </c>
      <c r="T206" s="591">
        <v>9.68</v>
      </c>
      <c r="U206" s="591" t="s">
        <v>44</v>
      </c>
      <c r="V206" s="591">
        <v>153.208</v>
      </c>
      <c r="W206" s="591">
        <f t="shared" si="85"/>
        <v>647.84849999999994</v>
      </c>
      <c r="X206" s="963">
        <f t="shared" si="83"/>
        <v>609.36450000000002</v>
      </c>
      <c r="Y206" s="963">
        <f t="shared" si="84"/>
        <v>38.484000000000002</v>
      </c>
      <c r="Z206" s="892"/>
      <c r="AA206" s="614"/>
      <c r="AB206" s="614"/>
      <c r="AC206" s="614"/>
      <c r="AD206" s="614"/>
      <c r="AE206" s="614"/>
    </row>
    <row r="207" spans="3:31">
      <c r="C207" s="592" t="s">
        <v>0</v>
      </c>
      <c r="D207" s="593">
        <f>SUM(D194:D206)</f>
        <v>15545.613520000063</v>
      </c>
      <c r="E207" s="593">
        <f t="shared" ref="E207:W207" si="88">SUM(E194:E206)</f>
        <v>7136.4943999999987</v>
      </c>
      <c r="F207" s="593">
        <f t="shared" si="88"/>
        <v>4469.6979299999994</v>
      </c>
      <c r="G207" s="593">
        <f t="shared" si="88"/>
        <v>2282.9510800000003</v>
      </c>
      <c r="H207" s="593">
        <f t="shared" si="88"/>
        <v>8347.7008699999969</v>
      </c>
      <c r="I207" s="593">
        <f t="shared" si="88"/>
        <v>2768.2471299999979</v>
      </c>
      <c r="J207" s="593">
        <f t="shared" si="88"/>
        <v>820.72650999999996</v>
      </c>
      <c r="K207" s="593">
        <f t="shared" si="88"/>
        <v>8215.0359100000805</v>
      </c>
      <c r="L207" s="593">
        <f t="shared" si="88"/>
        <v>14166.652070000006</v>
      </c>
      <c r="M207" s="593">
        <f t="shared" si="88"/>
        <v>12542.658499999996</v>
      </c>
      <c r="N207" s="593">
        <f t="shared" si="88"/>
        <v>90.82</v>
      </c>
      <c r="O207" s="593">
        <f t="shared" si="88"/>
        <v>5761.637340000012</v>
      </c>
      <c r="P207" s="593">
        <f t="shared" si="88"/>
        <v>10935.55493</v>
      </c>
      <c r="Q207" s="593">
        <f t="shared" si="88"/>
        <v>1424.8304300000002</v>
      </c>
      <c r="R207" s="593">
        <f t="shared" si="88"/>
        <v>502.42008000000067</v>
      </c>
      <c r="S207" s="593">
        <f t="shared" si="88"/>
        <v>78.365900000000011</v>
      </c>
      <c r="T207" s="593">
        <f t="shared" si="88"/>
        <v>4392.2901800000109</v>
      </c>
      <c r="U207" s="593">
        <f t="shared" si="88"/>
        <v>2862.0558099999876</v>
      </c>
      <c r="V207" s="593">
        <f t="shared" si="88"/>
        <v>2935.21819</v>
      </c>
      <c r="W207" s="593">
        <f t="shared" si="88"/>
        <v>105278.97078000012</v>
      </c>
      <c r="X207" s="963">
        <f t="shared" si="83"/>
        <v>100058.58667000015</v>
      </c>
      <c r="Y207" s="963">
        <f t="shared" si="84"/>
        <v>5220.3841099999981</v>
      </c>
      <c r="Z207" s="892"/>
      <c r="AA207" s="614"/>
      <c r="AD207" s="614"/>
      <c r="AE207" s="614"/>
    </row>
    <row r="208" spans="3:31">
      <c r="D208" s="614"/>
      <c r="E208" s="614"/>
      <c r="F208" s="893"/>
      <c r="G208" s="614"/>
      <c r="H208" s="614"/>
      <c r="I208" s="614"/>
      <c r="J208" s="614"/>
      <c r="K208" s="893"/>
      <c r="L208" s="893"/>
      <c r="M208" s="614"/>
      <c r="N208" s="614"/>
      <c r="O208" s="893"/>
      <c r="P208" s="614"/>
      <c r="Q208" s="614"/>
      <c r="R208" s="893"/>
      <c r="S208" s="614"/>
      <c r="T208" s="614"/>
      <c r="U208" s="614"/>
      <c r="V208" s="614"/>
      <c r="W208" s="614"/>
      <c r="X208" s="611"/>
      <c r="AE208" s="614"/>
    </row>
    <row r="209" spans="1:29">
      <c r="B209" s="570"/>
      <c r="C209" s="605" t="s">
        <v>521</v>
      </c>
      <c r="D209" s="585"/>
      <c r="E209" s="585"/>
      <c r="F209" s="585"/>
      <c r="G209" s="881"/>
      <c r="H209" s="585"/>
      <c r="I209" s="881"/>
      <c r="J209" s="585"/>
      <c r="K209" s="585"/>
      <c r="L209" s="585"/>
      <c r="M209" s="585"/>
      <c r="N209" s="585"/>
      <c r="O209" s="585"/>
      <c r="P209" s="585"/>
      <c r="Q209" s="585"/>
      <c r="R209" s="585"/>
      <c r="S209" s="882"/>
      <c r="T209" s="585"/>
      <c r="U209" s="585"/>
      <c r="V209" s="585"/>
      <c r="W209" s="585"/>
      <c r="AB209" s="614"/>
      <c r="AC209" s="614"/>
    </row>
    <row r="210" spans="1:29" ht="81.75">
      <c r="B210" s="570"/>
      <c r="C210" s="607"/>
      <c r="D210" s="589" t="s">
        <v>360</v>
      </c>
      <c r="E210" s="589" t="s">
        <v>361</v>
      </c>
      <c r="F210" s="589" t="s">
        <v>362</v>
      </c>
      <c r="G210" s="589" t="s">
        <v>363</v>
      </c>
      <c r="H210" s="589" t="s">
        <v>364</v>
      </c>
      <c r="I210" s="589" t="s">
        <v>365</v>
      </c>
      <c r="J210" s="589" t="s">
        <v>366</v>
      </c>
      <c r="K210" s="589" t="s">
        <v>367</v>
      </c>
      <c r="L210" s="589" t="s">
        <v>368</v>
      </c>
      <c r="M210" s="589" t="s">
        <v>369</v>
      </c>
      <c r="N210" s="589" t="s">
        <v>299</v>
      </c>
      <c r="O210" s="589" t="s">
        <v>370</v>
      </c>
      <c r="P210" s="589" t="s">
        <v>371</v>
      </c>
      <c r="Q210" s="589" t="s">
        <v>372</v>
      </c>
      <c r="R210" s="589" t="s">
        <v>144</v>
      </c>
      <c r="S210" s="589" t="s">
        <v>275</v>
      </c>
      <c r="T210" s="589" t="s">
        <v>373</v>
      </c>
      <c r="U210" s="589" t="s">
        <v>374</v>
      </c>
      <c r="V210" s="589" t="s">
        <v>375</v>
      </c>
      <c r="W210" s="589" t="s">
        <v>511</v>
      </c>
      <c r="AB210" s="614"/>
      <c r="AC210" s="614"/>
    </row>
    <row r="211" spans="1:29">
      <c r="B211" s="570"/>
      <c r="C211" s="590" t="s">
        <v>518</v>
      </c>
      <c r="D211" s="891">
        <f>IF(D192="-","-",(D192/SUM(D$192,D$195:D$198,D$204,D$206))*100)</f>
        <v>6.1389815586733887</v>
      </c>
      <c r="E211" s="891">
        <f t="shared" ref="E211:W211" si="89">IF(E192="-","-",(E192/SUM(E$192,E$195:E$198,E$204,E$206))*100)</f>
        <v>5.7543460884416255</v>
      </c>
      <c r="F211" s="891" t="str">
        <f t="shared" si="89"/>
        <v>-</v>
      </c>
      <c r="G211" s="891" t="str">
        <f t="shared" si="89"/>
        <v>-</v>
      </c>
      <c r="H211" s="891">
        <f t="shared" si="89"/>
        <v>24.796360128200764</v>
      </c>
      <c r="I211" s="891" t="str">
        <f t="shared" si="89"/>
        <v>-</v>
      </c>
      <c r="J211" s="891">
        <f t="shared" si="89"/>
        <v>54.047086613229098</v>
      </c>
      <c r="K211" s="891">
        <f t="shared" si="89"/>
        <v>8.8371792874602892</v>
      </c>
      <c r="L211" s="891" t="str">
        <f t="shared" si="89"/>
        <v>-</v>
      </c>
      <c r="M211" s="891">
        <f t="shared" si="89"/>
        <v>4.8998786116751836</v>
      </c>
      <c r="N211" s="891" t="str">
        <f t="shared" si="89"/>
        <v>-</v>
      </c>
      <c r="O211" s="891" t="str">
        <f t="shared" si="89"/>
        <v>-</v>
      </c>
      <c r="P211" s="891" t="str">
        <f t="shared" si="89"/>
        <v>-</v>
      </c>
      <c r="Q211" s="891" t="str">
        <f t="shared" si="89"/>
        <v>-</v>
      </c>
      <c r="R211" s="891" t="str">
        <f t="shared" si="89"/>
        <v>-</v>
      </c>
      <c r="S211" s="891" t="str">
        <f t="shared" si="89"/>
        <v>-</v>
      </c>
      <c r="T211" s="891" t="str">
        <f t="shared" si="89"/>
        <v>-</v>
      </c>
      <c r="U211" s="891" t="str">
        <f t="shared" si="89"/>
        <v>-</v>
      </c>
      <c r="V211" s="891" t="str">
        <f t="shared" si="89"/>
        <v>-</v>
      </c>
      <c r="W211" s="891">
        <f t="shared" si="89"/>
        <v>5.8037010101041657</v>
      </c>
      <c r="AB211" s="614"/>
      <c r="AC211" s="614"/>
    </row>
    <row r="212" spans="1:29">
      <c r="B212" s="570"/>
      <c r="C212" s="590" t="s">
        <v>378</v>
      </c>
      <c r="D212" s="891" t="str">
        <f>IF(D195="-","-",(D195/SUM(D$192,D$195:D$198,D$204,D$206))*100)</f>
        <v>-</v>
      </c>
      <c r="E212" s="891" t="str">
        <f t="shared" ref="E212:W212" si="90">IF(E195="-","-",(E195/SUM(E$192,E$195:E$198,E$204,E$206))*100)</f>
        <v>-</v>
      </c>
      <c r="F212" s="891" t="str">
        <f t="shared" si="90"/>
        <v>-</v>
      </c>
      <c r="G212" s="891" t="str">
        <f t="shared" si="90"/>
        <v>-</v>
      </c>
      <c r="H212" s="891">
        <f t="shared" si="90"/>
        <v>17.448883491383921</v>
      </c>
      <c r="I212" s="891" t="str">
        <f t="shared" si="90"/>
        <v>-</v>
      </c>
      <c r="J212" s="891" t="str">
        <f t="shared" si="90"/>
        <v>-</v>
      </c>
      <c r="K212" s="891">
        <f t="shared" si="90"/>
        <v>41.243321250374557</v>
      </c>
      <c r="L212" s="891">
        <f t="shared" si="90"/>
        <v>12.82565751249177</v>
      </c>
      <c r="M212" s="891">
        <f t="shared" si="90"/>
        <v>33.825914714273459</v>
      </c>
      <c r="N212" s="891" t="str">
        <f t="shared" si="90"/>
        <v>-</v>
      </c>
      <c r="O212" s="891">
        <f t="shared" si="90"/>
        <v>99.047399252650337</v>
      </c>
      <c r="P212" s="891" t="str">
        <f t="shared" si="90"/>
        <v>-</v>
      </c>
      <c r="Q212" s="891" t="str">
        <f t="shared" si="90"/>
        <v>-</v>
      </c>
      <c r="R212" s="891" t="str">
        <f t="shared" si="90"/>
        <v>-</v>
      </c>
      <c r="S212" s="891" t="str">
        <f t="shared" si="90"/>
        <v>-</v>
      </c>
      <c r="T212" s="891" t="str">
        <f t="shared" si="90"/>
        <v>-</v>
      </c>
      <c r="U212" s="891" t="str">
        <f t="shared" si="90"/>
        <v>-</v>
      </c>
      <c r="V212" s="891" t="str">
        <f t="shared" si="90"/>
        <v>-</v>
      </c>
      <c r="W212" s="891">
        <f t="shared" si="90"/>
        <v>13.202295718721437</v>
      </c>
      <c r="X212" s="611"/>
    </row>
    <row r="213" spans="1:29">
      <c r="B213" s="570"/>
      <c r="C213" s="590" t="s">
        <v>382</v>
      </c>
      <c r="D213" s="891">
        <f>IF(D196="-","-",(D196/SUM(D$192,D$195:D$198,D$204,D206))*100)</f>
        <v>20.952665922359387</v>
      </c>
      <c r="E213" s="891">
        <f t="shared" ref="E213:W213" si="91">IF(E196="-","-",(E196/SUM(E$192,E$195:E$198,E$204,E206))*100)</f>
        <v>27.72321789629467</v>
      </c>
      <c r="F213" s="891">
        <f t="shared" si="91"/>
        <v>66.364921608912937</v>
      </c>
      <c r="G213" s="891">
        <f t="shared" si="91"/>
        <v>21.665375409058846</v>
      </c>
      <c r="H213" s="891" t="str">
        <f t="shared" si="91"/>
        <v>-</v>
      </c>
      <c r="I213" s="891" t="str">
        <f t="shared" si="91"/>
        <v>-</v>
      </c>
      <c r="J213" s="891" t="str">
        <f t="shared" si="91"/>
        <v>-</v>
      </c>
      <c r="K213" s="891">
        <f t="shared" si="91"/>
        <v>0</v>
      </c>
      <c r="L213" s="891">
        <f t="shared" si="91"/>
        <v>69.211337138671851</v>
      </c>
      <c r="M213" s="891" t="str">
        <f t="shared" si="91"/>
        <v>-</v>
      </c>
      <c r="N213" s="891" t="str">
        <f t="shared" si="91"/>
        <v>-</v>
      </c>
      <c r="O213" s="891" t="str">
        <f t="shared" si="91"/>
        <v>-</v>
      </c>
      <c r="P213" s="891">
        <f t="shared" si="91"/>
        <v>51.594736594156274</v>
      </c>
      <c r="Q213" s="891" t="str">
        <f t="shared" si="91"/>
        <v>-</v>
      </c>
      <c r="R213" s="891" t="str">
        <f t="shared" si="91"/>
        <v>-</v>
      </c>
      <c r="S213" s="891" t="str">
        <f t="shared" si="91"/>
        <v>-</v>
      </c>
      <c r="T213" s="891" t="str">
        <f t="shared" si="91"/>
        <v>-</v>
      </c>
      <c r="U213" s="891" t="str">
        <f t="shared" si="91"/>
        <v>-</v>
      </c>
      <c r="V213" s="891" t="str">
        <f t="shared" si="91"/>
        <v>-</v>
      </c>
      <c r="W213" s="891">
        <f t="shared" si="91"/>
        <v>17.441787474009292</v>
      </c>
    </row>
    <row r="214" spans="1:29">
      <c r="B214" s="570"/>
      <c r="C214" s="590" t="s">
        <v>383</v>
      </c>
      <c r="D214" s="891" t="str">
        <f>IF(D197="-","-",(D197/SUM(D$192,D$195:D$198,D$204,D206))*100)</f>
        <v>-</v>
      </c>
      <c r="E214" s="891" t="str">
        <f t="shared" ref="E214:W214" si="92">IF(E197="-","-",(E197/SUM(E$192,E$195:E$198,E$204,E206))*100)</f>
        <v>-</v>
      </c>
      <c r="F214" s="891" t="str">
        <f t="shared" si="92"/>
        <v>-</v>
      </c>
      <c r="G214" s="891">
        <f t="shared" si="92"/>
        <v>36.420402641103621</v>
      </c>
      <c r="H214" s="891" t="str">
        <f t="shared" si="92"/>
        <v>-</v>
      </c>
      <c r="I214" s="891">
        <f t="shared" si="92"/>
        <v>63.115247282555089</v>
      </c>
      <c r="J214" s="891" t="str">
        <f t="shared" si="92"/>
        <v>-</v>
      </c>
      <c r="K214" s="891">
        <f t="shared" si="92"/>
        <v>0</v>
      </c>
      <c r="L214" s="891" t="str">
        <f t="shared" si="92"/>
        <v>-</v>
      </c>
      <c r="M214" s="891" t="str">
        <f t="shared" si="92"/>
        <v>-</v>
      </c>
      <c r="N214" s="891">
        <f t="shared" si="92"/>
        <v>100</v>
      </c>
      <c r="O214" s="891" t="str">
        <f t="shared" si="92"/>
        <v>-</v>
      </c>
      <c r="P214" s="891">
        <f t="shared" si="92"/>
        <v>0</v>
      </c>
      <c r="Q214" s="891" t="str">
        <f t="shared" si="92"/>
        <v>-</v>
      </c>
      <c r="R214" s="891" t="str">
        <f t="shared" si="92"/>
        <v>-</v>
      </c>
      <c r="S214" s="891">
        <f t="shared" si="92"/>
        <v>98.596291308401533</v>
      </c>
      <c r="T214" s="891" t="str">
        <f t="shared" si="92"/>
        <v>-</v>
      </c>
      <c r="U214" s="891" t="str">
        <f t="shared" si="92"/>
        <v>-</v>
      </c>
      <c r="V214" s="891" t="str">
        <f t="shared" si="92"/>
        <v>-</v>
      </c>
      <c r="W214" s="891">
        <f t="shared" si="92"/>
        <v>4.3412560154345678</v>
      </c>
    </row>
    <row r="215" spans="1:29">
      <c r="B215" s="570"/>
      <c r="C215" s="590" t="s">
        <v>379</v>
      </c>
      <c r="D215" s="891">
        <f>IF(D198="-","-",(D198/SUM(D$192,D$195:D$198,D$204,D206))*100)</f>
        <v>62.684427879473617</v>
      </c>
      <c r="E215" s="891">
        <f t="shared" ref="E215:W215" si="93">IF(E198="-","-",(E198/SUM(E$192,E$195:E$198,E$204,E206))*100)</f>
        <v>49.095490529513278</v>
      </c>
      <c r="F215" s="891">
        <f t="shared" si="93"/>
        <v>27.339817832704011</v>
      </c>
      <c r="G215" s="891">
        <f t="shared" si="93"/>
        <v>39.683622613582493</v>
      </c>
      <c r="H215" s="891">
        <f t="shared" si="93"/>
        <v>46.798773425196607</v>
      </c>
      <c r="I215" s="891">
        <f t="shared" si="93"/>
        <v>35.517481735745335</v>
      </c>
      <c r="J215" s="891" t="str">
        <f t="shared" si="93"/>
        <v>-</v>
      </c>
      <c r="K215" s="891">
        <f t="shared" si="93"/>
        <v>31.186611221244746</v>
      </c>
      <c r="L215" s="891" t="str">
        <f t="shared" si="93"/>
        <v>-</v>
      </c>
      <c r="M215" s="891">
        <f t="shared" si="93"/>
        <v>46.554869606257739</v>
      </c>
      <c r="N215" s="891" t="str">
        <f t="shared" si="93"/>
        <v>-</v>
      </c>
      <c r="O215" s="891" t="str">
        <f t="shared" si="93"/>
        <v>-</v>
      </c>
      <c r="P215" s="891">
        <f t="shared" si="93"/>
        <v>32.818778221772703</v>
      </c>
      <c r="Q215" s="891">
        <f t="shared" si="93"/>
        <v>94.426581437661852</v>
      </c>
      <c r="R215" s="891" t="str">
        <f t="shared" si="93"/>
        <v>-</v>
      </c>
      <c r="S215" s="891" t="str">
        <f t="shared" si="93"/>
        <v>-</v>
      </c>
      <c r="T215" s="891">
        <f t="shared" si="93"/>
        <v>90.381941944381367</v>
      </c>
      <c r="U215" s="891">
        <f t="shared" si="93"/>
        <v>87.671940309748081</v>
      </c>
      <c r="V215" s="891">
        <f t="shared" si="93"/>
        <v>78.31785284280511</v>
      </c>
      <c r="W215" s="891">
        <f t="shared" si="93"/>
        <v>46.497148725652302</v>
      </c>
    </row>
    <row r="216" spans="1:29">
      <c r="B216" s="570"/>
      <c r="C216" s="590" t="s">
        <v>280</v>
      </c>
      <c r="D216" s="891">
        <f>IF(D204="-","-",(D204/SUM(D$192,D$195:D$198,D$204,D206))*100)</f>
        <v>9.2142281598290072</v>
      </c>
      <c r="E216" s="891">
        <f t="shared" ref="E216:W216" si="94">IF(E204="-","-",(E204/SUM(E$192,E$195:E$198,E$204,E206))*100)</f>
        <v>15.303031417038577</v>
      </c>
      <c r="F216" s="891">
        <f t="shared" si="94"/>
        <v>2.6554354599841048</v>
      </c>
      <c r="G216" s="891">
        <f t="shared" si="94"/>
        <v>0.50069959180841594</v>
      </c>
      <c r="H216" s="891">
        <f t="shared" si="94"/>
        <v>9.9306392366994984</v>
      </c>
      <c r="I216" s="891">
        <f t="shared" si="94"/>
        <v>1.3672709816995785</v>
      </c>
      <c r="J216" s="891">
        <f t="shared" si="94"/>
        <v>45.208454487137203</v>
      </c>
      <c r="K216" s="891">
        <f t="shared" si="94"/>
        <v>18.732888240920413</v>
      </c>
      <c r="L216" s="891">
        <f t="shared" si="94"/>
        <v>17.96300534883639</v>
      </c>
      <c r="M216" s="891">
        <f t="shared" si="94"/>
        <v>14.351952128502719</v>
      </c>
      <c r="N216" s="891" t="str">
        <f t="shared" si="94"/>
        <v>-</v>
      </c>
      <c r="O216" s="891">
        <f t="shared" si="94"/>
        <v>0.95260074734965838</v>
      </c>
      <c r="P216" s="891">
        <f t="shared" si="94"/>
        <v>14.515844196996891</v>
      </c>
      <c r="Q216" s="891">
        <f t="shared" si="94"/>
        <v>5.5734185623381496</v>
      </c>
      <c r="R216" s="891">
        <f t="shared" si="94"/>
        <v>94.460696784862009</v>
      </c>
      <c r="S216" s="891" t="str">
        <f t="shared" si="94"/>
        <v>-</v>
      </c>
      <c r="T216" s="891">
        <f t="shared" si="94"/>
        <v>9.3499897535876286</v>
      </c>
      <c r="U216" s="891">
        <f t="shared" si="94"/>
        <v>12.328059690251919</v>
      </c>
      <c r="V216" s="891">
        <f t="shared" si="94"/>
        <v>15.585351007494689</v>
      </c>
      <c r="W216" s="891">
        <f t="shared" si="94"/>
        <v>11.584329759356358</v>
      </c>
    </row>
    <row r="217" spans="1:29">
      <c r="B217" s="570"/>
      <c r="C217" s="602" t="s">
        <v>645</v>
      </c>
      <c r="D217" s="948">
        <f>IF(D206="-","-",(D206/SUM(D$192,D$195:D$198,D$204,D206))*100)</f>
        <v>1.0096964796645971</v>
      </c>
      <c r="E217" s="948">
        <f t="shared" ref="E217:W217" si="95">IF(E206="-","-",(E206/SUM(E$192,E$195:E$198,E$204,E206))*100)</f>
        <v>2.1239140687118394</v>
      </c>
      <c r="F217" s="948">
        <f t="shared" si="95"/>
        <v>3.6398250983989544</v>
      </c>
      <c r="G217" s="948">
        <f t="shared" si="95"/>
        <v>1.7298997444466286</v>
      </c>
      <c r="H217" s="948">
        <f t="shared" si="95"/>
        <v>1.0253437185192047</v>
      </c>
      <c r="I217" s="948" t="str">
        <f t="shared" si="95"/>
        <v>-</v>
      </c>
      <c r="J217" s="948">
        <f t="shared" si="95"/>
        <v>0.74445889963369072</v>
      </c>
      <c r="K217" s="948" t="str">
        <f t="shared" si="95"/>
        <v>-</v>
      </c>
      <c r="L217" s="948" t="str">
        <f t="shared" si="95"/>
        <v>-</v>
      </c>
      <c r="M217" s="948">
        <f t="shared" si="95"/>
        <v>0.36738493929089205</v>
      </c>
      <c r="N217" s="948" t="str">
        <f t="shared" si="95"/>
        <v>-</v>
      </c>
      <c r="O217" s="948" t="str">
        <f t="shared" si="95"/>
        <v>-</v>
      </c>
      <c r="P217" s="948">
        <f t="shared" si="95"/>
        <v>1.070640987074142</v>
      </c>
      <c r="Q217" s="948" t="str">
        <f t="shared" si="95"/>
        <v>-</v>
      </c>
      <c r="R217" s="948">
        <f t="shared" si="95"/>
        <v>5.5393032151379868</v>
      </c>
      <c r="S217" s="948">
        <f t="shared" si="95"/>
        <v>1.4037086915984669</v>
      </c>
      <c r="T217" s="948">
        <f t="shared" si="95"/>
        <v>0.26806830203100507</v>
      </c>
      <c r="U217" s="948" t="str">
        <f t="shared" si="95"/>
        <v>-</v>
      </c>
      <c r="V217" s="948">
        <f t="shared" si="95"/>
        <v>6.0967961497002063</v>
      </c>
      <c r="W217" s="948">
        <f t="shared" si="95"/>
        <v>1.1294812967218708</v>
      </c>
    </row>
    <row r="218" spans="1:29" s="514" customFormat="1">
      <c r="A218" s="517"/>
      <c r="C218" s="518"/>
      <c r="D218" s="513">
        <f>SUM(D211:D217)</f>
        <v>100</v>
      </c>
      <c r="E218" s="513">
        <f t="shared" ref="E218:W218" si="96">SUM(E211:E217)</f>
        <v>100</v>
      </c>
      <c r="F218" s="513">
        <f t="shared" si="96"/>
        <v>100.00000000000001</v>
      </c>
      <c r="G218" s="513">
        <f t="shared" si="96"/>
        <v>100</v>
      </c>
      <c r="H218" s="513">
        <f t="shared" si="96"/>
        <v>100.00000000000001</v>
      </c>
      <c r="I218" s="513">
        <f t="shared" si="96"/>
        <v>100</v>
      </c>
      <c r="J218" s="513">
        <f t="shared" si="96"/>
        <v>99.999999999999986</v>
      </c>
      <c r="K218" s="513">
        <f t="shared" si="96"/>
        <v>100.00000000000001</v>
      </c>
      <c r="L218" s="513">
        <f t="shared" si="96"/>
        <v>100.00000000000001</v>
      </c>
      <c r="M218" s="513">
        <f t="shared" si="96"/>
        <v>99.999999999999986</v>
      </c>
      <c r="N218" s="513">
        <f t="shared" si="96"/>
        <v>100</v>
      </c>
      <c r="O218" s="513">
        <f t="shared" si="96"/>
        <v>100</v>
      </c>
      <c r="P218" s="513">
        <f t="shared" si="96"/>
        <v>100.00000000000001</v>
      </c>
      <c r="Q218" s="513">
        <f t="shared" si="96"/>
        <v>100</v>
      </c>
      <c r="R218" s="513">
        <f t="shared" si="96"/>
        <v>100</v>
      </c>
      <c r="S218" s="513">
        <f t="shared" si="96"/>
        <v>100</v>
      </c>
      <c r="T218" s="513">
        <f t="shared" si="96"/>
        <v>100.00000000000001</v>
      </c>
      <c r="U218" s="513">
        <f t="shared" si="96"/>
        <v>100</v>
      </c>
      <c r="V218" s="513">
        <f t="shared" si="96"/>
        <v>100.00000000000001</v>
      </c>
      <c r="W218" s="513">
        <f t="shared" si="96"/>
        <v>100</v>
      </c>
    </row>
    <row r="219" spans="1:29">
      <c r="B219" s="570"/>
      <c r="C219" s="605" t="s">
        <v>522</v>
      </c>
      <c r="D219" s="585"/>
      <c r="E219" s="585"/>
      <c r="F219" s="585"/>
      <c r="G219" s="585"/>
      <c r="H219" s="585"/>
      <c r="I219" s="585"/>
      <c r="J219" s="585"/>
      <c r="K219" s="585"/>
      <c r="L219" s="585"/>
      <c r="M219" s="585"/>
      <c r="N219" s="585"/>
      <c r="O219" s="585"/>
      <c r="P219" s="585"/>
      <c r="Q219" s="585"/>
      <c r="R219" s="585"/>
      <c r="S219" s="585"/>
      <c r="T219" s="585"/>
      <c r="U219" s="585"/>
      <c r="V219" s="585"/>
      <c r="W219" s="585"/>
      <c r="X219" s="614"/>
    </row>
    <row r="220" spans="1:29" ht="81.75">
      <c r="B220" s="570"/>
      <c r="C220" s="607"/>
      <c r="D220" s="589" t="s">
        <v>360</v>
      </c>
      <c r="E220" s="589" t="s">
        <v>361</v>
      </c>
      <c r="F220" s="589" t="s">
        <v>362</v>
      </c>
      <c r="G220" s="589" t="s">
        <v>363</v>
      </c>
      <c r="H220" s="589" t="s">
        <v>364</v>
      </c>
      <c r="I220" s="589" t="s">
        <v>365</v>
      </c>
      <c r="J220" s="589" t="s">
        <v>366</v>
      </c>
      <c r="K220" s="589" t="s">
        <v>367</v>
      </c>
      <c r="L220" s="589" t="s">
        <v>368</v>
      </c>
      <c r="M220" s="589" t="s">
        <v>369</v>
      </c>
      <c r="N220" s="589" t="s">
        <v>299</v>
      </c>
      <c r="O220" s="589" t="s">
        <v>370</v>
      </c>
      <c r="P220" s="589" t="s">
        <v>371</v>
      </c>
      <c r="Q220" s="589" t="s">
        <v>372</v>
      </c>
      <c r="R220" s="589" t="s">
        <v>144</v>
      </c>
      <c r="S220" s="589" t="s">
        <v>275</v>
      </c>
      <c r="T220" s="589" t="s">
        <v>373</v>
      </c>
      <c r="U220" s="589" t="s">
        <v>374</v>
      </c>
      <c r="V220" s="589" t="s">
        <v>375</v>
      </c>
      <c r="W220" s="589" t="s">
        <v>511</v>
      </c>
      <c r="X220" s="614"/>
    </row>
    <row r="221" spans="1:29">
      <c r="B221" s="570"/>
      <c r="C221" s="590" t="s">
        <v>525</v>
      </c>
      <c r="D221" s="891">
        <f>IF(D193="-","-",(D193/SUM(D$193,D$199:D$203,D$205))*100)</f>
        <v>9.8958514625862435</v>
      </c>
      <c r="E221" s="891">
        <f t="shared" ref="E221:W221" si="97">IF(E193="-","-",(E193/SUM(E$193,E$199:E$203,E$205))*100)</f>
        <v>39.931496576090758</v>
      </c>
      <c r="F221" s="891">
        <f t="shared" si="97"/>
        <v>59.785483853812863</v>
      </c>
      <c r="G221" s="891" t="str">
        <f t="shared" si="97"/>
        <v>-</v>
      </c>
      <c r="H221" s="891">
        <f t="shared" si="97"/>
        <v>28.430784492365834</v>
      </c>
      <c r="I221" s="891">
        <f t="shared" si="97"/>
        <v>0.37692589210196636</v>
      </c>
      <c r="J221" s="891">
        <f t="shared" si="97"/>
        <v>64.041993998456718</v>
      </c>
      <c r="K221" s="891">
        <f t="shared" si="97"/>
        <v>11.263283119515686</v>
      </c>
      <c r="L221" s="891">
        <f t="shared" si="97"/>
        <v>41.42272120327705</v>
      </c>
      <c r="M221" s="891">
        <f t="shared" si="97"/>
        <v>53.588962083467464</v>
      </c>
      <c r="N221" s="891" t="str">
        <f>IF(N193="-","-",(N193/SUM(N$193,N$199:N$203,N$205))*100)</f>
        <v>-</v>
      </c>
      <c r="O221" s="891">
        <f t="shared" si="97"/>
        <v>61.146560141807704</v>
      </c>
      <c r="P221" s="891">
        <f t="shared" si="97"/>
        <v>51.753179686596219</v>
      </c>
      <c r="Q221" s="891">
        <f t="shared" si="97"/>
        <v>9.3548972866826432</v>
      </c>
      <c r="R221" s="891">
        <f t="shared" si="97"/>
        <v>46.848952663884226</v>
      </c>
      <c r="S221" s="891" t="str">
        <f t="shared" si="97"/>
        <v>-</v>
      </c>
      <c r="T221" s="891">
        <f t="shared" si="97"/>
        <v>4.5674340213521969</v>
      </c>
      <c r="U221" s="891">
        <f t="shared" si="97"/>
        <v>16.570741081951024</v>
      </c>
      <c r="V221" s="891">
        <f t="shared" si="97"/>
        <v>40.868684659959889</v>
      </c>
      <c r="W221" s="891">
        <f t="shared" si="97"/>
        <v>35.526359203106352</v>
      </c>
      <c r="X221" s="318"/>
    </row>
    <row r="222" spans="1:29">
      <c r="B222" s="570"/>
      <c r="C222" s="590" t="s">
        <v>266</v>
      </c>
      <c r="D222" s="891">
        <f>IF(D199="-","-",(D199/SUM(D$193,D$199:D$203,D205))*100)</f>
        <v>0</v>
      </c>
      <c r="E222" s="891">
        <f t="shared" ref="E222:W222" si="98">IF(E199="-","-",(E199/SUM(E$193,E$199:E$203,E205))*100)</f>
        <v>0</v>
      </c>
      <c r="F222" s="891">
        <f t="shared" si="98"/>
        <v>0</v>
      </c>
      <c r="G222" s="891">
        <f t="shared" si="98"/>
        <v>0</v>
      </c>
      <c r="H222" s="891">
        <f t="shared" si="98"/>
        <v>0</v>
      </c>
      <c r="I222" s="891">
        <f t="shared" si="98"/>
        <v>3.3991970792093409</v>
      </c>
      <c r="J222" s="891">
        <f t="shared" si="98"/>
        <v>0</v>
      </c>
      <c r="K222" s="891">
        <f t="shared" si="98"/>
        <v>0</v>
      </c>
      <c r="L222" s="891">
        <f t="shared" si="98"/>
        <v>0</v>
      </c>
      <c r="M222" s="891">
        <f t="shared" si="98"/>
        <v>0</v>
      </c>
      <c r="N222" s="891" t="str">
        <f t="shared" si="98"/>
        <v>-</v>
      </c>
      <c r="O222" s="891">
        <f t="shared" si="98"/>
        <v>0</v>
      </c>
      <c r="P222" s="891">
        <f t="shared" si="98"/>
        <v>0</v>
      </c>
      <c r="Q222" s="891">
        <f t="shared" si="98"/>
        <v>0</v>
      </c>
      <c r="R222" s="891">
        <f t="shared" si="98"/>
        <v>0</v>
      </c>
      <c r="S222" s="891">
        <f t="shared" si="98"/>
        <v>0</v>
      </c>
      <c r="T222" s="891">
        <f t="shared" si="98"/>
        <v>0</v>
      </c>
      <c r="U222" s="891">
        <f t="shared" si="98"/>
        <v>0</v>
      </c>
      <c r="V222" s="891">
        <f t="shared" si="98"/>
        <v>0</v>
      </c>
      <c r="W222" s="891">
        <f t="shared" si="98"/>
        <v>2.3768326926357802E-2</v>
      </c>
      <c r="X222" s="615"/>
    </row>
    <row r="223" spans="1:29">
      <c r="B223" s="570"/>
      <c r="C223" s="590" t="s">
        <v>267</v>
      </c>
      <c r="D223" s="891">
        <f>IF(D200="-","-",(D200/SUM(D$193,D$199:D$203,D205))*100)</f>
        <v>54.972302189574542</v>
      </c>
      <c r="E223" s="891">
        <f t="shared" ref="E223:W223" si="99">IF(E200="-","-",(E200/SUM(E$193,E$199:E$203,E205))*100)</f>
        <v>54.548611002612105</v>
      </c>
      <c r="F223" s="891">
        <f t="shared" si="99"/>
        <v>36.719199607517893</v>
      </c>
      <c r="G223" s="891">
        <f t="shared" si="99"/>
        <v>3.0388652037659045</v>
      </c>
      <c r="H223" s="891">
        <f t="shared" si="99"/>
        <v>53.027593311355183</v>
      </c>
      <c r="I223" s="891">
        <f t="shared" si="99"/>
        <v>45.538497130513896</v>
      </c>
      <c r="J223" s="891">
        <f t="shared" si="99"/>
        <v>22.9967320501964</v>
      </c>
      <c r="K223" s="891">
        <f t="shared" si="99"/>
        <v>65.719679210901234</v>
      </c>
      <c r="L223" s="891">
        <f t="shared" si="99"/>
        <v>53.492358395781949</v>
      </c>
      <c r="M223" s="891">
        <f t="shared" si="99"/>
        <v>35.885091547928774</v>
      </c>
      <c r="N223" s="891" t="str">
        <f t="shared" si="99"/>
        <v>-</v>
      </c>
      <c r="O223" s="891" t="str">
        <f t="shared" si="99"/>
        <v>-</v>
      </c>
      <c r="P223" s="891">
        <f t="shared" si="99"/>
        <v>46.962091906787961</v>
      </c>
      <c r="Q223" s="891">
        <f t="shared" si="99"/>
        <v>75.474757324438897</v>
      </c>
      <c r="R223" s="891" t="str">
        <f t="shared" si="99"/>
        <v>-</v>
      </c>
      <c r="S223" s="891" t="str">
        <f t="shared" si="99"/>
        <v>-</v>
      </c>
      <c r="T223" s="891">
        <f t="shared" si="99"/>
        <v>33.699737522299472</v>
      </c>
      <c r="U223" s="891">
        <f t="shared" si="99"/>
        <v>69.260005756278218</v>
      </c>
      <c r="V223" s="891">
        <f t="shared" si="99"/>
        <v>45.904278650551092</v>
      </c>
      <c r="W223" s="891">
        <f t="shared" si="99"/>
        <v>48.113668802802081</v>
      </c>
      <c r="X223" s="609"/>
    </row>
    <row r="224" spans="1:29">
      <c r="B224" s="570"/>
      <c r="C224" s="590" t="s">
        <v>268</v>
      </c>
      <c r="D224" s="891">
        <f>IF(D201="-","-",(D201/SUM(D$193,D$199:D$203,D205))*100)</f>
        <v>14.404519031353106</v>
      </c>
      <c r="E224" s="891">
        <f t="shared" ref="E224:W224" si="100">IF(E201="-","-",(E201/SUM(E$193,E$199:E$203,E205))*100)</f>
        <v>5.0326682936314402</v>
      </c>
      <c r="F224" s="891">
        <f t="shared" si="100"/>
        <v>5.8563566882075133E-2</v>
      </c>
      <c r="G224" s="891">
        <f t="shared" si="100"/>
        <v>64.285253746029767</v>
      </c>
      <c r="H224" s="891">
        <f t="shared" si="100"/>
        <v>15.521979838028827</v>
      </c>
      <c r="I224" s="891">
        <f t="shared" si="100"/>
        <v>49.6802441859029</v>
      </c>
      <c r="J224" s="891">
        <f t="shared" si="100"/>
        <v>1.3485983991064705</v>
      </c>
      <c r="K224" s="891">
        <f t="shared" si="100"/>
        <v>15.958932877592177</v>
      </c>
      <c r="L224" s="891">
        <f t="shared" si="100"/>
        <v>4.653525374701978</v>
      </c>
      <c r="M224" s="891">
        <f t="shared" si="100"/>
        <v>7.4112649120824408</v>
      </c>
      <c r="N224" s="891" t="str">
        <f t="shared" si="100"/>
        <v>-</v>
      </c>
      <c r="O224" s="891">
        <f t="shared" si="100"/>
        <v>15.066205850594613</v>
      </c>
      <c r="P224" s="891">
        <f t="shared" si="100"/>
        <v>0.22826256865975178</v>
      </c>
      <c r="Q224" s="891">
        <f t="shared" si="100"/>
        <v>14.437288093521069</v>
      </c>
      <c r="R224" s="891">
        <f t="shared" si="100"/>
        <v>28.542292059766528</v>
      </c>
      <c r="S224" s="891">
        <f t="shared" si="100"/>
        <v>5.0704965408529636</v>
      </c>
      <c r="T224" s="891">
        <f t="shared" si="100"/>
        <v>56.252778008243496</v>
      </c>
      <c r="U224" s="891">
        <f t="shared" si="100"/>
        <v>10.98699778454702</v>
      </c>
      <c r="V224" s="891">
        <f t="shared" si="100"/>
        <v>6.1127615102344066</v>
      </c>
      <c r="W224" s="891">
        <f t="shared" si="100"/>
        <v>9.7533403414021986</v>
      </c>
      <c r="X224" s="609"/>
    </row>
    <row r="225" spans="2:24">
      <c r="B225" s="570"/>
      <c r="C225" s="590" t="s">
        <v>269</v>
      </c>
      <c r="D225" s="891">
        <f>IF(D202="-","-",(D202/SUM(D$193,D$199:D$203,D205))*100)</f>
        <v>16.480704649751701</v>
      </c>
      <c r="E225" s="891" t="str">
        <f t="shared" ref="E225:W225" si="101">IF(E202="-","-",(E202/SUM(E$193,E$199:E$203,E205))*100)</f>
        <v>-</v>
      </c>
      <c r="F225" s="891" t="str">
        <f t="shared" si="101"/>
        <v>-</v>
      </c>
      <c r="G225" s="891" t="str">
        <f t="shared" si="101"/>
        <v>-</v>
      </c>
      <c r="H225" s="891">
        <f t="shared" si="101"/>
        <v>2.2175477737226914</v>
      </c>
      <c r="I225" s="891" t="str">
        <f t="shared" si="101"/>
        <v>-</v>
      </c>
      <c r="J225" s="891" t="str">
        <f t="shared" si="101"/>
        <v>-</v>
      </c>
      <c r="K225" s="891">
        <f t="shared" si="101"/>
        <v>6.0427528290766181</v>
      </c>
      <c r="L225" s="891" t="str">
        <f t="shared" si="101"/>
        <v>-</v>
      </c>
      <c r="M225" s="891">
        <f t="shared" si="101"/>
        <v>0.62906760354683444</v>
      </c>
      <c r="N225" s="891" t="str">
        <f t="shared" si="101"/>
        <v>-</v>
      </c>
      <c r="O225" s="891">
        <f t="shared" si="101"/>
        <v>22.791289552477632</v>
      </c>
      <c r="P225" s="891" t="str">
        <f t="shared" si="101"/>
        <v>-</v>
      </c>
      <c r="Q225" s="891" t="str">
        <f t="shared" si="101"/>
        <v>-</v>
      </c>
      <c r="R225" s="891" t="str">
        <f t="shared" si="101"/>
        <v>-</v>
      </c>
      <c r="S225" s="891" t="str">
        <f t="shared" si="101"/>
        <v>-</v>
      </c>
      <c r="T225" s="891">
        <f t="shared" si="101"/>
        <v>4.0190961851378475</v>
      </c>
      <c r="U225" s="891" t="str">
        <f t="shared" si="101"/>
        <v>-</v>
      </c>
      <c r="V225" s="891" t="str">
        <f t="shared" si="101"/>
        <v>-</v>
      </c>
      <c r="W225" s="891">
        <f t="shared" si="101"/>
        <v>4.7983796807249872</v>
      </c>
      <c r="X225" s="609"/>
    </row>
    <row r="226" spans="2:24">
      <c r="B226" s="570"/>
      <c r="C226" s="590" t="s">
        <v>338</v>
      </c>
      <c r="D226" s="891">
        <f>IF(D203="-","-",(D203/SUM(D$193,D$199:D$203,D205))*100)</f>
        <v>4.2466226667344174</v>
      </c>
      <c r="E226" s="891">
        <f t="shared" ref="E226:W226" si="102">IF(E203="-","-",(E203/SUM(E$193,E$199:E$203,E205))*100)</f>
        <v>0.48722412766570161</v>
      </c>
      <c r="F226" s="891">
        <f t="shared" si="102"/>
        <v>3.436752971787179</v>
      </c>
      <c r="G226" s="891">
        <f t="shared" si="102"/>
        <v>1.7606786399427077</v>
      </c>
      <c r="H226" s="891">
        <f t="shared" si="102"/>
        <v>0.80209458452747195</v>
      </c>
      <c r="I226" s="891">
        <f t="shared" si="102"/>
        <v>1.0051357122719102</v>
      </c>
      <c r="J226" s="891">
        <f t="shared" si="102"/>
        <v>8.3774879663983377</v>
      </c>
      <c r="K226" s="891">
        <f t="shared" si="102"/>
        <v>1.015351962914308</v>
      </c>
      <c r="L226" s="891">
        <f t="shared" si="102"/>
        <v>0.43139502623902348</v>
      </c>
      <c r="M226" s="891">
        <f t="shared" si="102"/>
        <v>1.837688200601328</v>
      </c>
      <c r="N226" s="891" t="str">
        <f t="shared" si="102"/>
        <v>-</v>
      </c>
      <c r="O226" s="891">
        <f t="shared" si="102"/>
        <v>0.99594445512004715</v>
      </c>
      <c r="P226" s="891">
        <f t="shared" si="102"/>
        <v>0.70612764605934497</v>
      </c>
      <c r="Q226" s="891">
        <f t="shared" si="102"/>
        <v>0.7330572953574066</v>
      </c>
      <c r="R226" s="891">
        <f t="shared" si="102"/>
        <v>18.225772360210264</v>
      </c>
      <c r="S226" s="891" t="str">
        <f t="shared" si="102"/>
        <v>-</v>
      </c>
      <c r="T226" s="891">
        <f t="shared" si="102"/>
        <v>1.4609542629669872</v>
      </c>
      <c r="U226" s="891">
        <f t="shared" si="102"/>
        <v>3.1822553772237305</v>
      </c>
      <c r="V226" s="891">
        <f t="shared" si="102"/>
        <v>7.1142751792546113</v>
      </c>
      <c r="W226" s="891">
        <f t="shared" si="102"/>
        <v>1.5621892719042481</v>
      </c>
      <c r="X226" s="609"/>
    </row>
    <row r="227" spans="2:24">
      <c r="B227" s="570"/>
      <c r="C227" s="602" t="s">
        <v>463</v>
      </c>
      <c r="D227" s="948" t="str">
        <f>IF(D205="-","-",(D205/SUM(D$193,D$199:D$203,D205))*100)</f>
        <v>-</v>
      </c>
      <c r="E227" s="948" t="str">
        <f t="shared" ref="E227:W227" si="103">IF(E205="-","-",(E205/SUM(E$193,E$199:E$203,E205))*100)</f>
        <v>-</v>
      </c>
      <c r="F227" s="948" t="str">
        <f t="shared" si="103"/>
        <v>-</v>
      </c>
      <c r="G227" s="948">
        <f t="shared" si="103"/>
        <v>30.915202410261628</v>
      </c>
      <c r="H227" s="948" t="str">
        <f t="shared" si="103"/>
        <v>-</v>
      </c>
      <c r="I227" s="948" t="str">
        <f t="shared" si="103"/>
        <v>-</v>
      </c>
      <c r="J227" s="948">
        <f t="shared" si="103"/>
        <v>3.2351875858420573</v>
      </c>
      <c r="K227" s="948" t="str">
        <f t="shared" si="103"/>
        <v>-</v>
      </c>
      <c r="L227" s="948" t="str">
        <f t="shared" si="103"/>
        <v>-</v>
      </c>
      <c r="M227" s="948">
        <f t="shared" si="103"/>
        <v>0.64792565237316058</v>
      </c>
      <c r="N227" s="948" t="str">
        <f t="shared" si="103"/>
        <v>-</v>
      </c>
      <c r="O227" s="948" t="str">
        <f t="shared" si="103"/>
        <v>-</v>
      </c>
      <c r="P227" s="948">
        <f t="shared" si="103"/>
        <v>0.350338191896716</v>
      </c>
      <c r="Q227" s="948" t="str">
        <f t="shared" si="103"/>
        <v>-</v>
      </c>
      <c r="R227" s="948">
        <f t="shared" si="103"/>
        <v>6.3829829161389808</v>
      </c>
      <c r="S227" s="948">
        <f t="shared" si="103"/>
        <v>94.929503459147043</v>
      </c>
      <c r="T227" s="948" t="str">
        <f t="shared" si="103"/>
        <v>-</v>
      </c>
      <c r="U227" s="948" t="str">
        <f t="shared" si="103"/>
        <v>-</v>
      </c>
      <c r="V227" s="948" t="str">
        <f t="shared" si="103"/>
        <v>-</v>
      </c>
      <c r="W227" s="948">
        <f t="shared" si="103"/>
        <v>0.2222943731337777</v>
      </c>
      <c r="X227" s="609"/>
    </row>
    <row r="228" spans="2:24">
      <c r="B228" s="570"/>
      <c r="D228" s="953"/>
      <c r="E228" s="953"/>
      <c r="F228" s="953"/>
      <c r="G228" s="953"/>
      <c r="H228" s="953"/>
      <c r="I228" s="953"/>
      <c r="J228" s="953"/>
      <c r="K228" s="953"/>
      <c r="L228" s="953"/>
      <c r="M228" s="953"/>
      <c r="N228" s="953"/>
      <c r="O228" s="953"/>
      <c r="P228" s="953"/>
      <c r="Q228" s="953"/>
      <c r="R228" s="953"/>
      <c r="S228" s="953"/>
      <c r="T228" s="953"/>
      <c r="U228" s="953"/>
      <c r="V228" s="953"/>
      <c r="W228" s="953"/>
    </row>
    <row r="229" spans="2:24">
      <c r="B229" s="570"/>
      <c r="X229" s="616"/>
    </row>
    <row r="230" spans="2:24">
      <c r="B230" s="570"/>
      <c r="X230" s="616"/>
    </row>
    <row r="231" spans="2:24">
      <c r="B231" s="570"/>
      <c r="X231" s="614"/>
    </row>
    <row r="232" spans="2:24">
      <c r="B232" s="570"/>
      <c r="X232" s="614"/>
    </row>
    <row r="233" spans="2:24">
      <c r="B233" s="570"/>
      <c r="X233" s="614"/>
    </row>
    <row r="234" spans="2:24">
      <c r="B234" s="570"/>
      <c r="X234" s="614"/>
    </row>
    <row r="235" spans="2:24">
      <c r="B235" s="570"/>
      <c r="X235" s="614"/>
    </row>
    <row r="236" spans="2:24">
      <c r="B236" s="570"/>
      <c r="X236" s="614"/>
    </row>
    <row r="237" spans="2:24">
      <c r="B237" s="570"/>
      <c r="X237" s="614"/>
    </row>
    <row r="238" spans="2:24">
      <c r="B238" s="570"/>
      <c r="X238" s="614"/>
    </row>
    <row r="239" spans="2:24">
      <c r="B239" s="570"/>
      <c r="X239" s="614"/>
    </row>
    <row r="240" spans="2:24">
      <c r="C240" s="603"/>
      <c r="D240" s="604"/>
      <c r="E240" s="604"/>
      <c r="F240" s="604"/>
      <c r="G240" s="604"/>
      <c r="H240" s="604"/>
      <c r="I240" s="604"/>
      <c r="J240" s="604"/>
      <c r="K240" s="604"/>
      <c r="L240" s="604"/>
      <c r="M240" s="604"/>
      <c r="N240" s="604"/>
      <c r="O240" s="604"/>
      <c r="P240" s="604"/>
      <c r="Q240" s="604"/>
      <c r="R240" s="604"/>
      <c r="S240" s="604"/>
      <c r="T240" s="604"/>
      <c r="U240" s="604"/>
      <c r="V240" s="604"/>
      <c r="W240" s="604"/>
      <c r="X240" s="614"/>
    </row>
    <row r="241" spans="2:24">
      <c r="C241" s="603"/>
      <c r="D241" s="604"/>
      <c r="E241" s="604"/>
      <c r="F241" s="604"/>
      <c r="G241" s="604"/>
      <c r="H241" s="604"/>
      <c r="I241" s="604"/>
      <c r="J241" s="604"/>
      <c r="K241" s="604"/>
      <c r="L241" s="604"/>
      <c r="M241" s="604"/>
      <c r="N241" s="604"/>
      <c r="O241" s="604"/>
      <c r="P241" s="604"/>
      <c r="Q241" s="604"/>
      <c r="R241" s="604"/>
      <c r="S241" s="604"/>
      <c r="T241" s="604"/>
      <c r="U241" s="604"/>
      <c r="V241" s="604"/>
      <c r="W241" s="604"/>
      <c r="X241" s="614"/>
    </row>
    <row r="242" spans="2:24">
      <c r="C242" s="603"/>
      <c r="D242" s="604"/>
      <c r="E242" s="604"/>
      <c r="F242" s="604"/>
      <c r="G242" s="604"/>
      <c r="H242" s="604"/>
      <c r="I242" s="604"/>
      <c r="J242" s="604"/>
      <c r="K242" s="604"/>
      <c r="L242" s="604"/>
      <c r="M242" s="604"/>
      <c r="N242" s="604"/>
      <c r="O242" s="604"/>
      <c r="P242" s="604"/>
      <c r="Q242" s="604"/>
      <c r="R242" s="604"/>
      <c r="S242" s="604"/>
      <c r="T242" s="604"/>
      <c r="U242" s="604"/>
      <c r="V242" s="604"/>
      <c r="W242" s="604"/>
      <c r="X242" s="614"/>
    </row>
    <row r="243" spans="2:24">
      <c r="C243" s="603"/>
      <c r="D243" s="604"/>
      <c r="E243" s="604"/>
      <c r="F243" s="604"/>
      <c r="G243" s="604"/>
      <c r="H243" s="604"/>
      <c r="I243" s="604"/>
      <c r="J243" s="604"/>
      <c r="K243" s="604"/>
      <c r="L243" s="604"/>
      <c r="M243" s="604"/>
      <c r="N243" s="604"/>
      <c r="O243" s="604"/>
      <c r="P243" s="604"/>
      <c r="Q243" s="604"/>
      <c r="R243" s="604"/>
      <c r="S243" s="604"/>
      <c r="T243" s="604"/>
      <c r="U243" s="604"/>
      <c r="V243" s="604"/>
      <c r="W243" s="604"/>
      <c r="X243" s="614"/>
    </row>
    <row r="244" spans="2:24">
      <c r="C244" s="603"/>
      <c r="D244" s="604"/>
      <c r="E244" s="604"/>
      <c r="F244" s="604"/>
      <c r="G244" s="604"/>
      <c r="H244" s="604"/>
      <c r="I244" s="604"/>
      <c r="J244" s="604"/>
      <c r="K244" s="604"/>
      <c r="L244" s="604"/>
      <c r="M244" s="604"/>
      <c r="N244" s="604"/>
      <c r="O244" s="604"/>
      <c r="P244" s="604"/>
      <c r="Q244" s="604"/>
      <c r="R244" s="604"/>
      <c r="S244" s="604"/>
      <c r="T244" s="604"/>
      <c r="U244" s="604"/>
      <c r="V244" s="604"/>
      <c r="W244" s="604"/>
      <c r="X244" s="614"/>
    </row>
    <row r="245" spans="2:24">
      <c r="C245" s="603"/>
      <c r="D245" s="604"/>
      <c r="E245" s="604"/>
      <c r="F245" s="604"/>
      <c r="G245" s="604"/>
      <c r="H245" s="604"/>
      <c r="I245" s="604"/>
      <c r="J245" s="604"/>
      <c r="K245" s="604"/>
      <c r="L245" s="604"/>
      <c r="M245" s="604"/>
      <c r="N245" s="604"/>
      <c r="O245" s="604"/>
      <c r="P245" s="604"/>
      <c r="Q245" s="604"/>
      <c r="R245" s="604"/>
      <c r="S245" s="604"/>
      <c r="T245" s="604"/>
      <c r="U245" s="604"/>
      <c r="V245" s="604"/>
      <c r="W245" s="604"/>
      <c r="X245" s="614"/>
    </row>
    <row r="246" spans="2:24" ht="12.75">
      <c r="B246" s="570"/>
      <c r="I246" s="584"/>
      <c r="J246" s="598"/>
      <c r="K246" s="598"/>
      <c r="L246" s="598"/>
      <c r="M246" s="598"/>
      <c r="N246" s="598"/>
      <c r="O246" s="598"/>
      <c r="P246" s="598"/>
      <c r="Q246" s="598"/>
      <c r="R246" s="598"/>
      <c r="S246" s="598"/>
      <c r="T246" s="598"/>
      <c r="U246" s="598"/>
      <c r="V246" s="598"/>
      <c r="W246" s="598"/>
      <c r="X246" s="614"/>
    </row>
    <row r="247" spans="2:24">
      <c r="B247" s="570"/>
    </row>
    <row r="248" spans="2:24">
      <c r="B248" s="570"/>
      <c r="K248" s="608"/>
    </row>
    <row r="249" spans="2:24">
      <c r="B249" s="570"/>
      <c r="K249" s="608"/>
    </row>
    <row r="250" spans="2:24">
      <c r="B250" s="570"/>
      <c r="K250" s="617"/>
    </row>
    <row r="251" spans="2:24">
      <c r="B251" s="570"/>
      <c r="K251" s="617"/>
    </row>
    <row r="252" spans="2:24">
      <c r="B252" s="570"/>
      <c r="K252" s="617"/>
    </row>
    <row r="253" spans="2:24">
      <c r="B253" s="570"/>
      <c r="K253" s="608"/>
    </row>
    <row r="254" spans="2:24">
      <c r="B254" s="570"/>
      <c r="K254" s="608"/>
    </row>
    <row r="255" spans="2:24">
      <c r="B255" s="570"/>
      <c r="K255" s="608"/>
    </row>
    <row r="256" spans="2:24">
      <c r="B256" s="570"/>
      <c r="K256" s="618"/>
    </row>
    <row r="257" spans="2:11">
      <c r="B257" s="570"/>
      <c r="K257" s="618"/>
    </row>
    <row r="258" spans="2:11">
      <c r="B258" s="570"/>
      <c r="K258" s="619"/>
    </row>
    <row r="259" spans="2:11">
      <c r="B259" s="570"/>
      <c r="K259" s="619"/>
    </row>
    <row r="260" spans="2:11">
      <c r="B260" s="570"/>
      <c r="K260" s="619"/>
    </row>
    <row r="261" spans="2:11">
      <c r="B261" s="570"/>
      <c r="K261" s="620"/>
    </row>
    <row r="262" spans="2:11">
      <c r="B262" s="570"/>
    </row>
    <row r="264" spans="2:11" ht="12.75">
      <c r="B264" s="570"/>
      <c r="I264" s="584"/>
    </row>
    <row r="265" spans="2:11">
      <c r="B265" s="570"/>
    </row>
    <row r="266" spans="2:11">
      <c r="B266" s="570"/>
    </row>
    <row r="267" spans="2:11">
      <c r="B267" s="570"/>
    </row>
    <row r="268" spans="2:11">
      <c r="B268" s="570"/>
    </row>
    <row r="269" spans="2:11">
      <c r="B269" s="570"/>
    </row>
    <row r="270" spans="2:11">
      <c r="B270" s="570"/>
    </row>
    <row r="271" spans="2:11">
      <c r="B271" s="570"/>
    </row>
    <row r="272" spans="2:11">
      <c r="B272" s="570"/>
    </row>
    <row r="273" spans="2:2">
      <c r="B273" s="570"/>
    </row>
    <row r="274" spans="2:2">
      <c r="B274" s="570"/>
    </row>
    <row r="275" spans="2:2">
      <c r="B275" s="570"/>
    </row>
    <row r="276" spans="2:2">
      <c r="B276" s="570"/>
    </row>
    <row r="277" spans="2:2">
      <c r="B277" s="570"/>
    </row>
    <row r="278" spans="2:2">
      <c r="B278" s="570"/>
    </row>
    <row r="279" spans="2:2">
      <c r="B279" s="570"/>
    </row>
    <row r="280" spans="2:2">
      <c r="B280" s="570"/>
    </row>
    <row r="282" spans="2:2">
      <c r="B282" s="570"/>
    </row>
    <row r="283" spans="2:2">
      <c r="B283" s="570"/>
    </row>
    <row r="284" spans="2:2">
      <c r="B284" s="570"/>
    </row>
    <row r="285" spans="2:2">
      <c r="B285" s="570"/>
    </row>
    <row r="286" spans="2:2">
      <c r="B286" s="570"/>
    </row>
    <row r="287" spans="2:2">
      <c r="B287" s="570"/>
    </row>
    <row r="288" spans="2:2">
      <c r="B288" s="570"/>
    </row>
    <row r="289" spans="2:2">
      <c r="B289" s="570"/>
    </row>
    <row r="290" spans="2:2">
      <c r="B290" s="570"/>
    </row>
    <row r="291" spans="2:2">
      <c r="B291" s="570"/>
    </row>
    <row r="292" spans="2:2">
      <c r="B292" s="570"/>
    </row>
    <row r="293" spans="2:2">
      <c r="B293" s="570"/>
    </row>
    <row r="294" spans="2:2">
      <c r="B294" s="570"/>
    </row>
    <row r="295" spans="2:2">
      <c r="B295" s="570"/>
    </row>
    <row r="296" spans="2:2">
      <c r="B296" s="570"/>
    </row>
    <row r="297" spans="2:2">
      <c r="B297" s="570"/>
    </row>
    <row r="298" spans="2:2">
      <c r="B298" s="570"/>
    </row>
    <row r="300" spans="2:2">
      <c r="B300" s="570"/>
    </row>
    <row r="301" spans="2:2">
      <c r="B301" s="570"/>
    </row>
    <row r="302" spans="2:2">
      <c r="B302" s="570"/>
    </row>
    <row r="303" spans="2:2">
      <c r="B303" s="570"/>
    </row>
    <row r="304" spans="2:2">
      <c r="B304" s="570"/>
    </row>
    <row r="305" spans="2:2">
      <c r="B305" s="570"/>
    </row>
    <row r="306" spans="2:2">
      <c r="B306" s="570"/>
    </row>
    <row r="307" spans="2:2">
      <c r="B307" s="570"/>
    </row>
    <row r="308" spans="2:2">
      <c r="B308" s="570"/>
    </row>
    <row r="309" spans="2:2">
      <c r="B309" s="570"/>
    </row>
    <row r="310" spans="2:2">
      <c r="B310" s="570"/>
    </row>
    <row r="311" spans="2:2">
      <c r="B311" s="570"/>
    </row>
    <row r="312" spans="2:2">
      <c r="B312" s="570"/>
    </row>
    <row r="313" spans="2:2">
      <c r="B313" s="570"/>
    </row>
    <row r="314" spans="2:2">
      <c r="B314" s="570"/>
    </row>
    <row r="315" spans="2:2">
      <c r="B315" s="570"/>
    </row>
    <row r="316" spans="2:2">
      <c r="B316" s="570"/>
    </row>
    <row r="317" spans="2:2">
      <c r="B317" s="570"/>
    </row>
    <row r="319" spans="2:2">
      <c r="B319" s="570"/>
    </row>
    <row r="320" spans="2:2">
      <c r="B320" s="570"/>
    </row>
    <row r="321" spans="2:2">
      <c r="B321" s="570"/>
    </row>
    <row r="322" spans="2:2">
      <c r="B322" s="570"/>
    </row>
    <row r="323" spans="2:2">
      <c r="B323" s="570"/>
    </row>
    <row r="324" spans="2:2">
      <c r="B324" s="570"/>
    </row>
    <row r="325" spans="2:2">
      <c r="B325" s="570"/>
    </row>
    <row r="326" spans="2:2">
      <c r="B326" s="570"/>
    </row>
    <row r="327" spans="2:2">
      <c r="B327" s="570"/>
    </row>
    <row r="328" spans="2:2">
      <c r="B328" s="570"/>
    </row>
    <row r="329" spans="2:2">
      <c r="B329" s="570"/>
    </row>
    <row r="330" spans="2:2">
      <c r="B330" s="570"/>
    </row>
    <row r="331" spans="2:2">
      <c r="B331" s="570"/>
    </row>
    <row r="332" spans="2:2">
      <c r="B332" s="570"/>
    </row>
    <row r="333" spans="2:2">
      <c r="B333" s="570"/>
    </row>
    <row r="334" spans="2:2">
      <c r="B334" s="570"/>
    </row>
    <row r="335" spans="2:2">
      <c r="B335" s="570"/>
    </row>
    <row r="336" spans="2:2">
      <c r="B336" s="570"/>
    </row>
    <row r="337" spans="2:2">
      <c r="B337" s="570"/>
    </row>
  </sheetData>
  <sortState ref="AB191:AC209">
    <sortCondition descending="1" ref="AC191:AC209"/>
  </sortState>
  <printOptions gridLinesSet="0"/>
  <pageMargins left="0.39370078740157483" right="0.39370078740157483" top="0.39370078740157483" bottom="0.39370078740157483" header="0.39370078740157483" footer="0.39370078740157483"/>
  <pageSetup paperSize="9" orientation="portrait" horizontalDpi="4294967292" verticalDpi="4294967292" r:id="rId1"/>
  <headerFooter alignWithMargins="0"/>
  <colBreaks count="1" manualBreakCount="1">
    <brk id="24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4">
    <pageSetUpPr autoPageBreaks="0"/>
  </sheetPr>
  <dimension ref="A1:E28"/>
  <sheetViews>
    <sheetView showGridLines="0" showRowColHeaders="0" zoomScaleNormal="100" workbookViewId="0">
      <selection activeCell="C4" sqref="C4"/>
    </sheetView>
  </sheetViews>
  <sheetFormatPr baseColWidth="10" defaultRowHeight="12.75"/>
  <cols>
    <col min="1" max="1" width="0.140625" style="240" customWidth="1"/>
    <col min="2" max="2" width="2.7109375" style="240" customWidth="1"/>
    <col min="3" max="3" width="23.7109375" style="240" customWidth="1"/>
    <col min="4" max="4" width="2.140625" style="240" customWidth="1"/>
    <col min="5" max="5" width="105.7109375" style="240" customWidth="1"/>
    <col min="6" max="7" width="11.42578125" style="240"/>
    <col min="8" max="8" width="17.140625" style="240" customWidth="1"/>
    <col min="9" max="9" width="11.42578125" style="240"/>
    <col min="10" max="10" width="10.5703125" style="240" customWidth="1"/>
    <col min="11" max="256" width="11.42578125" style="240"/>
    <col min="257" max="257" width="0.140625" style="240" customWidth="1"/>
    <col min="258" max="258" width="2.7109375" style="240" customWidth="1"/>
    <col min="259" max="259" width="18.5703125" style="240" customWidth="1"/>
    <col min="260" max="260" width="2.140625" style="240" customWidth="1"/>
    <col min="261" max="261" width="40.7109375" style="240" customWidth="1"/>
    <col min="262" max="263" width="11.42578125" style="240"/>
    <col min="264" max="264" width="17.140625" style="240" customWidth="1"/>
    <col min="265" max="265" width="11.42578125" style="240"/>
    <col min="266" max="266" width="10.5703125" style="240" customWidth="1"/>
    <col min="267" max="512" width="11.42578125" style="240"/>
    <col min="513" max="513" width="0.140625" style="240" customWidth="1"/>
    <col min="514" max="514" width="2.7109375" style="240" customWidth="1"/>
    <col min="515" max="515" width="18.5703125" style="240" customWidth="1"/>
    <col min="516" max="516" width="2.140625" style="240" customWidth="1"/>
    <col min="517" max="517" width="40.7109375" style="240" customWidth="1"/>
    <col min="518" max="519" width="11.42578125" style="240"/>
    <col min="520" max="520" width="17.140625" style="240" customWidth="1"/>
    <col min="521" max="521" width="11.42578125" style="240"/>
    <col min="522" max="522" width="10.5703125" style="240" customWidth="1"/>
    <col min="523" max="768" width="11.42578125" style="240"/>
    <col min="769" max="769" width="0.140625" style="240" customWidth="1"/>
    <col min="770" max="770" width="2.7109375" style="240" customWidth="1"/>
    <col min="771" max="771" width="18.5703125" style="240" customWidth="1"/>
    <col min="772" max="772" width="2.140625" style="240" customWidth="1"/>
    <col min="773" max="773" width="40.7109375" style="240" customWidth="1"/>
    <col min="774" max="775" width="11.42578125" style="240"/>
    <col min="776" max="776" width="17.140625" style="240" customWidth="1"/>
    <col min="777" max="777" width="11.42578125" style="240"/>
    <col min="778" max="778" width="10.5703125" style="240" customWidth="1"/>
    <col min="779" max="1024" width="11.42578125" style="240"/>
    <col min="1025" max="1025" width="0.140625" style="240" customWidth="1"/>
    <col min="1026" max="1026" width="2.7109375" style="240" customWidth="1"/>
    <col min="1027" max="1027" width="18.5703125" style="240" customWidth="1"/>
    <col min="1028" max="1028" width="2.140625" style="240" customWidth="1"/>
    <col min="1029" max="1029" width="40.7109375" style="240" customWidth="1"/>
    <col min="1030" max="1031" width="11.42578125" style="240"/>
    <col min="1032" max="1032" width="17.140625" style="240" customWidth="1"/>
    <col min="1033" max="1033" width="11.42578125" style="240"/>
    <col min="1034" max="1034" width="10.5703125" style="240" customWidth="1"/>
    <col min="1035" max="1280" width="11.42578125" style="240"/>
    <col min="1281" max="1281" width="0.140625" style="240" customWidth="1"/>
    <col min="1282" max="1282" width="2.7109375" style="240" customWidth="1"/>
    <col min="1283" max="1283" width="18.5703125" style="240" customWidth="1"/>
    <col min="1284" max="1284" width="2.140625" style="240" customWidth="1"/>
    <col min="1285" max="1285" width="40.7109375" style="240" customWidth="1"/>
    <col min="1286" max="1287" width="11.42578125" style="240"/>
    <col min="1288" max="1288" width="17.140625" style="240" customWidth="1"/>
    <col min="1289" max="1289" width="11.42578125" style="240"/>
    <col min="1290" max="1290" width="10.5703125" style="240" customWidth="1"/>
    <col min="1291" max="1536" width="11.42578125" style="240"/>
    <col min="1537" max="1537" width="0.140625" style="240" customWidth="1"/>
    <col min="1538" max="1538" width="2.7109375" style="240" customWidth="1"/>
    <col min="1539" max="1539" width="18.5703125" style="240" customWidth="1"/>
    <col min="1540" max="1540" width="2.140625" style="240" customWidth="1"/>
    <col min="1541" max="1541" width="40.7109375" style="240" customWidth="1"/>
    <col min="1542" max="1543" width="11.42578125" style="240"/>
    <col min="1544" max="1544" width="17.140625" style="240" customWidth="1"/>
    <col min="1545" max="1545" width="11.42578125" style="240"/>
    <col min="1546" max="1546" width="10.5703125" style="240" customWidth="1"/>
    <col min="1547" max="1792" width="11.42578125" style="240"/>
    <col min="1793" max="1793" width="0.140625" style="240" customWidth="1"/>
    <col min="1794" max="1794" width="2.7109375" style="240" customWidth="1"/>
    <col min="1795" max="1795" width="18.5703125" style="240" customWidth="1"/>
    <col min="1796" max="1796" width="2.140625" style="240" customWidth="1"/>
    <col min="1797" max="1797" width="40.7109375" style="240" customWidth="1"/>
    <col min="1798" max="1799" width="11.42578125" style="240"/>
    <col min="1800" max="1800" width="17.140625" style="240" customWidth="1"/>
    <col min="1801" max="1801" width="11.42578125" style="240"/>
    <col min="1802" max="1802" width="10.5703125" style="240" customWidth="1"/>
    <col min="1803" max="2048" width="11.42578125" style="240"/>
    <col min="2049" max="2049" width="0.140625" style="240" customWidth="1"/>
    <col min="2050" max="2050" width="2.7109375" style="240" customWidth="1"/>
    <col min="2051" max="2051" width="18.5703125" style="240" customWidth="1"/>
    <col min="2052" max="2052" width="2.140625" style="240" customWidth="1"/>
    <col min="2053" max="2053" width="40.7109375" style="240" customWidth="1"/>
    <col min="2054" max="2055" width="11.42578125" style="240"/>
    <col min="2056" max="2056" width="17.140625" style="240" customWidth="1"/>
    <col min="2057" max="2057" width="11.42578125" style="240"/>
    <col min="2058" max="2058" width="10.5703125" style="240" customWidth="1"/>
    <col min="2059" max="2304" width="11.42578125" style="240"/>
    <col min="2305" max="2305" width="0.140625" style="240" customWidth="1"/>
    <col min="2306" max="2306" width="2.7109375" style="240" customWidth="1"/>
    <col min="2307" max="2307" width="18.5703125" style="240" customWidth="1"/>
    <col min="2308" max="2308" width="2.140625" style="240" customWidth="1"/>
    <col min="2309" max="2309" width="40.7109375" style="240" customWidth="1"/>
    <col min="2310" max="2311" width="11.42578125" style="240"/>
    <col min="2312" max="2312" width="17.140625" style="240" customWidth="1"/>
    <col min="2313" max="2313" width="11.42578125" style="240"/>
    <col min="2314" max="2314" width="10.5703125" style="240" customWidth="1"/>
    <col min="2315" max="2560" width="11.42578125" style="240"/>
    <col min="2561" max="2561" width="0.140625" style="240" customWidth="1"/>
    <col min="2562" max="2562" width="2.7109375" style="240" customWidth="1"/>
    <col min="2563" max="2563" width="18.5703125" style="240" customWidth="1"/>
    <col min="2564" max="2564" width="2.140625" style="240" customWidth="1"/>
    <col min="2565" max="2565" width="40.7109375" style="240" customWidth="1"/>
    <col min="2566" max="2567" width="11.42578125" style="240"/>
    <col min="2568" max="2568" width="17.140625" style="240" customWidth="1"/>
    <col min="2569" max="2569" width="11.42578125" style="240"/>
    <col min="2570" max="2570" width="10.5703125" style="240" customWidth="1"/>
    <col min="2571" max="2816" width="11.42578125" style="240"/>
    <col min="2817" max="2817" width="0.140625" style="240" customWidth="1"/>
    <col min="2818" max="2818" width="2.7109375" style="240" customWidth="1"/>
    <col min="2819" max="2819" width="18.5703125" style="240" customWidth="1"/>
    <col min="2820" max="2820" width="2.140625" style="240" customWidth="1"/>
    <col min="2821" max="2821" width="40.7109375" style="240" customWidth="1"/>
    <col min="2822" max="2823" width="11.42578125" style="240"/>
    <col min="2824" max="2824" width="17.140625" style="240" customWidth="1"/>
    <col min="2825" max="2825" width="11.42578125" style="240"/>
    <col min="2826" max="2826" width="10.5703125" style="240" customWidth="1"/>
    <col min="2827" max="3072" width="11.42578125" style="240"/>
    <col min="3073" max="3073" width="0.140625" style="240" customWidth="1"/>
    <col min="3074" max="3074" width="2.7109375" style="240" customWidth="1"/>
    <col min="3075" max="3075" width="18.5703125" style="240" customWidth="1"/>
    <col min="3076" max="3076" width="2.140625" style="240" customWidth="1"/>
    <col min="3077" max="3077" width="40.7109375" style="240" customWidth="1"/>
    <col min="3078" max="3079" width="11.42578125" style="240"/>
    <col min="3080" max="3080" width="17.140625" style="240" customWidth="1"/>
    <col min="3081" max="3081" width="11.42578125" style="240"/>
    <col min="3082" max="3082" width="10.5703125" style="240" customWidth="1"/>
    <col min="3083" max="3328" width="11.42578125" style="240"/>
    <col min="3329" max="3329" width="0.140625" style="240" customWidth="1"/>
    <col min="3330" max="3330" width="2.7109375" style="240" customWidth="1"/>
    <col min="3331" max="3331" width="18.5703125" style="240" customWidth="1"/>
    <col min="3332" max="3332" width="2.140625" style="240" customWidth="1"/>
    <col min="3333" max="3333" width="40.7109375" style="240" customWidth="1"/>
    <col min="3334" max="3335" width="11.42578125" style="240"/>
    <col min="3336" max="3336" width="17.140625" style="240" customWidth="1"/>
    <col min="3337" max="3337" width="11.42578125" style="240"/>
    <col min="3338" max="3338" width="10.5703125" style="240" customWidth="1"/>
    <col min="3339" max="3584" width="11.42578125" style="240"/>
    <col min="3585" max="3585" width="0.140625" style="240" customWidth="1"/>
    <col min="3586" max="3586" width="2.7109375" style="240" customWidth="1"/>
    <col min="3587" max="3587" width="18.5703125" style="240" customWidth="1"/>
    <col min="3588" max="3588" width="2.140625" style="240" customWidth="1"/>
    <col min="3589" max="3589" width="40.7109375" style="240" customWidth="1"/>
    <col min="3590" max="3591" width="11.42578125" style="240"/>
    <col min="3592" max="3592" width="17.140625" style="240" customWidth="1"/>
    <col min="3593" max="3593" width="11.42578125" style="240"/>
    <col min="3594" max="3594" width="10.5703125" style="240" customWidth="1"/>
    <col min="3595" max="3840" width="11.42578125" style="240"/>
    <col min="3841" max="3841" width="0.140625" style="240" customWidth="1"/>
    <col min="3842" max="3842" width="2.7109375" style="240" customWidth="1"/>
    <col min="3843" max="3843" width="18.5703125" style="240" customWidth="1"/>
    <col min="3844" max="3844" width="2.140625" style="240" customWidth="1"/>
    <col min="3845" max="3845" width="40.7109375" style="240" customWidth="1"/>
    <col min="3846" max="3847" width="11.42578125" style="240"/>
    <col min="3848" max="3848" width="17.140625" style="240" customWidth="1"/>
    <col min="3849" max="3849" width="11.42578125" style="240"/>
    <col min="3850" max="3850" width="10.5703125" style="240" customWidth="1"/>
    <col min="3851" max="4096" width="11.42578125" style="240"/>
    <col min="4097" max="4097" width="0.140625" style="240" customWidth="1"/>
    <col min="4098" max="4098" width="2.7109375" style="240" customWidth="1"/>
    <col min="4099" max="4099" width="18.5703125" style="240" customWidth="1"/>
    <col min="4100" max="4100" width="2.140625" style="240" customWidth="1"/>
    <col min="4101" max="4101" width="40.7109375" style="240" customWidth="1"/>
    <col min="4102" max="4103" width="11.42578125" style="240"/>
    <col min="4104" max="4104" width="17.140625" style="240" customWidth="1"/>
    <col min="4105" max="4105" width="11.42578125" style="240"/>
    <col min="4106" max="4106" width="10.5703125" style="240" customWidth="1"/>
    <col min="4107" max="4352" width="11.42578125" style="240"/>
    <col min="4353" max="4353" width="0.140625" style="240" customWidth="1"/>
    <col min="4354" max="4354" width="2.7109375" style="240" customWidth="1"/>
    <col min="4355" max="4355" width="18.5703125" style="240" customWidth="1"/>
    <col min="4356" max="4356" width="2.140625" style="240" customWidth="1"/>
    <col min="4357" max="4357" width="40.7109375" style="240" customWidth="1"/>
    <col min="4358" max="4359" width="11.42578125" style="240"/>
    <col min="4360" max="4360" width="17.140625" style="240" customWidth="1"/>
    <col min="4361" max="4361" width="11.42578125" style="240"/>
    <col min="4362" max="4362" width="10.5703125" style="240" customWidth="1"/>
    <col min="4363" max="4608" width="11.42578125" style="240"/>
    <col min="4609" max="4609" width="0.140625" style="240" customWidth="1"/>
    <col min="4610" max="4610" width="2.7109375" style="240" customWidth="1"/>
    <col min="4611" max="4611" width="18.5703125" style="240" customWidth="1"/>
    <col min="4612" max="4612" width="2.140625" style="240" customWidth="1"/>
    <col min="4613" max="4613" width="40.7109375" style="240" customWidth="1"/>
    <col min="4614" max="4615" width="11.42578125" style="240"/>
    <col min="4616" max="4616" width="17.140625" style="240" customWidth="1"/>
    <col min="4617" max="4617" width="11.42578125" style="240"/>
    <col min="4618" max="4618" width="10.5703125" style="240" customWidth="1"/>
    <col min="4619" max="4864" width="11.42578125" style="240"/>
    <col min="4865" max="4865" width="0.140625" style="240" customWidth="1"/>
    <col min="4866" max="4866" width="2.7109375" style="240" customWidth="1"/>
    <col min="4867" max="4867" width="18.5703125" style="240" customWidth="1"/>
    <col min="4868" max="4868" width="2.140625" style="240" customWidth="1"/>
    <col min="4869" max="4869" width="40.7109375" style="240" customWidth="1"/>
    <col min="4870" max="4871" width="11.42578125" style="240"/>
    <col min="4872" max="4872" width="17.140625" style="240" customWidth="1"/>
    <col min="4873" max="4873" width="11.42578125" style="240"/>
    <col min="4874" max="4874" width="10.5703125" style="240" customWidth="1"/>
    <col min="4875" max="5120" width="11.42578125" style="240"/>
    <col min="5121" max="5121" width="0.140625" style="240" customWidth="1"/>
    <col min="5122" max="5122" width="2.7109375" style="240" customWidth="1"/>
    <col min="5123" max="5123" width="18.5703125" style="240" customWidth="1"/>
    <col min="5124" max="5124" width="2.140625" style="240" customWidth="1"/>
    <col min="5125" max="5125" width="40.7109375" style="240" customWidth="1"/>
    <col min="5126" max="5127" width="11.42578125" style="240"/>
    <col min="5128" max="5128" width="17.140625" style="240" customWidth="1"/>
    <col min="5129" max="5129" width="11.42578125" style="240"/>
    <col min="5130" max="5130" width="10.5703125" style="240" customWidth="1"/>
    <col min="5131" max="5376" width="11.42578125" style="240"/>
    <col min="5377" max="5377" width="0.140625" style="240" customWidth="1"/>
    <col min="5378" max="5378" width="2.7109375" style="240" customWidth="1"/>
    <col min="5379" max="5379" width="18.5703125" style="240" customWidth="1"/>
    <col min="5380" max="5380" width="2.140625" style="240" customWidth="1"/>
    <col min="5381" max="5381" width="40.7109375" style="240" customWidth="1"/>
    <col min="5382" max="5383" width="11.42578125" style="240"/>
    <col min="5384" max="5384" width="17.140625" style="240" customWidth="1"/>
    <col min="5385" max="5385" width="11.42578125" style="240"/>
    <col min="5386" max="5386" width="10.5703125" style="240" customWidth="1"/>
    <col min="5387" max="5632" width="11.42578125" style="240"/>
    <col min="5633" max="5633" width="0.140625" style="240" customWidth="1"/>
    <col min="5634" max="5634" width="2.7109375" style="240" customWidth="1"/>
    <col min="5635" max="5635" width="18.5703125" style="240" customWidth="1"/>
    <col min="5636" max="5636" width="2.140625" style="240" customWidth="1"/>
    <col min="5637" max="5637" width="40.7109375" style="240" customWidth="1"/>
    <col min="5638" max="5639" width="11.42578125" style="240"/>
    <col min="5640" max="5640" width="17.140625" style="240" customWidth="1"/>
    <col min="5641" max="5641" width="11.42578125" style="240"/>
    <col min="5642" max="5642" width="10.5703125" style="240" customWidth="1"/>
    <col min="5643" max="5888" width="11.42578125" style="240"/>
    <col min="5889" max="5889" width="0.140625" style="240" customWidth="1"/>
    <col min="5890" max="5890" width="2.7109375" style="240" customWidth="1"/>
    <col min="5891" max="5891" width="18.5703125" style="240" customWidth="1"/>
    <col min="5892" max="5892" width="2.140625" style="240" customWidth="1"/>
    <col min="5893" max="5893" width="40.7109375" style="240" customWidth="1"/>
    <col min="5894" max="5895" width="11.42578125" style="240"/>
    <col min="5896" max="5896" width="17.140625" style="240" customWidth="1"/>
    <col min="5897" max="5897" width="11.42578125" style="240"/>
    <col min="5898" max="5898" width="10.5703125" style="240" customWidth="1"/>
    <col min="5899" max="6144" width="11.42578125" style="240"/>
    <col min="6145" max="6145" width="0.140625" style="240" customWidth="1"/>
    <col min="6146" max="6146" width="2.7109375" style="240" customWidth="1"/>
    <col min="6147" max="6147" width="18.5703125" style="240" customWidth="1"/>
    <col min="6148" max="6148" width="2.140625" style="240" customWidth="1"/>
    <col min="6149" max="6149" width="40.7109375" style="240" customWidth="1"/>
    <col min="6150" max="6151" width="11.42578125" style="240"/>
    <col min="6152" max="6152" width="17.140625" style="240" customWidth="1"/>
    <col min="6153" max="6153" width="11.42578125" style="240"/>
    <col min="6154" max="6154" width="10.5703125" style="240" customWidth="1"/>
    <col min="6155" max="6400" width="11.42578125" style="240"/>
    <col min="6401" max="6401" width="0.140625" style="240" customWidth="1"/>
    <col min="6402" max="6402" width="2.7109375" style="240" customWidth="1"/>
    <col min="6403" max="6403" width="18.5703125" style="240" customWidth="1"/>
    <col min="6404" max="6404" width="2.140625" style="240" customWidth="1"/>
    <col min="6405" max="6405" width="40.7109375" style="240" customWidth="1"/>
    <col min="6406" max="6407" width="11.42578125" style="240"/>
    <col min="6408" max="6408" width="17.140625" style="240" customWidth="1"/>
    <col min="6409" max="6409" width="11.42578125" style="240"/>
    <col min="6410" max="6410" width="10.5703125" style="240" customWidth="1"/>
    <col min="6411" max="6656" width="11.42578125" style="240"/>
    <col min="6657" max="6657" width="0.140625" style="240" customWidth="1"/>
    <col min="6658" max="6658" width="2.7109375" style="240" customWidth="1"/>
    <col min="6659" max="6659" width="18.5703125" style="240" customWidth="1"/>
    <col min="6660" max="6660" width="2.140625" style="240" customWidth="1"/>
    <col min="6661" max="6661" width="40.7109375" style="240" customWidth="1"/>
    <col min="6662" max="6663" width="11.42578125" style="240"/>
    <col min="6664" max="6664" width="17.140625" style="240" customWidth="1"/>
    <col min="6665" max="6665" width="11.42578125" style="240"/>
    <col min="6666" max="6666" width="10.5703125" style="240" customWidth="1"/>
    <col min="6667" max="6912" width="11.42578125" style="240"/>
    <col min="6913" max="6913" width="0.140625" style="240" customWidth="1"/>
    <col min="6914" max="6914" width="2.7109375" style="240" customWidth="1"/>
    <col min="6915" max="6915" width="18.5703125" style="240" customWidth="1"/>
    <col min="6916" max="6916" width="2.140625" style="240" customWidth="1"/>
    <col min="6917" max="6917" width="40.7109375" style="240" customWidth="1"/>
    <col min="6918" max="6919" width="11.42578125" style="240"/>
    <col min="6920" max="6920" width="17.140625" style="240" customWidth="1"/>
    <col min="6921" max="6921" width="11.42578125" style="240"/>
    <col min="6922" max="6922" width="10.5703125" style="240" customWidth="1"/>
    <col min="6923" max="7168" width="11.42578125" style="240"/>
    <col min="7169" max="7169" width="0.140625" style="240" customWidth="1"/>
    <col min="7170" max="7170" width="2.7109375" style="240" customWidth="1"/>
    <col min="7171" max="7171" width="18.5703125" style="240" customWidth="1"/>
    <col min="7172" max="7172" width="2.140625" style="240" customWidth="1"/>
    <col min="7173" max="7173" width="40.7109375" style="240" customWidth="1"/>
    <col min="7174" max="7175" width="11.42578125" style="240"/>
    <col min="7176" max="7176" width="17.140625" style="240" customWidth="1"/>
    <col min="7177" max="7177" width="11.42578125" style="240"/>
    <col min="7178" max="7178" width="10.5703125" style="240" customWidth="1"/>
    <col min="7179" max="7424" width="11.42578125" style="240"/>
    <col min="7425" max="7425" width="0.140625" style="240" customWidth="1"/>
    <col min="7426" max="7426" width="2.7109375" style="240" customWidth="1"/>
    <col min="7427" max="7427" width="18.5703125" style="240" customWidth="1"/>
    <col min="7428" max="7428" width="2.140625" style="240" customWidth="1"/>
    <col min="7429" max="7429" width="40.7109375" style="240" customWidth="1"/>
    <col min="7430" max="7431" width="11.42578125" style="240"/>
    <col min="7432" max="7432" width="17.140625" style="240" customWidth="1"/>
    <col min="7433" max="7433" width="11.42578125" style="240"/>
    <col min="7434" max="7434" width="10.5703125" style="240" customWidth="1"/>
    <col min="7435" max="7680" width="11.42578125" style="240"/>
    <col min="7681" max="7681" width="0.140625" style="240" customWidth="1"/>
    <col min="7682" max="7682" width="2.7109375" style="240" customWidth="1"/>
    <col min="7683" max="7683" width="18.5703125" style="240" customWidth="1"/>
    <col min="7684" max="7684" width="2.140625" style="240" customWidth="1"/>
    <col min="7685" max="7685" width="40.7109375" style="240" customWidth="1"/>
    <col min="7686" max="7687" width="11.42578125" style="240"/>
    <col min="7688" max="7688" width="17.140625" style="240" customWidth="1"/>
    <col min="7689" max="7689" width="11.42578125" style="240"/>
    <col min="7690" max="7690" width="10.5703125" style="240" customWidth="1"/>
    <col min="7691" max="7936" width="11.42578125" style="240"/>
    <col min="7937" max="7937" width="0.140625" style="240" customWidth="1"/>
    <col min="7938" max="7938" width="2.7109375" style="240" customWidth="1"/>
    <col min="7939" max="7939" width="18.5703125" style="240" customWidth="1"/>
    <col min="7940" max="7940" width="2.140625" style="240" customWidth="1"/>
    <col min="7941" max="7941" width="40.7109375" style="240" customWidth="1"/>
    <col min="7942" max="7943" width="11.42578125" style="240"/>
    <col min="7944" max="7944" width="17.140625" style="240" customWidth="1"/>
    <col min="7945" max="7945" width="11.42578125" style="240"/>
    <col min="7946" max="7946" width="10.5703125" style="240" customWidth="1"/>
    <col min="7947" max="8192" width="11.42578125" style="240"/>
    <col min="8193" max="8193" width="0.140625" style="240" customWidth="1"/>
    <col min="8194" max="8194" width="2.7109375" style="240" customWidth="1"/>
    <col min="8195" max="8195" width="18.5703125" style="240" customWidth="1"/>
    <col min="8196" max="8196" width="2.140625" style="240" customWidth="1"/>
    <col min="8197" max="8197" width="40.7109375" style="240" customWidth="1"/>
    <col min="8198" max="8199" width="11.42578125" style="240"/>
    <col min="8200" max="8200" width="17.140625" style="240" customWidth="1"/>
    <col min="8201" max="8201" width="11.42578125" style="240"/>
    <col min="8202" max="8202" width="10.5703125" style="240" customWidth="1"/>
    <col min="8203" max="8448" width="11.42578125" style="240"/>
    <col min="8449" max="8449" width="0.140625" style="240" customWidth="1"/>
    <col min="8450" max="8450" width="2.7109375" style="240" customWidth="1"/>
    <col min="8451" max="8451" width="18.5703125" style="240" customWidth="1"/>
    <col min="8452" max="8452" width="2.140625" style="240" customWidth="1"/>
    <col min="8453" max="8453" width="40.7109375" style="240" customWidth="1"/>
    <col min="8454" max="8455" width="11.42578125" style="240"/>
    <col min="8456" max="8456" width="17.140625" style="240" customWidth="1"/>
    <col min="8457" max="8457" width="11.42578125" style="240"/>
    <col min="8458" max="8458" width="10.5703125" style="240" customWidth="1"/>
    <col min="8459" max="8704" width="11.42578125" style="240"/>
    <col min="8705" max="8705" width="0.140625" style="240" customWidth="1"/>
    <col min="8706" max="8706" width="2.7109375" style="240" customWidth="1"/>
    <col min="8707" max="8707" width="18.5703125" style="240" customWidth="1"/>
    <col min="8708" max="8708" width="2.140625" style="240" customWidth="1"/>
    <col min="8709" max="8709" width="40.7109375" style="240" customWidth="1"/>
    <col min="8710" max="8711" width="11.42578125" style="240"/>
    <col min="8712" max="8712" width="17.140625" style="240" customWidth="1"/>
    <col min="8713" max="8713" width="11.42578125" style="240"/>
    <col min="8714" max="8714" width="10.5703125" style="240" customWidth="1"/>
    <col min="8715" max="8960" width="11.42578125" style="240"/>
    <col min="8961" max="8961" width="0.140625" style="240" customWidth="1"/>
    <col min="8962" max="8962" width="2.7109375" style="240" customWidth="1"/>
    <col min="8963" max="8963" width="18.5703125" style="240" customWidth="1"/>
    <col min="8964" max="8964" width="2.140625" style="240" customWidth="1"/>
    <col min="8965" max="8965" width="40.7109375" style="240" customWidth="1"/>
    <col min="8966" max="8967" width="11.42578125" style="240"/>
    <col min="8968" max="8968" width="17.140625" style="240" customWidth="1"/>
    <col min="8969" max="8969" width="11.42578125" style="240"/>
    <col min="8970" max="8970" width="10.5703125" style="240" customWidth="1"/>
    <col min="8971" max="9216" width="11.42578125" style="240"/>
    <col min="9217" max="9217" width="0.140625" style="240" customWidth="1"/>
    <col min="9218" max="9218" width="2.7109375" style="240" customWidth="1"/>
    <col min="9219" max="9219" width="18.5703125" style="240" customWidth="1"/>
    <col min="9220" max="9220" width="2.140625" style="240" customWidth="1"/>
    <col min="9221" max="9221" width="40.7109375" style="240" customWidth="1"/>
    <col min="9222" max="9223" width="11.42578125" style="240"/>
    <col min="9224" max="9224" width="17.140625" style="240" customWidth="1"/>
    <col min="9225" max="9225" width="11.42578125" style="240"/>
    <col min="9226" max="9226" width="10.5703125" style="240" customWidth="1"/>
    <col min="9227" max="9472" width="11.42578125" style="240"/>
    <col min="9473" max="9473" width="0.140625" style="240" customWidth="1"/>
    <col min="9474" max="9474" width="2.7109375" style="240" customWidth="1"/>
    <col min="9475" max="9475" width="18.5703125" style="240" customWidth="1"/>
    <col min="9476" max="9476" width="2.140625" style="240" customWidth="1"/>
    <col min="9477" max="9477" width="40.7109375" style="240" customWidth="1"/>
    <col min="9478" max="9479" width="11.42578125" style="240"/>
    <col min="9480" max="9480" width="17.140625" style="240" customWidth="1"/>
    <col min="9481" max="9481" width="11.42578125" style="240"/>
    <col min="9482" max="9482" width="10.5703125" style="240" customWidth="1"/>
    <col min="9483" max="9728" width="11.42578125" style="240"/>
    <col min="9729" max="9729" width="0.140625" style="240" customWidth="1"/>
    <col min="9730" max="9730" width="2.7109375" style="240" customWidth="1"/>
    <col min="9731" max="9731" width="18.5703125" style="240" customWidth="1"/>
    <col min="9732" max="9732" width="2.140625" style="240" customWidth="1"/>
    <col min="9733" max="9733" width="40.7109375" style="240" customWidth="1"/>
    <col min="9734" max="9735" width="11.42578125" style="240"/>
    <col min="9736" max="9736" width="17.140625" style="240" customWidth="1"/>
    <col min="9737" max="9737" width="11.42578125" style="240"/>
    <col min="9738" max="9738" width="10.5703125" style="240" customWidth="1"/>
    <col min="9739" max="9984" width="11.42578125" style="240"/>
    <col min="9985" max="9985" width="0.140625" style="240" customWidth="1"/>
    <col min="9986" max="9986" width="2.7109375" style="240" customWidth="1"/>
    <col min="9987" max="9987" width="18.5703125" style="240" customWidth="1"/>
    <col min="9988" max="9988" width="2.140625" style="240" customWidth="1"/>
    <col min="9989" max="9989" width="40.7109375" style="240" customWidth="1"/>
    <col min="9990" max="9991" width="11.42578125" style="240"/>
    <col min="9992" max="9992" width="17.140625" style="240" customWidth="1"/>
    <col min="9993" max="9993" width="11.42578125" style="240"/>
    <col min="9994" max="9994" width="10.5703125" style="240" customWidth="1"/>
    <col min="9995" max="10240" width="11.42578125" style="240"/>
    <col min="10241" max="10241" width="0.140625" style="240" customWidth="1"/>
    <col min="10242" max="10242" width="2.7109375" style="240" customWidth="1"/>
    <col min="10243" max="10243" width="18.5703125" style="240" customWidth="1"/>
    <col min="10244" max="10244" width="2.140625" style="240" customWidth="1"/>
    <col min="10245" max="10245" width="40.7109375" style="240" customWidth="1"/>
    <col min="10246" max="10247" width="11.42578125" style="240"/>
    <col min="10248" max="10248" width="17.140625" style="240" customWidth="1"/>
    <col min="10249" max="10249" width="11.42578125" style="240"/>
    <col min="10250" max="10250" width="10.5703125" style="240" customWidth="1"/>
    <col min="10251" max="10496" width="11.42578125" style="240"/>
    <col min="10497" max="10497" width="0.140625" style="240" customWidth="1"/>
    <col min="10498" max="10498" width="2.7109375" style="240" customWidth="1"/>
    <col min="10499" max="10499" width="18.5703125" style="240" customWidth="1"/>
    <col min="10500" max="10500" width="2.140625" style="240" customWidth="1"/>
    <col min="10501" max="10501" width="40.7109375" style="240" customWidth="1"/>
    <col min="10502" max="10503" width="11.42578125" style="240"/>
    <col min="10504" max="10504" width="17.140625" style="240" customWidth="1"/>
    <col min="10505" max="10505" width="11.42578125" style="240"/>
    <col min="10506" max="10506" width="10.5703125" style="240" customWidth="1"/>
    <col min="10507" max="10752" width="11.42578125" style="240"/>
    <col min="10753" max="10753" width="0.140625" style="240" customWidth="1"/>
    <col min="10754" max="10754" width="2.7109375" style="240" customWidth="1"/>
    <col min="10755" max="10755" width="18.5703125" style="240" customWidth="1"/>
    <col min="10756" max="10756" width="2.140625" style="240" customWidth="1"/>
    <col min="10757" max="10757" width="40.7109375" style="240" customWidth="1"/>
    <col min="10758" max="10759" width="11.42578125" style="240"/>
    <col min="10760" max="10760" width="17.140625" style="240" customWidth="1"/>
    <col min="10761" max="10761" width="11.42578125" style="240"/>
    <col min="10762" max="10762" width="10.5703125" style="240" customWidth="1"/>
    <col min="10763" max="11008" width="11.42578125" style="240"/>
    <col min="11009" max="11009" width="0.140625" style="240" customWidth="1"/>
    <col min="11010" max="11010" width="2.7109375" style="240" customWidth="1"/>
    <col min="11011" max="11011" width="18.5703125" style="240" customWidth="1"/>
    <col min="11012" max="11012" width="2.140625" style="240" customWidth="1"/>
    <col min="11013" max="11013" width="40.7109375" style="240" customWidth="1"/>
    <col min="11014" max="11015" width="11.42578125" style="240"/>
    <col min="11016" max="11016" width="17.140625" style="240" customWidth="1"/>
    <col min="11017" max="11017" width="11.42578125" style="240"/>
    <col min="11018" max="11018" width="10.5703125" style="240" customWidth="1"/>
    <col min="11019" max="11264" width="11.42578125" style="240"/>
    <col min="11265" max="11265" width="0.140625" style="240" customWidth="1"/>
    <col min="11266" max="11266" width="2.7109375" style="240" customWidth="1"/>
    <col min="11267" max="11267" width="18.5703125" style="240" customWidth="1"/>
    <col min="11268" max="11268" width="2.140625" style="240" customWidth="1"/>
    <col min="11269" max="11269" width="40.7109375" style="240" customWidth="1"/>
    <col min="11270" max="11271" width="11.42578125" style="240"/>
    <col min="11272" max="11272" width="17.140625" style="240" customWidth="1"/>
    <col min="11273" max="11273" width="11.42578125" style="240"/>
    <col min="11274" max="11274" width="10.5703125" style="240" customWidth="1"/>
    <col min="11275" max="11520" width="11.42578125" style="240"/>
    <col min="11521" max="11521" width="0.140625" style="240" customWidth="1"/>
    <col min="11522" max="11522" width="2.7109375" style="240" customWidth="1"/>
    <col min="11523" max="11523" width="18.5703125" style="240" customWidth="1"/>
    <col min="11524" max="11524" width="2.140625" style="240" customWidth="1"/>
    <col min="11525" max="11525" width="40.7109375" style="240" customWidth="1"/>
    <col min="11526" max="11527" width="11.42578125" style="240"/>
    <col min="11528" max="11528" width="17.140625" style="240" customWidth="1"/>
    <col min="11529" max="11529" width="11.42578125" style="240"/>
    <col min="11530" max="11530" width="10.5703125" style="240" customWidth="1"/>
    <col min="11531" max="11776" width="11.42578125" style="240"/>
    <col min="11777" max="11777" width="0.140625" style="240" customWidth="1"/>
    <col min="11778" max="11778" width="2.7109375" style="240" customWidth="1"/>
    <col min="11779" max="11779" width="18.5703125" style="240" customWidth="1"/>
    <col min="11780" max="11780" width="2.140625" style="240" customWidth="1"/>
    <col min="11781" max="11781" width="40.7109375" style="240" customWidth="1"/>
    <col min="11782" max="11783" width="11.42578125" style="240"/>
    <col min="11784" max="11784" width="17.140625" style="240" customWidth="1"/>
    <col min="11785" max="11785" width="11.42578125" style="240"/>
    <col min="11786" max="11786" width="10.5703125" style="240" customWidth="1"/>
    <col min="11787" max="12032" width="11.42578125" style="240"/>
    <col min="12033" max="12033" width="0.140625" style="240" customWidth="1"/>
    <col min="12034" max="12034" width="2.7109375" style="240" customWidth="1"/>
    <col min="12035" max="12035" width="18.5703125" style="240" customWidth="1"/>
    <col min="12036" max="12036" width="2.140625" style="240" customWidth="1"/>
    <col min="12037" max="12037" width="40.7109375" style="240" customWidth="1"/>
    <col min="12038" max="12039" width="11.42578125" style="240"/>
    <col min="12040" max="12040" width="17.140625" style="240" customWidth="1"/>
    <col min="12041" max="12041" width="11.42578125" style="240"/>
    <col min="12042" max="12042" width="10.5703125" style="240" customWidth="1"/>
    <col min="12043" max="12288" width="11.42578125" style="240"/>
    <col min="12289" max="12289" width="0.140625" style="240" customWidth="1"/>
    <col min="12290" max="12290" width="2.7109375" style="240" customWidth="1"/>
    <col min="12291" max="12291" width="18.5703125" style="240" customWidth="1"/>
    <col min="12292" max="12292" width="2.140625" style="240" customWidth="1"/>
    <col min="12293" max="12293" width="40.7109375" style="240" customWidth="1"/>
    <col min="12294" max="12295" width="11.42578125" style="240"/>
    <col min="12296" max="12296" width="17.140625" style="240" customWidth="1"/>
    <col min="12297" max="12297" width="11.42578125" style="240"/>
    <col min="12298" max="12298" width="10.5703125" style="240" customWidth="1"/>
    <col min="12299" max="12544" width="11.42578125" style="240"/>
    <col min="12545" max="12545" width="0.140625" style="240" customWidth="1"/>
    <col min="12546" max="12546" width="2.7109375" style="240" customWidth="1"/>
    <col min="12547" max="12547" width="18.5703125" style="240" customWidth="1"/>
    <col min="12548" max="12548" width="2.140625" style="240" customWidth="1"/>
    <col min="12549" max="12549" width="40.7109375" style="240" customWidth="1"/>
    <col min="12550" max="12551" width="11.42578125" style="240"/>
    <col min="12552" max="12552" width="17.140625" style="240" customWidth="1"/>
    <col min="12553" max="12553" width="11.42578125" style="240"/>
    <col min="12554" max="12554" width="10.5703125" style="240" customWidth="1"/>
    <col min="12555" max="12800" width="11.42578125" style="240"/>
    <col min="12801" max="12801" width="0.140625" style="240" customWidth="1"/>
    <col min="12802" max="12802" width="2.7109375" style="240" customWidth="1"/>
    <col min="12803" max="12803" width="18.5703125" style="240" customWidth="1"/>
    <col min="12804" max="12804" width="2.140625" style="240" customWidth="1"/>
    <col min="12805" max="12805" width="40.7109375" style="240" customWidth="1"/>
    <col min="12806" max="12807" width="11.42578125" style="240"/>
    <col min="12808" max="12808" width="17.140625" style="240" customWidth="1"/>
    <col min="12809" max="12809" width="11.42578125" style="240"/>
    <col min="12810" max="12810" width="10.5703125" style="240" customWidth="1"/>
    <col min="12811" max="13056" width="11.42578125" style="240"/>
    <col min="13057" max="13057" width="0.140625" style="240" customWidth="1"/>
    <col min="13058" max="13058" width="2.7109375" style="240" customWidth="1"/>
    <col min="13059" max="13059" width="18.5703125" style="240" customWidth="1"/>
    <col min="13060" max="13060" width="2.140625" style="240" customWidth="1"/>
    <col min="13061" max="13061" width="40.7109375" style="240" customWidth="1"/>
    <col min="13062" max="13063" width="11.42578125" style="240"/>
    <col min="13064" max="13064" width="17.140625" style="240" customWidth="1"/>
    <col min="13065" max="13065" width="11.42578125" style="240"/>
    <col min="13066" max="13066" width="10.5703125" style="240" customWidth="1"/>
    <col min="13067" max="13312" width="11.42578125" style="240"/>
    <col min="13313" max="13313" width="0.140625" style="240" customWidth="1"/>
    <col min="13314" max="13314" width="2.7109375" style="240" customWidth="1"/>
    <col min="13315" max="13315" width="18.5703125" style="240" customWidth="1"/>
    <col min="13316" max="13316" width="2.140625" style="240" customWidth="1"/>
    <col min="13317" max="13317" width="40.7109375" style="240" customWidth="1"/>
    <col min="13318" max="13319" width="11.42578125" style="240"/>
    <col min="13320" max="13320" width="17.140625" style="240" customWidth="1"/>
    <col min="13321" max="13321" width="11.42578125" style="240"/>
    <col min="13322" max="13322" width="10.5703125" style="240" customWidth="1"/>
    <col min="13323" max="13568" width="11.42578125" style="240"/>
    <col min="13569" max="13569" width="0.140625" style="240" customWidth="1"/>
    <col min="13570" max="13570" width="2.7109375" style="240" customWidth="1"/>
    <col min="13571" max="13571" width="18.5703125" style="240" customWidth="1"/>
    <col min="13572" max="13572" width="2.140625" style="240" customWidth="1"/>
    <col min="13573" max="13573" width="40.7109375" style="240" customWidth="1"/>
    <col min="13574" max="13575" width="11.42578125" style="240"/>
    <col min="13576" max="13576" width="17.140625" style="240" customWidth="1"/>
    <col min="13577" max="13577" width="11.42578125" style="240"/>
    <col min="13578" max="13578" width="10.5703125" style="240" customWidth="1"/>
    <col min="13579" max="13824" width="11.42578125" style="240"/>
    <col min="13825" max="13825" width="0.140625" style="240" customWidth="1"/>
    <col min="13826" max="13826" width="2.7109375" style="240" customWidth="1"/>
    <col min="13827" max="13827" width="18.5703125" style="240" customWidth="1"/>
    <col min="13828" max="13828" width="2.140625" style="240" customWidth="1"/>
    <col min="13829" max="13829" width="40.7109375" style="240" customWidth="1"/>
    <col min="13830" max="13831" width="11.42578125" style="240"/>
    <col min="13832" max="13832" width="17.140625" style="240" customWidth="1"/>
    <col min="13833" max="13833" width="11.42578125" style="240"/>
    <col min="13834" max="13834" width="10.5703125" style="240" customWidth="1"/>
    <col min="13835" max="14080" width="11.42578125" style="240"/>
    <col min="14081" max="14081" width="0.140625" style="240" customWidth="1"/>
    <col min="14082" max="14082" width="2.7109375" style="240" customWidth="1"/>
    <col min="14083" max="14083" width="18.5703125" style="240" customWidth="1"/>
    <col min="14084" max="14084" width="2.140625" style="240" customWidth="1"/>
    <col min="14085" max="14085" width="40.7109375" style="240" customWidth="1"/>
    <col min="14086" max="14087" width="11.42578125" style="240"/>
    <col min="14088" max="14088" width="17.140625" style="240" customWidth="1"/>
    <col min="14089" max="14089" width="11.42578125" style="240"/>
    <col min="14090" max="14090" width="10.5703125" style="240" customWidth="1"/>
    <col min="14091" max="14336" width="11.42578125" style="240"/>
    <col min="14337" max="14337" width="0.140625" style="240" customWidth="1"/>
    <col min="14338" max="14338" width="2.7109375" style="240" customWidth="1"/>
    <col min="14339" max="14339" width="18.5703125" style="240" customWidth="1"/>
    <col min="14340" max="14340" width="2.140625" style="240" customWidth="1"/>
    <col min="14341" max="14341" width="40.7109375" style="240" customWidth="1"/>
    <col min="14342" max="14343" width="11.42578125" style="240"/>
    <col min="14344" max="14344" width="17.140625" style="240" customWidth="1"/>
    <col min="14345" max="14345" width="11.42578125" style="240"/>
    <col min="14346" max="14346" width="10.5703125" style="240" customWidth="1"/>
    <col min="14347" max="14592" width="11.42578125" style="240"/>
    <col min="14593" max="14593" width="0.140625" style="240" customWidth="1"/>
    <col min="14594" max="14594" width="2.7109375" style="240" customWidth="1"/>
    <col min="14595" max="14595" width="18.5703125" style="240" customWidth="1"/>
    <col min="14596" max="14596" width="2.140625" style="240" customWidth="1"/>
    <col min="14597" max="14597" width="40.7109375" style="240" customWidth="1"/>
    <col min="14598" max="14599" width="11.42578125" style="240"/>
    <col min="14600" max="14600" width="17.140625" style="240" customWidth="1"/>
    <col min="14601" max="14601" width="11.42578125" style="240"/>
    <col min="14602" max="14602" width="10.5703125" style="240" customWidth="1"/>
    <col min="14603" max="14848" width="11.42578125" style="240"/>
    <col min="14849" max="14849" width="0.140625" style="240" customWidth="1"/>
    <col min="14850" max="14850" width="2.7109375" style="240" customWidth="1"/>
    <col min="14851" max="14851" width="18.5703125" style="240" customWidth="1"/>
    <col min="14852" max="14852" width="2.140625" style="240" customWidth="1"/>
    <col min="14853" max="14853" width="40.7109375" style="240" customWidth="1"/>
    <col min="14854" max="14855" width="11.42578125" style="240"/>
    <col min="14856" max="14856" width="17.140625" style="240" customWidth="1"/>
    <col min="14857" max="14857" width="11.42578125" style="240"/>
    <col min="14858" max="14858" width="10.5703125" style="240" customWidth="1"/>
    <col min="14859" max="15104" width="11.42578125" style="240"/>
    <col min="15105" max="15105" width="0.140625" style="240" customWidth="1"/>
    <col min="15106" max="15106" width="2.7109375" style="240" customWidth="1"/>
    <col min="15107" max="15107" width="18.5703125" style="240" customWidth="1"/>
    <col min="15108" max="15108" width="2.140625" style="240" customWidth="1"/>
    <col min="15109" max="15109" width="40.7109375" style="240" customWidth="1"/>
    <col min="15110" max="15111" width="11.42578125" style="240"/>
    <col min="15112" max="15112" width="17.140625" style="240" customWidth="1"/>
    <col min="15113" max="15113" width="11.42578125" style="240"/>
    <col min="15114" max="15114" width="10.5703125" style="240" customWidth="1"/>
    <col min="15115" max="15360" width="11.42578125" style="240"/>
    <col min="15361" max="15361" width="0.140625" style="240" customWidth="1"/>
    <col min="15362" max="15362" width="2.7109375" style="240" customWidth="1"/>
    <col min="15363" max="15363" width="18.5703125" style="240" customWidth="1"/>
    <col min="15364" max="15364" width="2.140625" style="240" customWidth="1"/>
    <col min="15365" max="15365" width="40.7109375" style="240" customWidth="1"/>
    <col min="15366" max="15367" width="11.42578125" style="240"/>
    <col min="15368" max="15368" width="17.140625" style="240" customWidth="1"/>
    <col min="15369" max="15369" width="11.42578125" style="240"/>
    <col min="15370" max="15370" width="10.5703125" style="240" customWidth="1"/>
    <col min="15371" max="15616" width="11.42578125" style="240"/>
    <col min="15617" max="15617" width="0.140625" style="240" customWidth="1"/>
    <col min="15618" max="15618" width="2.7109375" style="240" customWidth="1"/>
    <col min="15619" max="15619" width="18.5703125" style="240" customWidth="1"/>
    <col min="15620" max="15620" width="2.140625" style="240" customWidth="1"/>
    <col min="15621" max="15621" width="40.7109375" style="240" customWidth="1"/>
    <col min="15622" max="15623" width="11.42578125" style="240"/>
    <col min="15624" max="15624" width="17.140625" style="240" customWidth="1"/>
    <col min="15625" max="15625" width="11.42578125" style="240"/>
    <col min="15626" max="15626" width="10.5703125" style="240" customWidth="1"/>
    <col min="15627" max="15872" width="11.42578125" style="240"/>
    <col min="15873" max="15873" width="0.140625" style="240" customWidth="1"/>
    <col min="15874" max="15874" width="2.7109375" style="240" customWidth="1"/>
    <col min="15875" max="15875" width="18.5703125" style="240" customWidth="1"/>
    <col min="15876" max="15876" width="2.140625" style="240" customWidth="1"/>
    <col min="15877" max="15877" width="40.7109375" style="240" customWidth="1"/>
    <col min="15878" max="15879" width="11.42578125" style="240"/>
    <col min="15880" max="15880" width="17.140625" style="240" customWidth="1"/>
    <col min="15881" max="15881" width="11.42578125" style="240"/>
    <col min="15882" max="15882" width="10.5703125" style="240" customWidth="1"/>
    <col min="15883" max="16128" width="11.42578125" style="240"/>
    <col min="16129" max="16129" width="0.140625" style="240" customWidth="1"/>
    <col min="16130" max="16130" width="2.7109375" style="240" customWidth="1"/>
    <col min="16131" max="16131" width="18.5703125" style="240" customWidth="1"/>
    <col min="16132" max="16132" width="2.140625" style="240" customWidth="1"/>
    <col min="16133" max="16133" width="40.7109375" style="240" customWidth="1"/>
    <col min="16134" max="16135" width="11.42578125" style="240"/>
    <col min="16136" max="16136" width="17.140625" style="240" customWidth="1"/>
    <col min="16137" max="16137" width="11.42578125" style="240"/>
    <col min="16138" max="16138" width="10.5703125" style="240" customWidth="1"/>
    <col min="16139" max="16384" width="11.42578125" style="240"/>
  </cols>
  <sheetData>
    <row r="1" spans="1:5" ht="0.75" customHeight="1"/>
    <row r="2" spans="1:5" ht="21" customHeight="1">
      <c r="E2" s="66" t="s">
        <v>36</v>
      </c>
    </row>
    <row r="3" spans="1:5" ht="15" customHeight="1">
      <c r="E3" s="222" t="s">
        <v>545</v>
      </c>
    </row>
    <row r="4" spans="1:5" s="241" customFormat="1" ht="20.25" customHeight="1">
      <c r="B4" s="242"/>
      <c r="C4" s="6" t="str">
        <f>Indice!C4</f>
        <v>Producción de energía eléctrica eléctrica</v>
      </c>
    </row>
    <row r="5" spans="1:5" s="241" customFormat="1" ht="12.75" customHeight="1">
      <c r="B5" s="242"/>
      <c r="C5" s="233"/>
    </row>
    <row r="6" spans="1:5" s="241" customFormat="1" ht="13.5" customHeight="1">
      <c r="B6" s="242"/>
      <c r="C6" s="243"/>
      <c r="D6" s="244"/>
      <c r="E6" s="244"/>
    </row>
    <row r="7" spans="1:5" s="241" customFormat="1" ht="12.75" customHeight="1">
      <c r="B7" s="242"/>
      <c r="C7" s="992" t="s">
        <v>310</v>
      </c>
      <c r="D7" s="244"/>
      <c r="E7" s="627"/>
    </row>
    <row r="8" spans="1:5" ht="12.75" customHeight="1">
      <c r="A8" s="241"/>
      <c r="B8" s="242"/>
      <c r="C8" s="992"/>
      <c r="D8" s="244"/>
      <c r="E8" s="627"/>
    </row>
    <row r="9" spans="1:5" ht="12.75" customHeight="1">
      <c r="A9" s="241"/>
      <c r="B9" s="242"/>
      <c r="C9" s="855"/>
      <c r="D9" s="244"/>
      <c r="E9" s="627"/>
    </row>
    <row r="10" spans="1:5" ht="12.75" customHeight="1">
      <c r="A10" s="241"/>
      <c r="B10" s="242"/>
      <c r="D10" s="244"/>
      <c r="E10" s="627"/>
    </row>
    <row r="11" spans="1:5" ht="12.75" customHeight="1">
      <c r="A11" s="241"/>
      <c r="B11" s="242"/>
      <c r="D11" s="244"/>
      <c r="E11" s="628"/>
    </row>
    <row r="12" spans="1:5" ht="12.75" customHeight="1">
      <c r="A12" s="241"/>
      <c r="B12" s="242"/>
      <c r="D12" s="244"/>
      <c r="E12" s="628"/>
    </row>
    <row r="13" spans="1:5" ht="12.75" customHeight="1">
      <c r="A13" s="241"/>
      <c r="B13" s="242"/>
      <c r="D13" s="244"/>
      <c r="E13" s="628"/>
    </row>
    <row r="14" spans="1:5" ht="12.75" customHeight="1">
      <c r="A14" s="241"/>
      <c r="B14" s="242"/>
      <c r="C14" s="245"/>
      <c r="D14" s="244"/>
      <c r="E14" s="628"/>
    </row>
    <row r="15" spans="1:5" ht="12.75" customHeight="1">
      <c r="A15" s="241"/>
      <c r="B15" s="242"/>
      <c r="D15" s="244"/>
      <c r="E15" s="628"/>
    </row>
    <row r="16" spans="1:5" ht="12.75" customHeight="1">
      <c r="A16" s="241"/>
      <c r="B16" s="242"/>
      <c r="C16" s="245"/>
      <c r="D16" s="244"/>
      <c r="E16" s="628"/>
    </row>
    <row r="17" spans="1:5" ht="12.75" customHeight="1">
      <c r="A17" s="241"/>
      <c r="B17" s="242"/>
      <c r="C17" s="245"/>
      <c r="D17" s="244"/>
      <c r="E17" s="628"/>
    </row>
    <row r="18" spans="1:5" ht="12.75" customHeight="1">
      <c r="A18" s="241"/>
      <c r="B18" s="242"/>
      <c r="C18" s="243"/>
      <c r="D18" s="244"/>
      <c r="E18" s="628"/>
    </row>
    <row r="19" spans="1:5" ht="12.75" customHeight="1">
      <c r="A19" s="241"/>
      <c r="B19" s="242"/>
      <c r="C19" s="243"/>
      <c r="D19" s="244"/>
      <c r="E19" s="628"/>
    </row>
    <row r="20" spans="1:5" ht="12.75" customHeight="1">
      <c r="A20" s="241"/>
      <c r="B20" s="242"/>
      <c r="C20" s="243"/>
      <c r="D20" s="244"/>
      <c r="E20" s="628"/>
    </row>
    <row r="21" spans="1:5" ht="12.75" customHeight="1">
      <c r="A21" s="241"/>
      <c r="B21" s="242"/>
      <c r="C21" s="243"/>
      <c r="D21" s="244"/>
      <c r="E21" s="628"/>
    </row>
    <row r="22" spans="1:5">
      <c r="E22" s="629"/>
    </row>
    <row r="23" spans="1:5">
      <c r="E23" s="629"/>
    </row>
    <row r="24" spans="1:5">
      <c r="E24" s="629"/>
    </row>
    <row r="25" spans="1:5" ht="18" customHeight="1">
      <c r="E25" s="182" t="s">
        <v>320</v>
      </c>
    </row>
    <row r="26" spans="1:5">
      <c r="E26" s="424" t="s">
        <v>321</v>
      </c>
    </row>
    <row r="27" spans="1:5">
      <c r="E27" s="424" t="s">
        <v>322</v>
      </c>
    </row>
    <row r="28" spans="1:5">
      <c r="E28" s="424" t="s">
        <v>323</v>
      </c>
    </row>
  </sheetData>
  <mergeCells count="1">
    <mergeCell ref="C7:C8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4294967292" vertic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K27"/>
  <sheetViews>
    <sheetView showGridLines="0" showRowColHeaders="0" zoomScaleNormal="100" workbookViewId="0">
      <selection activeCell="C4" sqref="C4"/>
    </sheetView>
  </sheetViews>
  <sheetFormatPr baseColWidth="10" defaultRowHeight="12.75"/>
  <cols>
    <col min="1" max="1" width="0.140625" style="231" customWidth="1"/>
    <col min="2" max="2" width="2.7109375" style="231" customWidth="1"/>
    <col min="3" max="3" width="23.7109375" style="231" customWidth="1"/>
    <col min="4" max="4" width="1.28515625" style="231" customWidth="1"/>
    <col min="5" max="5" width="50" style="231" customWidth="1"/>
    <col min="6" max="6" width="5.7109375" style="234" customWidth="1"/>
    <col min="7" max="7" width="50" style="234" customWidth="1"/>
    <col min="8" max="10" width="10.7109375" style="234" customWidth="1"/>
    <col min="11" max="256" width="11.42578125" style="234"/>
    <col min="257" max="257" width="0.140625" style="234" customWidth="1"/>
    <col min="258" max="258" width="2.7109375" style="234" customWidth="1"/>
    <col min="259" max="259" width="18.5703125" style="234" customWidth="1"/>
    <col min="260" max="260" width="1.28515625" style="234" customWidth="1"/>
    <col min="261" max="261" width="30.7109375" style="234" customWidth="1"/>
    <col min="262" max="266" width="10.7109375" style="234" customWidth="1"/>
    <col min="267" max="512" width="11.42578125" style="234"/>
    <col min="513" max="513" width="0.140625" style="234" customWidth="1"/>
    <col min="514" max="514" width="2.7109375" style="234" customWidth="1"/>
    <col min="515" max="515" width="18.5703125" style="234" customWidth="1"/>
    <col min="516" max="516" width="1.28515625" style="234" customWidth="1"/>
    <col min="517" max="517" width="30.7109375" style="234" customWidth="1"/>
    <col min="518" max="522" width="10.7109375" style="234" customWidth="1"/>
    <col min="523" max="768" width="11.42578125" style="234"/>
    <col min="769" max="769" width="0.140625" style="234" customWidth="1"/>
    <col min="770" max="770" width="2.7109375" style="234" customWidth="1"/>
    <col min="771" max="771" width="18.5703125" style="234" customWidth="1"/>
    <col min="772" max="772" width="1.28515625" style="234" customWidth="1"/>
    <col min="773" max="773" width="30.7109375" style="234" customWidth="1"/>
    <col min="774" max="778" width="10.7109375" style="234" customWidth="1"/>
    <col min="779" max="1024" width="11.42578125" style="234"/>
    <col min="1025" max="1025" width="0.140625" style="234" customWidth="1"/>
    <col min="1026" max="1026" width="2.7109375" style="234" customWidth="1"/>
    <col min="1027" max="1027" width="18.5703125" style="234" customWidth="1"/>
    <col min="1028" max="1028" width="1.28515625" style="234" customWidth="1"/>
    <col min="1029" max="1029" width="30.7109375" style="234" customWidth="1"/>
    <col min="1030" max="1034" width="10.7109375" style="234" customWidth="1"/>
    <col min="1035" max="1280" width="11.42578125" style="234"/>
    <col min="1281" max="1281" width="0.140625" style="234" customWidth="1"/>
    <col min="1282" max="1282" width="2.7109375" style="234" customWidth="1"/>
    <col min="1283" max="1283" width="18.5703125" style="234" customWidth="1"/>
    <col min="1284" max="1284" width="1.28515625" style="234" customWidth="1"/>
    <col min="1285" max="1285" width="30.7109375" style="234" customWidth="1"/>
    <col min="1286" max="1290" width="10.7109375" style="234" customWidth="1"/>
    <col min="1291" max="1536" width="11.42578125" style="234"/>
    <col min="1537" max="1537" width="0.140625" style="234" customWidth="1"/>
    <col min="1538" max="1538" width="2.7109375" style="234" customWidth="1"/>
    <col min="1539" max="1539" width="18.5703125" style="234" customWidth="1"/>
    <col min="1540" max="1540" width="1.28515625" style="234" customWidth="1"/>
    <col min="1541" max="1541" width="30.7109375" style="234" customWidth="1"/>
    <col min="1542" max="1546" width="10.7109375" style="234" customWidth="1"/>
    <col min="1547" max="1792" width="11.42578125" style="234"/>
    <col min="1793" max="1793" width="0.140625" style="234" customWidth="1"/>
    <col min="1794" max="1794" width="2.7109375" style="234" customWidth="1"/>
    <col min="1795" max="1795" width="18.5703125" style="234" customWidth="1"/>
    <col min="1796" max="1796" width="1.28515625" style="234" customWidth="1"/>
    <col min="1797" max="1797" width="30.7109375" style="234" customWidth="1"/>
    <col min="1798" max="1802" width="10.7109375" style="234" customWidth="1"/>
    <col min="1803" max="2048" width="11.42578125" style="234"/>
    <col min="2049" max="2049" width="0.140625" style="234" customWidth="1"/>
    <col min="2050" max="2050" width="2.7109375" style="234" customWidth="1"/>
    <col min="2051" max="2051" width="18.5703125" style="234" customWidth="1"/>
    <col min="2052" max="2052" width="1.28515625" style="234" customWidth="1"/>
    <col min="2053" max="2053" width="30.7109375" style="234" customWidth="1"/>
    <col min="2054" max="2058" width="10.7109375" style="234" customWidth="1"/>
    <col min="2059" max="2304" width="11.42578125" style="234"/>
    <col min="2305" max="2305" width="0.140625" style="234" customWidth="1"/>
    <col min="2306" max="2306" width="2.7109375" style="234" customWidth="1"/>
    <col min="2307" max="2307" width="18.5703125" style="234" customWidth="1"/>
    <col min="2308" max="2308" width="1.28515625" style="234" customWidth="1"/>
    <col min="2309" max="2309" width="30.7109375" style="234" customWidth="1"/>
    <col min="2310" max="2314" width="10.7109375" style="234" customWidth="1"/>
    <col min="2315" max="2560" width="11.42578125" style="234"/>
    <col min="2561" max="2561" width="0.140625" style="234" customWidth="1"/>
    <col min="2562" max="2562" width="2.7109375" style="234" customWidth="1"/>
    <col min="2563" max="2563" width="18.5703125" style="234" customWidth="1"/>
    <col min="2564" max="2564" width="1.28515625" style="234" customWidth="1"/>
    <col min="2565" max="2565" width="30.7109375" style="234" customWidth="1"/>
    <col min="2566" max="2570" width="10.7109375" style="234" customWidth="1"/>
    <col min="2571" max="2816" width="11.42578125" style="234"/>
    <col min="2817" max="2817" width="0.140625" style="234" customWidth="1"/>
    <col min="2818" max="2818" width="2.7109375" style="234" customWidth="1"/>
    <col min="2819" max="2819" width="18.5703125" style="234" customWidth="1"/>
    <col min="2820" max="2820" width="1.28515625" style="234" customWidth="1"/>
    <col min="2821" max="2821" width="30.7109375" style="234" customWidth="1"/>
    <col min="2822" max="2826" width="10.7109375" style="234" customWidth="1"/>
    <col min="2827" max="3072" width="11.42578125" style="234"/>
    <col min="3073" max="3073" width="0.140625" style="234" customWidth="1"/>
    <col min="3074" max="3074" width="2.7109375" style="234" customWidth="1"/>
    <col min="3075" max="3075" width="18.5703125" style="234" customWidth="1"/>
    <col min="3076" max="3076" width="1.28515625" style="234" customWidth="1"/>
    <col min="3077" max="3077" width="30.7109375" style="234" customWidth="1"/>
    <col min="3078" max="3082" width="10.7109375" style="234" customWidth="1"/>
    <col min="3083" max="3328" width="11.42578125" style="234"/>
    <col min="3329" max="3329" width="0.140625" style="234" customWidth="1"/>
    <col min="3330" max="3330" width="2.7109375" style="234" customWidth="1"/>
    <col min="3331" max="3331" width="18.5703125" style="234" customWidth="1"/>
    <col min="3332" max="3332" width="1.28515625" style="234" customWidth="1"/>
    <col min="3333" max="3333" width="30.7109375" style="234" customWidth="1"/>
    <col min="3334" max="3338" width="10.7109375" style="234" customWidth="1"/>
    <col min="3339" max="3584" width="11.42578125" style="234"/>
    <col min="3585" max="3585" width="0.140625" style="234" customWidth="1"/>
    <col min="3586" max="3586" width="2.7109375" style="234" customWidth="1"/>
    <col min="3587" max="3587" width="18.5703125" style="234" customWidth="1"/>
    <col min="3588" max="3588" width="1.28515625" style="234" customWidth="1"/>
    <col min="3589" max="3589" width="30.7109375" style="234" customWidth="1"/>
    <col min="3590" max="3594" width="10.7109375" style="234" customWidth="1"/>
    <col min="3595" max="3840" width="11.42578125" style="234"/>
    <col min="3841" max="3841" width="0.140625" style="234" customWidth="1"/>
    <col min="3842" max="3842" width="2.7109375" style="234" customWidth="1"/>
    <col min="3843" max="3843" width="18.5703125" style="234" customWidth="1"/>
    <col min="3844" max="3844" width="1.28515625" style="234" customWidth="1"/>
    <col min="3845" max="3845" width="30.7109375" style="234" customWidth="1"/>
    <col min="3846" max="3850" width="10.7109375" style="234" customWidth="1"/>
    <col min="3851" max="4096" width="11.42578125" style="234"/>
    <col min="4097" max="4097" width="0.140625" style="234" customWidth="1"/>
    <col min="4098" max="4098" width="2.7109375" style="234" customWidth="1"/>
    <col min="4099" max="4099" width="18.5703125" style="234" customWidth="1"/>
    <col min="4100" max="4100" width="1.28515625" style="234" customWidth="1"/>
    <col min="4101" max="4101" width="30.7109375" style="234" customWidth="1"/>
    <col min="4102" max="4106" width="10.7109375" style="234" customWidth="1"/>
    <col min="4107" max="4352" width="11.42578125" style="234"/>
    <col min="4353" max="4353" width="0.140625" style="234" customWidth="1"/>
    <col min="4354" max="4354" width="2.7109375" style="234" customWidth="1"/>
    <col min="4355" max="4355" width="18.5703125" style="234" customWidth="1"/>
    <col min="4356" max="4356" width="1.28515625" style="234" customWidth="1"/>
    <col min="4357" max="4357" width="30.7109375" style="234" customWidth="1"/>
    <col min="4358" max="4362" width="10.7109375" style="234" customWidth="1"/>
    <col min="4363" max="4608" width="11.42578125" style="234"/>
    <col min="4609" max="4609" width="0.140625" style="234" customWidth="1"/>
    <col min="4610" max="4610" width="2.7109375" style="234" customWidth="1"/>
    <col min="4611" max="4611" width="18.5703125" style="234" customWidth="1"/>
    <col min="4612" max="4612" width="1.28515625" style="234" customWidth="1"/>
    <col min="4613" max="4613" width="30.7109375" style="234" customWidth="1"/>
    <col min="4614" max="4618" width="10.7109375" style="234" customWidth="1"/>
    <col min="4619" max="4864" width="11.42578125" style="234"/>
    <col min="4865" max="4865" width="0.140625" style="234" customWidth="1"/>
    <col min="4866" max="4866" width="2.7109375" style="234" customWidth="1"/>
    <col min="4867" max="4867" width="18.5703125" style="234" customWidth="1"/>
    <col min="4868" max="4868" width="1.28515625" style="234" customWidth="1"/>
    <col min="4869" max="4869" width="30.7109375" style="234" customWidth="1"/>
    <col min="4870" max="4874" width="10.7109375" style="234" customWidth="1"/>
    <col min="4875" max="5120" width="11.42578125" style="234"/>
    <col min="5121" max="5121" width="0.140625" style="234" customWidth="1"/>
    <col min="5122" max="5122" width="2.7109375" style="234" customWidth="1"/>
    <col min="5123" max="5123" width="18.5703125" style="234" customWidth="1"/>
    <col min="5124" max="5124" width="1.28515625" style="234" customWidth="1"/>
    <col min="5125" max="5125" width="30.7109375" style="234" customWidth="1"/>
    <col min="5126" max="5130" width="10.7109375" style="234" customWidth="1"/>
    <col min="5131" max="5376" width="11.42578125" style="234"/>
    <col min="5377" max="5377" width="0.140625" style="234" customWidth="1"/>
    <col min="5378" max="5378" width="2.7109375" style="234" customWidth="1"/>
    <col min="5379" max="5379" width="18.5703125" style="234" customWidth="1"/>
    <col min="5380" max="5380" width="1.28515625" style="234" customWidth="1"/>
    <col min="5381" max="5381" width="30.7109375" style="234" customWidth="1"/>
    <col min="5382" max="5386" width="10.7109375" style="234" customWidth="1"/>
    <col min="5387" max="5632" width="11.42578125" style="234"/>
    <col min="5633" max="5633" width="0.140625" style="234" customWidth="1"/>
    <col min="5634" max="5634" width="2.7109375" style="234" customWidth="1"/>
    <col min="5635" max="5635" width="18.5703125" style="234" customWidth="1"/>
    <col min="5636" max="5636" width="1.28515625" style="234" customWidth="1"/>
    <col min="5637" max="5637" width="30.7109375" style="234" customWidth="1"/>
    <col min="5638" max="5642" width="10.7109375" style="234" customWidth="1"/>
    <col min="5643" max="5888" width="11.42578125" style="234"/>
    <col min="5889" max="5889" width="0.140625" style="234" customWidth="1"/>
    <col min="5890" max="5890" width="2.7109375" style="234" customWidth="1"/>
    <col min="5891" max="5891" width="18.5703125" style="234" customWidth="1"/>
    <col min="5892" max="5892" width="1.28515625" style="234" customWidth="1"/>
    <col min="5893" max="5893" width="30.7109375" style="234" customWidth="1"/>
    <col min="5894" max="5898" width="10.7109375" style="234" customWidth="1"/>
    <col min="5899" max="6144" width="11.42578125" style="234"/>
    <col min="6145" max="6145" width="0.140625" style="234" customWidth="1"/>
    <col min="6146" max="6146" width="2.7109375" style="234" customWidth="1"/>
    <col min="6147" max="6147" width="18.5703125" style="234" customWidth="1"/>
    <col min="6148" max="6148" width="1.28515625" style="234" customWidth="1"/>
    <col min="6149" max="6149" width="30.7109375" style="234" customWidth="1"/>
    <col min="6150" max="6154" width="10.7109375" style="234" customWidth="1"/>
    <col min="6155" max="6400" width="11.42578125" style="234"/>
    <col min="6401" max="6401" width="0.140625" style="234" customWidth="1"/>
    <col min="6402" max="6402" width="2.7109375" style="234" customWidth="1"/>
    <col min="6403" max="6403" width="18.5703125" style="234" customWidth="1"/>
    <col min="6404" max="6404" width="1.28515625" style="234" customWidth="1"/>
    <col min="6405" max="6405" width="30.7109375" style="234" customWidth="1"/>
    <col min="6406" max="6410" width="10.7109375" style="234" customWidth="1"/>
    <col min="6411" max="6656" width="11.42578125" style="234"/>
    <col min="6657" max="6657" width="0.140625" style="234" customWidth="1"/>
    <col min="6658" max="6658" width="2.7109375" style="234" customWidth="1"/>
    <col min="6659" max="6659" width="18.5703125" style="234" customWidth="1"/>
    <col min="6660" max="6660" width="1.28515625" style="234" customWidth="1"/>
    <col min="6661" max="6661" width="30.7109375" style="234" customWidth="1"/>
    <col min="6662" max="6666" width="10.7109375" style="234" customWidth="1"/>
    <col min="6667" max="6912" width="11.42578125" style="234"/>
    <col min="6913" max="6913" width="0.140625" style="234" customWidth="1"/>
    <col min="6914" max="6914" width="2.7109375" style="234" customWidth="1"/>
    <col min="6915" max="6915" width="18.5703125" style="234" customWidth="1"/>
    <col min="6916" max="6916" width="1.28515625" style="234" customWidth="1"/>
    <col min="6917" max="6917" width="30.7109375" style="234" customWidth="1"/>
    <col min="6918" max="6922" width="10.7109375" style="234" customWidth="1"/>
    <col min="6923" max="7168" width="11.42578125" style="234"/>
    <col min="7169" max="7169" width="0.140625" style="234" customWidth="1"/>
    <col min="7170" max="7170" width="2.7109375" style="234" customWidth="1"/>
    <col min="7171" max="7171" width="18.5703125" style="234" customWidth="1"/>
    <col min="7172" max="7172" width="1.28515625" style="234" customWidth="1"/>
    <col min="7173" max="7173" width="30.7109375" style="234" customWidth="1"/>
    <col min="7174" max="7178" width="10.7109375" style="234" customWidth="1"/>
    <col min="7179" max="7424" width="11.42578125" style="234"/>
    <col min="7425" max="7425" width="0.140625" style="234" customWidth="1"/>
    <col min="7426" max="7426" width="2.7109375" style="234" customWidth="1"/>
    <col min="7427" max="7427" width="18.5703125" style="234" customWidth="1"/>
    <col min="7428" max="7428" width="1.28515625" style="234" customWidth="1"/>
    <col min="7429" max="7429" width="30.7109375" style="234" customWidth="1"/>
    <col min="7430" max="7434" width="10.7109375" style="234" customWidth="1"/>
    <col min="7435" max="7680" width="11.42578125" style="234"/>
    <col min="7681" max="7681" width="0.140625" style="234" customWidth="1"/>
    <col min="7682" max="7682" width="2.7109375" style="234" customWidth="1"/>
    <col min="7683" max="7683" width="18.5703125" style="234" customWidth="1"/>
    <col min="7684" max="7684" width="1.28515625" style="234" customWidth="1"/>
    <col min="7685" max="7685" width="30.7109375" style="234" customWidth="1"/>
    <col min="7686" max="7690" width="10.7109375" style="234" customWidth="1"/>
    <col min="7691" max="7936" width="11.42578125" style="234"/>
    <col min="7937" max="7937" width="0.140625" style="234" customWidth="1"/>
    <col min="7938" max="7938" width="2.7109375" style="234" customWidth="1"/>
    <col min="7939" max="7939" width="18.5703125" style="234" customWidth="1"/>
    <col min="7940" max="7940" width="1.28515625" style="234" customWidth="1"/>
    <col min="7941" max="7941" width="30.7109375" style="234" customWidth="1"/>
    <col min="7942" max="7946" width="10.7109375" style="234" customWidth="1"/>
    <col min="7947" max="8192" width="11.42578125" style="234"/>
    <col min="8193" max="8193" width="0.140625" style="234" customWidth="1"/>
    <col min="8194" max="8194" width="2.7109375" style="234" customWidth="1"/>
    <col min="8195" max="8195" width="18.5703125" style="234" customWidth="1"/>
    <col min="8196" max="8196" width="1.28515625" style="234" customWidth="1"/>
    <col min="8197" max="8197" width="30.7109375" style="234" customWidth="1"/>
    <col min="8198" max="8202" width="10.7109375" style="234" customWidth="1"/>
    <col min="8203" max="8448" width="11.42578125" style="234"/>
    <col min="8449" max="8449" width="0.140625" style="234" customWidth="1"/>
    <col min="8450" max="8450" width="2.7109375" style="234" customWidth="1"/>
    <col min="8451" max="8451" width="18.5703125" style="234" customWidth="1"/>
    <col min="8452" max="8452" width="1.28515625" style="234" customWidth="1"/>
    <col min="8453" max="8453" width="30.7109375" style="234" customWidth="1"/>
    <col min="8454" max="8458" width="10.7109375" style="234" customWidth="1"/>
    <col min="8459" max="8704" width="11.42578125" style="234"/>
    <col min="8705" max="8705" width="0.140625" style="234" customWidth="1"/>
    <col min="8706" max="8706" width="2.7109375" style="234" customWidth="1"/>
    <col min="8707" max="8707" width="18.5703125" style="234" customWidth="1"/>
    <col min="8708" max="8708" width="1.28515625" style="234" customWidth="1"/>
    <col min="8709" max="8709" width="30.7109375" style="234" customWidth="1"/>
    <col min="8710" max="8714" width="10.7109375" style="234" customWidth="1"/>
    <col min="8715" max="8960" width="11.42578125" style="234"/>
    <col min="8961" max="8961" width="0.140625" style="234" customWidth="1"/>
    <col min="8962" max="8962" width="2.7109375" style="234" customWidth="1"/>
    <col min="8963" max="8963" width="18.5703125" style="234" customWidth="1"/>
    <col min="8964" max="8964" width="1.28515625" style="234" customWidth="1"/>
    <col min="8965" max="8965" width="30.7109375" style="234" customWidth="1"/>
    <col min="8966" max="8970" width="10.7109375" style="234" customWidth="1"/>
    <col min="8971" max="9216" width="11.42578125" style="234"/>
    <col min="9217" max="9217" width="0.140625" style="234" customWidth="1"/>
    <col min="9218" max="9218" width="2.7109375" style="234" customWidth="1"/>
    <col min="9219" max="9219" width="18.5703125" style="234" customWidth="1"/>
    <col min="9220" max="9220" width="1.28515625" style="234" customWidth="1"/>
    <col min="9221" max="9221" width="30.7109375" style="234" customWidth="1"/>
    <col min="9222" max="9226" width="10.7109375" style="234" customWidth="1"/>
    <col min="9227" max="9472" width="11.42578125" style="234"/>
    <col min="9473" max="9473" width="0.140625" style="234" customWidth="1"/>
    <col min="9474" max="9474" width="2.7109375" style="234" customWidth="1"/>
    <col min="9475" max="9475" width="18.5703125" style="234" customWidth="1"/>
    <col min="9476" max="9476" width="1.28515625" style="234" customWidth="1"/>
    <col min="9477" max="9477" width="30.7109375" style="234" customWidth="1"/>
    <col min="9478" max="9482" width="10.7109375" style="234" customWidth="1"/>
    <col min="9483" max="9728" width="11.42578125" style="234"/>
    <col min="9729" max="9729" width="0.140625" style="234" customWidth="1"/>
    <col min="9730" max="9730" width="2.7109375" style="234" customWidth="1"/>
    <col min="9731" max="9731" width="18.5703125" style="234" customWidth="1"/>
    <col min="9732" max="9732" width="1.28515625" style="234" customWidth="1"/>
    <col min="9733" max="9733" width="30.7109375" style="234" customWidth="1"/>
    <col min="9734" max="9738" width="10.7109375" style="234" customWidth="1"/>
    <col min="9739" max="9984" width="11.42578125" style="234"/>
    <col min="9985" max="9985" width="0.140625" style="234" customWidth="1"/>
    <col min="9986" max="9986" width="2.7109375" style="234" customWidth="1"/>
    <col min="9987" max="9987" width="18.5703125" style="234" customWidth="1"/>
    <col min="9988" max="9988" width="1.28515625" style="234" customWidth="1"/>
    <col min="9989" max="9989" width="30.7109375" style="234" customWidth="1"/>
    <col min="9990" max="9994" width="10.7109375" style="234" customWidth="1"/>
    <col min="9995" max="10240" width="11.42578125" style="234"/>
    <col min="10241" max="10241" width="0.140625" style="234" customWidth="1"/>
    <col min="10242" max="10242" width="2.7109375" style="234" customWidth="1"/>
    <col min="10243" max="10243" width="18.5703125" style="234" customWidth="1"/>
    <col min="10244" max="10244" width="1.28515625" style="234" customWidth="1"/>
    <col min="10245" max="10245" width="30.7109375" style="234" customWidth="1"/>
    <col min="10246" max="10250" width="10.7109375" style="234" customWidth="1"/>
    <col min="10251" max="10496" width="11.42578125" style="234"/>
    <col min="10497" max="10497" width="0.140625" style="234" customWidth="1"/>
    <col min="10498" max="10498" width="2.7109375" style="234" customWidth="1"/>
    <col min="10499" max="10499" width="18.5703125" style="234" customWidth="1"/>
    <col min="10500" max="10500" width="1.28515625" style="234" customWidth="1"/>
    <col min="10501" max="10501" width="30.7109375" style="234" customWidth="1"/>
    <col min="10502" max="10506" width="10.7109375" style="234" customWidth="1"/>
    <col min="10507" max="10752" width="11.42578125" style="234"/>
    <col min="10753" max="10753" width="0.140625" style="234" customWidth="1"/>
    <col min="10754" max="10754" width="2.7109375" style="234" customWidth="1"/>
    <col min="10755" max="10755" width="18.5703125" style="234" customWidth="1"/>
    <col min="10756" max="10756" width="1.28515625" style="234" customWidth="1"/>
    <col min="10757" max="10757" width="30.7109375" style="234" customWidth="1"/>
    <col min="10758" max="10762" width="10.7109375" style="234" customWidth="1"/>
    <col min="10763" max="11008" width="11.42578125" style="234"/>
    <col min="11009" max="11009" width="0.140625" style="234" customWidth="1"/>
    <col min="11010" max="11010" width="2.7109375" style="234" customWidth="1"/>
    <col min="11011" max="11011" width="18.5703125" style="234" customWidth="1"/>
    <col min="11012" max="11012" width="1.28515625" style="234" customWidth="1"/>
    <col min="11013" max="11013" width="30.7109375" style="234" customWidth="1"/>
    <col min="11014" max="11018" width="10.7109375" style="234" customWidth="1"/>
    <col min="11019" max="11264" width="11.42578125" style="234"/>
    <col min="11265" max="11265" width="0.140625" style="234" customWidth="1"/>
    <col min="11266" max="11266" width="2.7109375" style="234" customWidth="1"/>
    <col min="11267" max="11267" width="18.5703125" style="234" customWidth="1"/>
    <col min="11268" max="11268" width="1.28515625" style="234" customWidth="1"/>
    <col min="11269" max="11269" width="30.7109375" style="234" customWidth="1"/>
    <col min="11270" max="11274" width="10.7109375" style="234" customWidth="1"/>
    <col min="11275" max="11520" width="11.42578125" style="234"/>
    <col min="11521" max="11521" width="0.140625" style="234" customWidth="1"/>
    <col min="11522" max="11522" width="2.7109375" style="234" customWidth="1"/>
    <col min="11523" max="11523" width="18.5703125" style="234" customWidth="1"/>
    <col min="11524" max="11524" width="1.28515625" style="234" customWidth="1"/>
    <col min="11525" max="11525" width="30.7109375" style="234" customWidth="1"/>
    <col min="11526" max="11530" width="10.7109375" style="234" customWidth="1"/>
    <col min="11531" max="11776" width="11.42578125" style="234"/>
    <col min="11777" max="11777" width="0.140625" style="234" customWidth="1"/>
    <col min="11778" max="11778" width="2.7109375" style="234" customWidth="1"/>
    <col min="11779" max="11779" width="18.5703125" style="234" customWidth="1"/>
    <col min="11780" max="11780" width="1.28515625" style="234" customWidth="1"/>
    <col min="11781" max="11781" width="30.7109375" style="234" customWidth="1"/>
    <col min="11782" max="11786" width="10.7109375" style="234" customWidth="1"/>
    <col min="11787" max="12032" width="11.42578125" style="234"/>
    <col min="12033" max="12033" width="0.140625" style="234" customWidth="1"/>
    <col min="12034" max="12034" width="2.7109375" style="234" customWidth="1"/>
    <col min="12035" max="12035" width="18.5703125" style="234" customWidth="1"/>
    <col min="12036" max="12036" width="1.28515625" style="234" customWidth="1"/>
    <col min="12037" max="12037" width="30.7109375" style="234" customWidth="1"/>
    <col min="12038" max="12042" width="10.7109375" style="234" customWidth="1"/>
    <col min="12043" max="12288" width="11.42578125" style="234"/>
    <col min="12289" max="12289" width="0.140625" style="234" customWidth="1"/>
    <col min="12290" max="12290" width="2.7109375" style="234" customWidth="1"/>
    <col min="12291" max="12291" width="18.5703125" style="234" customWidth="1"/>
    <col min="12292" max="12292" width="1.28515625" style="234" customWidth="1"/>
    <col min="12293" max="12293" width="30.7109375" style="234" customWidth="1"/>
    <col min="12294" max="12298" width="10.7109375" style="234" customWidth="1"/>
    <col min="12299" max="12544" width="11.42578125" style="234"/>
    <col min="12545" max="12545" width="0.140625" style="234" customWidth="1"/>
    <col min="12546" max="12546" width="2.7109375" style="234" customWidth="1"/>
    <col min="12547" max="12547" width="18.5703125" style="234" customWidth="1"/>
    <col min="12548" max="12548" width="1.28515625" style="234" customWidth="1"/>
    <col min="12549" max="12549" width="30.7109375" style="234" customWidth="1"/>
    <col min="12550" max="12554" width="10.7109375" style="234" customWidth="1"/>
    <col min="12555" max="12800" width="11.42578125" style="234"/>
    <col min="12801" max="12801" width="0.140625" style="234" customWidth="1"/>
    <col min="12802" max="12802" width="2.7109375" style="234" customWidth="1"/>
    <col min="12803" max="12803" width="18.5703125" style="234" customWidth="1"/>
    <col min="12804" max="12804" width="1.28515625" style="234" customWidth="1"/>
    <col min="12805" max="12805" width="30.7109375" style="234" customWidth="1"/>
    <col min="12806" max="12810" width="10.7109375" style="234" customWidth="1"/>
    <col min="12811" max="13056" width="11.42578125" style="234"/>
    <col min="13057" max="13057" width="0.140625" style="234" customWidth="1"/>
    <col min="13058" max="13058" width="2.7109375" style="234" customWidth="1"/>
    <col min="13059" max="13059" width="18.5703125" style="234" customWidth="1"/>
    <col min="13060" max="13060" width="1.28515625" style="234" customWidth="1"/>
    <col min="13061" max="13061" width="30.7109375" style="234" customWidth="1"/>
    <col min="13062" max="13066" width="10.7109375" style="234" customWidth="1"/>
    <col min="13067" max="13312" width="11.42578125" style="234"/>
    <col min="13313" max="13313" width="0.140625" style="234" customWidth="1"/>
    <col min="13314" max="13314" width="2.7109375" style="234" customWidth="1"/>
    <col min="13315" max="13315" width="18.5703125" style="234" customWidth="1"/>
    <col min="13316" max="13316" width="1.28515625" style="234" customWidth="1"/>
    <col min="13317" max="13317" width="30.7109375" style="234" customWidth="1"/>
    <col min="13318" max="13322" width="10.7109375" style="234" customWidth="1"/>
    <col min="13323" max="13568" width="11.42578125" style="234"/>
    <col min="13569" max="13569" width="0.140625" style="234" customWidth="1"/>
    <col min="13570" max="13570" width="2.7109375" style="234" customWidth="1"/>
    <col min="13571" max="13571" width="18.5703125" style="234" customWidth="1"/>
    <col min="13572" max="13572" width="1.28515625" style="234" customWidth="1"/>
    <col min="13573" max="13573" width="30.7109375" style="234" customWidth="1"/>
    <col min="13574" max="13578" width="10.7109375" style="234" customWidth="1"/>
    <col min="13579" max="13824" width="11.42578125" style="234"/>
    <col min="13825" max="13825" width="0.140625" style="234" customWidth="1"/>
    <col min="13826" max="13826" width="2.7109375" style="234" customWidth="1"/>
    <col min="13827" max="13827" width="18.5703125" style="234" customWidth="1"/>
    <col min="13828" max="13828" width="1.28515625" style="234" customWidth="1"/>
    <col min="13829" max="13829" width="30.7109375" style="234" customWidth="1"/>
    <col min="13830" max="13834" width="10.7109375" style="234" customWidth="1"/>
    <col min="13835" max="14080" width="11.42578125" style="234"/>
    <col min="14081" max="14081" width="0.140625" style="234" customWidth="1"/>
    <col min="14082" max="14082" width="2.7109375" style="234" customWidth="1"/>
    <col min="14083" max="14083" width="18.5703125" style="234" customWidth="1"/>
    <col min="14084" max="14084" width="1.28515625" style="234" customWidth="1"/>
    <col min="14085" max="14085" width="30.7109375" style="234" customWidth="1"/>
    <col min="14086" max="14090" width="10.7109375" style="234" customWidth="1"/>
    <col min="14091" max="14336" width="11.42578125" style="234"/>
    <col min="14337" max="14337" width="0.140625" style="234" customWidth="1"/>
    <col min="14338" max="14338" width="2.7109375" style="234" customWidth="1"/>
    <col min="14339" max="14339" width="18.5703125" style="234" customWidth="1"/>
    <col min="14340" max="14340" width="1.28515625" style="234" customWidth="1"/>
    <col min="14341" max="14341" width="30.7109375" style="234" customWidth="1"/>
    <col min="14342" max="14346" width="10.7109375" style="234" customWidth="1"/>
    <col min="14347" max="14592" width="11.42578125" style="234"/>
    <col min="14593" max="14593" width="0.140625" style="234" customWidth="1"/>
    <col min="14594" max="14594" width="2.7109375" style="234" customWidth="1"/>
    <col min="14595" max="14595" width="18.5703125" style="234" customWidth="1"/>
    <col min="14596" max="14596" width="1.28515625" style="234" customWidth="1"/>
    <col min="14597" max="14597" width="30.7109375" style="234" customWidth="1"/>
    <col min="14598" max="14602" width="10.7109375" style="234" customWidth="1"/>
    <col min="14603" max="14848" width="11.42578125" style="234"/>
    <col min="14849" max="14849" width="0.140625" style="234" customWidth="1"/>
    <col min="14850" max="14850" width="2.7109375" style="234" customWidth="1"/>
    <col min="14851" max="14851" width="18.5703125" style="234" customWidth="1"/>
    <col min="14852" max="14852" width="1.28515625" style="234" customWidth="1"/>
    <col min="14853" max="14853" width="30.7109375" style="234" customWidth="1"/>
    <col min="14854" max="14858" width="10.7109375" style="234" customWidth="1"/>
    <col min="14859" max="15104" width="11.42578125" style="234"/>
    <col min="15105" max="15105" width="0.140625" style="234" customWidth="1"/>
    <col min="15106" max="15106" width="2.7109375" style="234" customWidth="1"/>
    <col min="15107" max="15107" width="18.5703125" style="234" customWidth="1"/>
    <col min="15108" max="15108" width="1.28515625" style="234" customWidth="1"/>
    <col min="15109" max="15109" width="30.7109375" style="234" customWidth="1"/>
    <col min="15110" max="15114" width="10.7109375" style="234" customWidth="1"/>
    <col min="15115" max="15360" width="11.42578125" style="234"/>
    <col min="15361" max="15361" width="0.140625" style="234" customWidth="1"/>
    <col min="15362" max="15362" width="2.7109375" style="234" customWidth="1"/>
    <col min="15363" max="15363" width="18.5703125" style="234" customWidth="1"/>
    <col min="15364" max="15364" width="1.28515625" style="234" customWidth="1"/>
    <col min="15365" max="15365" width="30.7109375" style="234" customWidth="1"/>
    <col min="15366" max="15370" width="10.7109375" style="234" customWidth="1"/>
    <col min="15371" max="15616" width="11.42578125" style="234"/>
    <col min="15617" max="15617" width="0.140625" style="234" customWidth="1"/>
    <col min="15618" max="15618" width="2.7109375" style="234" customWidth="1"/>
    <col min="15619" max="15619" width="18.5703125" style="234" customWidth="1"/>
    <col min="15620" max="15620" width="1.28515625" style="234" customWidth="1"/>
    <col min="15621" max="15621" width="30.7109375" style="234" customWidth="1"/>
    <col min="15622" max="15626" width="10.7109375" style="234" customWidth="1"/>
    <col min="15627" max="15872" width="11.42578125" style="234"/>
    <col min="15873" max="15873" width="0.140625" style="234" customWidth="1"/>
    <col min="15874" max="15874" width="2.7109375" style="234" customWidth="1"/>
    <col min="15875" max="15875" width="18.5703125" style="234" customWidth="1"/>
    <col min="15876" max="15876" width="1.28515625" style="234" customWidth="1"/>
    <col min="15877" max="15877" width="30.7109375" style="234" customWidth="1"/>
    <col min="15878" max="15882" width="10.7109375" style="234" customWidth="1"/>
    <col min="15883" max="16128" width="11.42578125" style="234"/>
    <col min="16129" max="16129" width="0.140625" style="234" customWidth="1"/>
    <col min="16130" max="16130" width="2.7109375" style="234" customWidth="1"/>
    <col min="16131" max="16131" width="18.5703125" style="234" customWidth="1"/>
    <col min="16132" max="16132" width="1.28515625" style="234" customWidth="1"/>
    <col min="16133" max="16133" width="30.7109375" style="234" customWidth="1"/>
    <col min="16134" max="16138" width="10.7109375" style="234" customWidth="1"/>
    <col min="16139" max="16384" width="11.42578125" style="234"/>
  </cols>
  <sheetData>
    <row r="1" spans="1:7" s="231" customFormat="1" ht="0.75" customHeight="1"/>
    <row r="2" spans="1:7" s="231" customFormat="1" ht="21" customHeight="1">
      <c r="B2" s="232"/>
      <c r="F2" s="238"/>
      <c r="G2" s="66" t="s">
        <v>36</v>
      </c>
    </row>
    <row r="3" spans="1:7" s="231" customFormat="1" ht="15" customHeight="1">
      <c r="F3" s="239"/>
      <c r="G3" s="222" t="s">
        <v>545</v>
      </c>
    </row>
    <row r="4" spans="1:7" s="165" customFormat="1" ht="20.25" customHeight="1">
      <c r="B4" s="164"/>
      <c r="C4" s="6" t="str">
        <f>Indice!C4</f>
        <v>Producción de energía eléctrica eléctrica</v>
      </c>
    </row>
    <row r="5" spans="1:7" s="165" customFormat="1" ht="12.75" customHeight="1">
      <c r="B5" s="164"/>
      <c r="C5" s="233"/>
    </row>
    <row r="6" spans="1:7" s="165" customFormat="1" ht="13.5" customHeight="1">
      <c r="B6" s="164"/>
      <c r="C6" s="167"/>
      <c r="D6" s="168"/>
      <c r="E6" s="168"/>
    </row>
    <row r="7" spans="1:7" s="165" customFormat="1" ht="12.75" customHeight="1">
      <c r="B7" s="164"/>
      <c r="C7" s="984" t="s">
        <v>429</v>
      </c>
      <c r="D7" s="168"/>
      <c r="E7" s="484"/>
      <c r="G7" s="630"/>
    </row>
    <row r="8" spans="1:7" s="231" customFormat="1" ht="12.75" customHeight="1">
      <c r="A8" s="165"/>
      <c r="B8" s="164"/>
      <c r="C8" s="984"/>
      <c r="D8" s="168"/>
      <c r="E8" s="484"/>
      <c r="F8" s="194"/>
      <c r="G8" s="631"/>
    </row>
    <row r="9" spans="1:7" s="231" customFormat="1" ht="12.75" customHeight="1">
      <c r="A9" s="165"/>
      <c r="B9" s="164"/>
      <c r="C9" s="984"/>
      <c r="D9" s="168"/>
      <c r="E9" s="484"/>
      <c r="F9" s="194"/>
      <c r="G9" s="631"/>
    </row>
    <row r="10" spans="1:7" s="231" customFormat="1" ht="12.75" customHeight="1">
      <c r="A10" s="165"/>
      <c r="B10" s="164"/>
      <c r="C10" s="372" t="s">
        <v>425</v>
      </c>
      <c r="D10" s="168"/>
      <c r="E10" s="484"/>
      <c r="F10" s="194"/>
      <c r="G10" s="631"/>
    </row>
    <row r="11" spans="1:7" s="231" customFormat="1" ht="12.75" customHeight="1">
      <c r="A11" s="165"/>
      <c r="B11" s="164"/>
      <c r="D11" s="168"/>
      <c r="E11" s="623"/>
      <c r="F11" s="194"/>
      <c r="G11" s="631"/>
    </row>
    <row r="12" spans="1:7" s="231" customFormat="1" ht="12.75" customHeight="1">
      <c r="A12" s="165"/>
      <c r="B12" s="164"/>
      <c r="D12" s="168"/>
      <c r="E12" s="623"/>
      <c r="F12" s="194"/>
      <c r="G12" s="631"/>
    </row>
    <row r="13" spans="1:7" s="231" customFormat="1" ht="12.75" customHeight="1">
      <c r="A13" s="165"/>
      <c r="B13" s="164"/>
      <c r="C13" s="851"/>
      <c r="D13" s="168"/>
      <c r="E13" s="623"/>
      <c r="F13" s="194"/>
      <c r="G13" s="631"/>
    </row>
    <row r="14" spans="1:7" s="231" customFormat="1" ht="12.75" customHeight="1">
      <c r="A14" s="165"/>
      <c r="B14" s="164"/>
      <c r="C14" s="167"/>
      <c r="D14" s="168"/>
      <c r="E14" s="623"/>
      <c r="F14" s="194"/>
      <c r="G14" s="631"/>
    </row>
    <row r="15" spans="1:7" s="231" customFormat="1" ht="12.75" customHeight="1">
      <c r="A15" s="165"/>
      <c r="B15" s="164"/>
      <c r="C15" s="167"/>
      <c r="D15" s="168"/>
      <c r="E15" s="623"/>
      <c r="F15" s="194"/>
      <c r="G15" s="631"/>
    </row>
    <row r="16" spans="1:7" s="231" customFormat="1" ht="12.75" customHeight="1">
      <c r="A16" s="165"/>
      <c r="B16" s="164"/>
      <c r="C16" s="167"/>
      <c r="D16" s="168"/>
      <c r="E16" s="623"/>
      <c r="F16" s="194"/>
      <c r="G16" s="631"/>
    </row>
    <row r="17" spans="1:11" s="231" customFormat="1" ht="12.75" customHeight="1">
      <c r="A17" s="165"/>
      <c r="B17" s="164"/>
      <c r="C17" s="167"/>
      <c r="D17" s="168"/>
      <c r="E17" s="623"/>
      <c r="F17" s="194"/>
      <c r="G17" s="631"/>
    </row>
    <row r="18" spans="1:11" s="231" customFormat="1" ht="12.75" customHeight="1">
      <c r="A18" s="165"/>
      <c r="B18" s="164"/>
      <c r="C18" s="167"/>
      <c r="D18" s="168"/>
      <c r="E18" s="623"/>
      <c r="F18" s="194"/>
      <c r="G18" s="631"/>
    </row>
    <row r="19" spans="1:11" s="231" customFormat="1" ht="12.75" customHeight="1">
      <c r="A19" s="165"/>
      <c r="B19" s="164"/>
      <c r="C19" s="167"/>
      <c r="D19" s="168"/>
      <c r="E19" s="623"/>
      <c r="F19" s="194"/>
      <c r="G19" s="631"/>
    </row>
    <row r="20" spans="1:11" s="231" customFormat="1" ht="12.75" customHeight="1">
      <c r="A20" s="165"/>
      <c r="B20" s="164"/>
      <c r="C20" s="167"/>
      <c r="D20" s="168"/>
      <c r="E20" s="623"/>
      <c r="F20" s="194"/>
      <c r="G20" s="631"/>
    </row>
    <row r="21" spans="1:11" s="231" customFormat="1" ht="12.75" customHeight="1">
      <c r="A21" s="165"/>
      <c r="B21" s="164"/>
      <c r="C21" s="167"/>
      <c r="D21" s="168"/>
      <c r="E21" s="623"/>
      <c r="F21" s="194"/>
      <c r="G21" s="631"/>
    </row>
    <row r="22" spans="1:11">
      <c r="E22" s="624"/>
      <c r="G22" s="632"/>
    </row>
    <row r="23" spans="1:11">
      <c r="E23" s="624"/>
      <c r="G23" s="632"/>
      <c r="H23" s="235"/>
      <c r="I23" s="235"/>
      <c r="J23" s="235"/>
      <c r="K23" s="235"/>
    </row>
    <row r="24" spans="1:11">
      <c r="E24" s="625"/>
      <c r="F24" s="237"/>
      <c r="G24" s="625"/>
      <c r="H24" s="235"/>
      <c r="I24" s="235"/>
      <c r="J24" s="235"/>
      <c r="K24" s="235"/>
    </row>
    <row r="25" spans="1:11" ht="15.6" customHeight="1">
      <c r="E25" s="237" t="s">
        <v>325</v>
      </c>
      <c r="F25" s="237"/>
      <c r="G25" s="237"/>
      <c r="H25" s="235"/>
      <c r="I25" s="235"/>
      <c r="J25" s="235"/>
      <c r="K25" s="235"/>
    </row>
    <row r="26" spans="1:11" ht="23.25" customHeight="1">
      <c r="E26" s="993" t="s">
        <v>566</v>
      </c>
      <c r="F26" s="993"/>
      <c r="G26" s="993"/>
    </row>
    <row r="27" spans="1:11" ht="12.75" customHeight="1"/>
  </sheetData>
  <mergeCells count="2">
    <mergeCell ref="C7:C9"/>
    <mergeCell ref="E26:G26"/>
  </mergeCells>
  <hyperlinks>
    <hyperlink ref="C4" location="Indice!A1" display="Indice!A1"/>
  </hyperlinks>
  <printOptions horizontalCentered="1" verticalCentered="1"/>
  <pageMargins left="0.78740157480314965" right="0.78740157480314965" top="0.98425196850393704" bottom="0.98425196850393704" header="0" footer="0"/>
  <pageSetup paperSize="9" scale="8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J37"/>
  <sheetViews>
    <sheetView showGridLines="0" showRowColHeaders="0" zoomScaleNormal="100" workbookViewId="0">
      <selection activeCell="C4" sqref="C4"/>
    </sheetView>
  </sheetViews>
  <sheetFormatPr baseColWidth="10" defaultRowHeight="12.75"/>
  <cols>
    <col min="1" max="1" width="0.140625" style="249" customWidth="1"/>
    <col min="2" max="2" width="2.7109375" style="249" customWidth="1"/>
    <col min="3" max="3" width="23.7109375" style="249" customWidth="1"/>
    <col min="4" max="4" width="1.28515625" style="249" customWidth="1"/>
    <col min="5" max="5" width="58.85546875" style="249" customWidth="1"/>
    <col min="6" max="9" width="11.42578125" style="261"/>
    <col min="10" max="10" width="9.5703125" style="261" customWidth="1"/>
    <col min="11" max="256" width="11.42578125" style="261"/>
    <col min="257" max="257" width="0.140625" style="261" customWidth="1"/>
    <col min="258" max="258" width="2.7109375" style="261" customWidth="1"/>
    <col min="259" max="259" width="18.5703125" style="261" customWidth="1"/>
    <col min="260" max="260" width="1.28515625" style="261" customWidth="1"/>
    <col min="261" max="261" width="58.85546875" style="261" customWidth="1"/>
    <col min="262" max="263" width="11.42578125" style="261"/>
    <col min="264" max="264" width="2.140625" style="261" customWidth="1"/>
    <col min="265" max="265" width="11.42578125" style="261"/>
    <col min="266" max="266" width="9.5703125" style="261" customWidth="1"/>
    <col min="267" max="512" width="11.42578125" style="261"/>
    <col min="513" max="513" width="0.140625" style="261" customWidth="1"/>
    <col min="514" max="514" width="2.7109375" style="261" customWidth="1"/>
    <col min="515" max="515" width="18.5703125" style="261" customWidth="1"/>
    <col min="516" max="516" width="1.28515625" style="261" customWidth="1"/>
    <col min="517" max="517" width="58.85546875" style="261" customWidth="1"/>
    <col min="518" max="519" width="11.42578125" style="261"/>
    <col min="520" max="520" width="2.140625" style="261" customWidth="1"/>
    <col min="521" max="521" width="11.42578125" style="261"/>
    <col min="522" max="522" width="9.5703125" style="261" customWidth="1"/>
    <col min="523" max="768" width="11.42578125" style="261"/>
    <col min="769" max="769" width="0.140625" style="261" customWidth="1"/>
    <col min="770" max="770" width="2.7109375" style="261" customWidth="1"/>
    <col min="771" max="771" width="18.5703125" style="261" customWidth="1"/>
    <col min="772" max="772" width="1.28515625" style="261" customWidth="1"/>
    <col min="773" max="773" width="58.85546875" style="261" customWidth="1"/>
    <col min="774" max="775" width="11.42578125" style="261"/>
    <col min="776" max="776" width="2.140625" style="261" customWidth="1"/>
    <col min="777" max="777" width="11.42578125" style="261"/>
    <col min="778" max="778" width="9.5703125" style="261" customWidth="1"/>
    <col min="779" max="1024" width="11.42578125" style="261"/>
    <col min="1025" max="1025" width="0.140625" style="261" customWidth="1"/>
    <col min="1026" max="1026" width="2.7109375" style="261" customWidth="1"/>
    <col min="1027" max="1027" width="18.5703125" style="261" customWidth="1"/>
    <col min="1028" max="1028" width="1.28515625" style="261" customWidth="1"/>
    <col min="1029" max="1029" width="58.85546875" style="261" customWidth="1"/>
    <col min="1030" max="1031" width="11.42578125" style="261"/>
    <col min="1032" max="1032" width="2.140625" style="261" customWidth="1"/>
    <col min="1033" max="1033" width="11.42578125" style="261"/>
    <col min="1034" max="1034" width="9.5703125" style="261" customWidth="1"/>
    <col min="1035" max="1280" width="11.42578125" style="261"/>
    <col min="1281" max="1281" width="0.140625" style="261" customWidth="1"/>
    <col min="1282" max="1282" width="2.7109375" style="261" customWidth="1"/>
    <col min="1283" max="1283" width="18.5703125" style="261" customWidth="1"/>
    <col min="1284" max="1284" width="1.28515625" style="261" customWidth="1"/>
    <col min="1285" max="1285" width="58.85546875" style="261" customWidth="1"/>
    <col min="1286" max="1287" width="11.42578125" style="261"/>
    <col min="1288" max="1288" width="2.140625" style="261" customWidth="1"/>
    <col min="1289" max="1289" width="11.42578125" style="261"/>
    <col min="1290" max="1290" width="9.5703125" style="261" customWidth="1"/>
    <col min="1291" max="1536" width="11.42578125" style="261"/>
    <col min="1537" max="1537" width="0.140625" style="261" customWidth="1"/>
    <col min="1538" max="1538" width="2.7109375" style="261" customWidth="1"/>
    <col min="1539" max="1539" width="18.5703125" style="261" customWidth="1"/>
    <col min="1540" max="1540" width="1.28515625" style="261" customWidth="1"/>
    <col min="1541" max="1541" width="58.85546875" style="261" customWidth="1"/>
    <col min="1542" max="1543" width="11.42578125" style="261"/>
    <col min="1544" max="1544" width="2.140625" style="261" customWidth="1"/>
    <col min="1545" max="1545" width="11.42578125" style="261"/>
    <col min="1546" max="1546" width="9.5703125" style="261" customWidth="1"/>
    <col min="1547" max="1792" width="11.42578125" style="261"/>
    <col min="1793" max="1793" width="0.140625" style="261" customWidth="1"/>
    <col min="1794" max="1794" width="2.7109375" style="261" customWidth="1"/>
    <col min="1795" max="1795" width="18.5703125" style="261" customWidth="1"/>
    <col min="1796" max="1796" width="1.28515625" style="261" customWidth="1"/>
    <col min="1797" max="1797" width="58.85546875" style="261" customWidth="1"/>
    <col min="1798" max="1799" width="11.42578125" style="261"/>
    <col min="1800" max="1800" width="2.140625" style="261" customWidth="1"/>
    <col min="1801" max="1801" width="11.42578125" style="261"/>
    <col min="1802" max="1802" width="9.5703125" style="261" customWidth="1"/>
    <col min="1803" max="2048" width="11.42578125" style="261"/>
    <col min="2049" max="2049" width="0.140625" style="261" customWidth="1"/>
    <col min="2050" max="2050" width="2.7109375" style="261" customWidth="1"/>
    <col min="2051" max="2051" width="18.5703125" style="261" customWidth="1"/>
    <col min="2052" max="2052" width="1.28515625" style="261" customWidth="1"/>
    <col min="2053" max="2053" width="58.85546875" style="261" customWidth="1"/>
    <col min="2054" max="2055" width="11.42578125" style="261"/>
    <col min="2056" max="2056" width="2.140625" style="261" customWidth="1"/>
    <col min="2057" max="2057" width="11.42578125" style="261"/>
    <col min="2058" max="2058" width="9.5703125" style="261" customWidth="1"/>
    <col min="2059" max="2304" width="11.42578125" style="261"/>
    <col min="2305" max="2305" width="0.140625" style="261" customWidth="1"/>
    <col min="2306" max="2306" width="2.7109375" style="261" customWidth="1"/>
    <col min="2307" max="2307" width="18.5703125" style="261" customWidth="1"/>
    <col min="2308" max="2308" width="1.28515625" style="261" customWidth="1"/>
    <col min="2309" max="2309" width="58.85546875" style="261" customWidth="1"/>
    <col min="2310" max="2311" width="11.42578125" style="261"/>
    <col min="2312" max="2312" width="2.140625" style="261" customWidth="1"/>
    <col min="2313" max="2313" width="11.42578125" style="261"/>
    <col min="2314" max="2314" width="9.5703125" style="261" customWidth="1"/>
    <col min="2315" max="2560" width="11.42578125" style="261"/>
    <col min="2561" max="2561" width="0.140625" style="261" customWidth="1"/>
    <col min="2562" max="2562" width="2.7109375" style="261" customWidth="1"/>
    <col min="2563" max="2563" width="18.5703125" style="261" customWidth="1"/>
    <col min="2564" max="2564" width="1.28515625" style="261" customWidth="1"/>
    <col min="2565" max="2565" width="58.85546875" style="261" customWidth="1"/>
    <col min="2566" max="2567" width="11.42578125" style="261"/>
    <col min="2568" max="2568" width="2.140625" style="261" customWidth="1"/>
    <col min="2569" max="2569" width="11.42578125" style="261"/>
    <col min="2570" max="2570" width="9.5703125" style="261" customWidth="1"/>
    <col min="2571" max="2816" width="11.42578125" style="261"/>
    <col min="2817" max="2817" width="0.140625" style="261" customWidth="1"/>
    <col min="2818" max="2818" width="2.7109375" style="261" customWidth="1"/>
    <col min="2819" max="2819" width="18.5703125" style="261" customWidth="1"/>
    <col min="2820" max="2820" width="1.28515625" style="261" customWidth="1"/>
    <col min="2821" max="2821" width="58.85546875" style="261" customWidth="1"/>
    <col min="2822" max="2823" width="11.42578125" style="261"/>
    <col min="2824" max="2824" width="2.140625" style="261" customWidth="1"/>
    <col min="2825" max="2825" width="11.42578125" style="261"/>
    <col min="2826" max="2826" width="9.5703125" style="261" customWidth="1"/>
    <col min="2827" max="3072" width="11.42578125" style="261"/>
    <col min="3073" max="3073" width="0.140625" style="261" customWidth="1"/>
    <col min="3074" max="3074" width="2.7109375" style="261" customWidth="1"/>
    <col min="3075" max="3075" width="18.5703125" style="261" customWidth="1"/>
    <col min="3076" max="3076" width="1.28515625" style="261" customWidth="1"/>
    <col min="3077" max="3077" width="58.85546875" style="261" customWidth="1"/>
    <col min="3078" max="3079" width="11.42578125" style="261"/>
    <col min="3080" max="3080" width="2.140625" style="261" customWidth="1"/>
    <col min="3081" max="3081" width="11.42578125" style="261"/>
    <col min="3082" max="3082" width="9.5703125" style="261" customWidth="1"/>
    <col min="3083" max="3328" width="11.42578125" style="261"/>
    <col min="3329" max="3329" width="0.140625" style="261" customWidth="1"/>
    <col min="3330" max="3330" width="2.7109375" style="261" customWidth="1"/>
    <col min="3331" max="3331" width="18.5703125" style="261" customWidth="1"/>
    <col min="3332" max="3332" width="1.28515625" style="261" customWidth="1"/>
    <col min="3333" max="3333" width="58.85546875" style="261" customWidth="1"/>
    <col min="3334" max="3335" width="11.42578125" style="261"/>
    <col min="3336" max="3336" width="2.140625" style="261" customWidth="1"/>
    <col min="3337" max="3337" width="11.42578125" style="261"/>
    <col min="3338" max="3338" width="9.5703125" style="261" customWidth="1"/>
    <col min="3339" max="3584" width="11.42578125" style="261"/>
    <col min="3585" max="3585" width="0.140625" style="261" customWidth="1"/>
    <col min="3586" max="3586" width="2.7109375" style="261" customWidth="1"/>
    <col min="3587" max="3587" width="18.5703125" style="261" customWidth="1"/>
    <col min="3588" max="3588" width="1.28515625" style="261" customWidth="1"/>
    <col min="3589" max="3589" width="58.85546875" style="261" customWidth="1"/>
    <col min="3590" max="3591" width="11.42578125" style="261"/>
    <col min="3592" max="3592" width="2.140625" style="261" customWidth="1"/>
    <col min="3593" max="3593" width="11.42578125" style="261"/>
    <col min="3594" max="3594" width="9.5703125" style="261" customWidth="1"/>
    <col min="3595" max="3840" width="11.42578125" style="261"/>
    <col min="3841" max="3841" width="0.140625" style="261" customWidth="1"/>
    <col min="3842" max="3842" width="2.7109375" style="261" customWidth="1"/>
    <col min="3843" max="3843" width="18.5703125" style="261" customWidth="1"/>
    <col min="3844" max="3844" width="1.28515625" style="261" customWidth="1"/>
    <col min="3845" max="3845" width="58.85546875" style="261" customWidth="1"/>
    <col min="3846" max="3847" width="11.42578125" style="261"/>
    <col min="3848" max="3848" width="2.140625" style="261" customWidth="1"/>
    <col min="3849" max="3849" width="11.42578125" style="261"/>
    <col min="3850" max="3850" width="9.5703125" style="261" customWidth="1"/>
    <col min="3851" max="4096" width="11.42578125" style="261"/>
    <col min="4097" max="4097" width="0.140625" style="261" customWidth="1"/>
    <col min="4098" max="4098" width="2.7109375" style="261" customWidth="1"/>
    <col min="4099" max="4099" width="18.5703125" style="261" customWidth="1"/>
    <col min="4100" max="4100" width="1.28515625" style="261" customWidth="1"/>
    <col min="4101" max="4101" width="58.85546875" style="261" customWidth="1"/>
    <col min="4102" max="4103" width="11.42578125" style="261"/>
    <col min="4104" max="4104" width="2.140625" style="261" customWidth="1"/>
    <col min="4105" max="4105" width="11.42578125" style="261"/>
    <col min="4106" max="4106" width="9.5703125" style="261" customWidth="1"/>
    <col min="4107" max="4352" width="11.42578125" style="261"/>
    <col min="4353" max="4353" width="0.140625" style="261" customWidth="1"/>
    <col min="4354" max="4354" width="2.7109375" style="261" customWidth="1"/>
    <col min="4355" max="4355" width="18.5703125" style="261" customWidth="1"/>
    <col min="4356" max="4356" width="1.28515625" style="261" customWidth="1"/>
    <col min="4357" max="4357" width="58.85546875" style="261" customWidth="1"/>
    <col min="4358" max="4359" width="11.42578125" style="261"/>
    <col min="4360" max="4360" width="2.140625" style="261" customWidth="1"/>
    <col min="4361" max="4361" width="11.42578125" style="261"/>
    <col min="4362" max="4362" width="9.5703125" style="261" customWidth="1"/>
    <col min="4363" max="4608" width="11.42578125" style="261"/>
    <col min="4609" max="4609" width="0.140625" style="261" customWidth="1"/>
    <col min="4610" max="4610" width="2.7109375" style="261" customWidth="1"/>
    <col min="4611" max="4611" width="18.5703125" style="261" customWidth="1"/>
    <col min="4612" max="4612" width="1.28515625" style="261" customWidth="1"/>
    <col min="4613" max="4613" width="58.85546875" style="261" customWidth="1"/>
    <col min="4614" max="4615" width="11.42578125" style="261"/>
    <col min="4616" max="4616" width="2.140625" style="261" customWidth="1"/>
    <col min="4617" max="4617" width="11.42578125" style="261"/>
    <col min="4618" max="4618" width="9.5703125" style="261" customWidth="1"/>
    <col min="4619" max="4864" width="11.42578125" style="261"/>
    <col min="4865" max="4865" width="0.140625" style="261" customWidth="1"/>
    <col min="4866" max="4866" width="2.7109375" style="261" customWidth="1"/>
    <col min="4867" max="4867" width="18.5703125" style="261" customWidth="1"/>
    <col min="4868" max="4868" width="1.28515625" style="261" customWidth="1"/>
    <col min="4869" max="4869" width="58.85546875" style="261" customWidth="1"/>
    <col min="4870" max="4871" width="11.42578125" style="261"/>
    <col min="4872" max="4872" width="2.140625" style="261" customWidth="1"/>
    <col min="4873" max="4873" width="11.42578125" style="261"/>
    <col min="4874" max="4874" width="9.5703125" style="261" customWidth="1"/>
    <col min="4875" max="5120" width="11.42578125" style="261"/>
    <col min="5121" max="5121" width="0.140625" style="261" customWidth="1"/>
    <col min="5122" max="5122" width="2.7109375" style="261" customWidth="1"/>
    <col min="5123" max="5123" width="18.5703125" style="261" customWidth="1"/>
    <col min="5124" max="5124" width="1.28515625" style="261" customWidth="1"/>
    <col min="5125" max="5125" width="58.85546875" style="261" customWidth="1"/>
    <col min="5126" max="5127" width="11.42578125" style="261"/>
    <col min="5128" max="5128" width="2.140625" style="261" customWidth="1"/>
    <col min="5129" max="5129" width="11.42578125" style="261"/>
    <col min="5130" max="5130" width="9.5703125" style="261" customWidth="1"/>
    <col min="5131" max="5376" width="11.42578125" style="261"/>
    <col min="5377" max="5377" width="0.140625" style="261" customWidth="1"/>
    <col min="5378" max="5378" width="2.7109375" style="261" customWidth="1"/>
    <col min="5379" max="5379" width="18.5703125" style="261" customWidth="1"/>
    <col min="5380" max="5380" width="1.28515625" style="261" customWidth="1"/>
    <col min="5381" max="5381" width="58.85546875" style="261" customWidth="1"/>
    <col min="5382" max="5383" width="11.42578125" style="261"/>
    <col min="5384" max="5384" width="2.140625" style="261" customWidth="1"/>
    <col min="5385" max="5385" width="11.42578125" style="261"/>
    <col min="5386" max="5386" width="9.5703125" style="261" customWidth="1"/>
    <col min="5387" max="5632" width="11.42578125" style="261"/>
    <col min="5633" max="5633" width="0.140625" style="261" customWidth="1"/>
    <col min="5634" max="5634" width="2.7109375" style="261" customWidth="1"/>
    <col min="5635" max="5635" width="18.5703125" style="261" customWidth="1"/>
    <col min="5636" max="5636" width="1.28515625" style="261" customWidth="1"/>
    <col min="5637" max="5637" width="58.85546875" style="261" customWidth="1"/>
    <col min="5638" max="5639" width="11.42578125" style="261"/>
    <col min="5640" max="5640" width="2.140625" style="261" customWidth="1"/>
    <col min="5641" max="5641" width="11.42578125" style="261"/>
    <col min="5642" max="5642" width="9.5703125" style="261" customWidth="1"/>
    <col min="5643" max="5888" width="11.42578125" style="261"/>
    <col min="5889" max="5889" width="0.140625" style="261" customWidth="1"/>
    <col min="5890" max="5890" width="2.7109375" style="261" customWidth="1"/>
    <col min="5891" max="5891" width="18.5703125" style="261" customWidth="1"/>
    <col min="5892" max="5892" width="1.28515625" style="261" customWidth="1"/>
    <col min="5893" max="5893" width="58.85546875" style="261" customWidth="1"/>
    <col min="5894" max="5895" width="11.42578125" style="261"/>
    <col min="5896" max="5896" width="2.140625" style="261" customWidth="1"/>
    <col min="5897" max="5897" width="11.42578125" style="261"/>
    <col min="5898" max="5898" width="9.5703125" style="261" customWidth="1"/>
    <col min="5899" max="6144" width="11.42578125" style="261"/>
    <col min="6145" max="6145" width="0.140625" style="261" customWidth="1"/>
    <col min="6146" max="6146" width="2.7109375" style="261" customWidth="1"/>
    <col min="6147" max="6147" width="18.5703125" style="261" customWidth="1"/>
    <col min="6148" max="6148" width="1.28515625" style="261" customWidth="1"/>
    <col min="6149" max="6149" width="58.85546875" style="261" customWidth="1"/>
    <col min="6150" max="6151" width="11.42578125" style="261"/>
    <col min="6152" max="6152" width="2.140625" style="261" customWidth="1"/>
    <col min="6153" max="6153" width="11.42578125" style="261"/>
    <col min="6154" max="6154" width="9.5703125" style="261" customWidth="1"/>
    <col min="6155" max="6400" width="11.42578125" style="261"/>
    <col min="6401" max="6401" width="0.140625" style="261" customWidth="1"/>
    <col min="6402" max="6402" width="2.7109375" style="261" customWidth="1"/>
    <col min="6403" max="6403" width="18.5703125" style="261" customWidth="1"/>
    <col min="6404" max="6404" width="1.28515625" style="261" customWidth="1"/>
    <col min="6405" max="6405" width="58.85546875" style="261" customWidth="1"/>
    <col min="6406" max="6407" width="11.42578125" style="261"/>
    <col min="6408" max="6408" width="2.140625" style="261" customWidth="1"/>
    <col min="6409" max="6409" width="11.42578125" style="261"/>
    <col min="6410" max="6410" width="9.5703125" style="261" customWidth="1"/>
    <col min="6411" max="6656" width="11.42578125" style="261"/>
    <col min="6657" max="6657" width="0.140625" style="261" customWidth="1"/>
    <col min="6658" max="6658" width="2.7109375" style="261" customWidth="1"/>
    <col min="6659" max="6659" width="18.5703125" style="261" customWidth="1"/>
    <col min="6660" max="6660" width="1.28515625" style="261" customWidth="1"/>
    <col min="6661" max="6661" width="58.85546875" style="261" customWidth="1"/>
    <col min="6662" max="6663" width="11.42578125" style="261"/>
    <col min="6664" max="6664" width="2.140625" style="261" customWidth="1"/>
    <col min="6665" max="6665" width="11.42578125" style="261"/>
    <col min="6666" max="6666" width="9.5703125" style="261" customWidth="1"/>
    <col min="6667" max="6912" width="11.42578125" style="261"/>
    <col min="6913" max="6913" width="0.140625" style="261" customWidth="1"/>
    <col min="6914" max="6914" width="2.7109375" style="261" customWidth="1"/>
    <col min="6915" max="6915" width="18.5703125" style="261" customWidth="1"/>
    <col min="6916" max="6916" width="1.28515625" style="261" customWidth="1"/>
    <col min="6917" max="6917" width="58.85546875" style="261" customWidth="1"/>
    <col min="6918" max="6919" width="11.42578125" style="261"/>
    <col min="6920" max="6920" width="2.140625" style="261" customWidth="1"/>
    <col min="6921" max="6921" width="11.42578125" style="261"/>
    <col min="6922" max="6922" width="9.5703125" style="261" customWidth="1"/>
    <col min="6923" max="7168" width="11.42578125" style="261"/>
    <col min="7169" max="7169" width="0.140625" style="261" customWidth="1"/>
    <col min="7170" max="7170" width="2.7109375" style="261" customWidth="1"/>
    <col min="7171" max="7171" width="18.5703125" style="261" customWidth="1"/>
    <col min="7172" max="7172" width="1.28515625" style="261" customWidth="1"/>
    <col min="7173" max="7173" width="58.85546875" style="261" customWidth="1"/>
    <col min="7174" max="7175" width="11.42578125" style="261"/>
    <col min="7176" max="7176" width="2.140625" style="261" customWidth="1"/>
    <col min="7177" max="7177" width="11.42578125" style="261"/>
    <col min="7178" max="7178" width="9.5703125" style="261" customWidth="1"/>
    <col min="7179" max="7424" width="11.42578125" style="261"/>
    <col min="7425" max="7425" width="0.140625" style="261" customWidth="1"/>
    <col min="7426" max="7426" width="2.7109375" style="261" customWidth="1"/>
    <col min="7427" max="7427" width="18.5703125" style="261" customWidth="1"/>
    <col min="7428" max="7428" width="1.28515625" style="261" customWidth="1"/>
    <col min="7429" max="7429" width="58.85546875" style="261" customWidth="1"/>
    <col min="7430" max="7431" width="11.42578125" style="261"/>
    <col min="7432" max="7432" width="2.140625" style="261" customWidth="1"/>
    <col min="7433" max="7433" width="11.42578125" style="261"/>
    <col min="7434" max="7434" width="9.5703125" style="261" customWidth="1"/>
    <col min="7435" max="7680" width="11.42578125" style="261"/>
    <col min="7681" max="7681" width="0.140625" style="261" customWidth="1"/>
    <col min="7682" max="7682" width="2.7109375" style="261" customWidth="1"/>
    <col min="7683" max="7683" width="18.5703125" style="261" customWidth="1"/>
    <col min="7684" max="7684" width="1.28515625" style="261" customWidth="1"/>
    <col min="7685" max="7685" width="58.85546875" style="261" customWidth="1"/>
    <col min="7686" max="7687" width="11.42578125" style="261"/>
    <col min="7688" max="7688" width="2.140625" style="261" customWidth="1"/>
    <col min="7689" max="7689" width="11.42578125" style="261"/>
    <col min="7690" max="7690" width="9.5703125" style="261" customWidth="1"/>
    <col min="7691" max="7936" width="11.42578125" style="261"/>
    <col min="7937" max="7937" width="0.140625" style="261" customWidth="1"/>
    <col min="7938" max="7938" width="2.7109375" style="261" customWidth="1"/>
    <col min="7939" max="7939" width="18.5703125" style="261" customWidth="1"/>
    <col min="7940" max="7940" width="1.28515625" style="261" customWidth="1"/>
    <col min="7941" max="7941" width="58.85546875" style="261" customWidth="1"/>
    <col min="7942" max="7943" width="11.42578125" style="261"/>
    <col min="7944" max="7944" width="2.140625" style="261" customWidth="1"/>
    <col min="7945" max="7945" width="11.42578125" style="261"/>
    <col min="7946" max="7946" width="9.5703125" style="261" customWidth="1"/>
    <col min="7947" max="8192" width="11.42578125" style="261"/>
    <col min="8193" max="8193" width="0.140625" style="261" customWidth="1"/>
    <col min="8194" max="8194" width="2.7109375" style="261" customWidth="1"/>
    <col min="8195" max="8195" width="18.5703125" style="261" customWidth="1"/>
    <col min="8196" max="8196" width="1.28515625" style="261" customWidth="1"/>
    <col min="8197" max="8197" width="58.85546875" style="261" customWidth="1"/>
    <col min="8198" max="8199" width="11.42578125" style="261"/>
    <col min="8200" max="8200" width="2.140625" style="261" customWidth="1"/>
    <col min="8201" max="8201" width="11.42578125" style="261"/>
    <col min="8202" max="8202" width="9.5703125" style="261" customWidth="1"/>
    <col min="8203" max="8448" width="11.42578125" style="261"/>
    <col min="8449" max="8449" width="0.140625" style="261" customWidth="1"/>
    <col min="8450" max="8450" width="2.7109375" style="261" customWidth="1"/>
    <col min="8451" max="8451" width="18.5703125" style="261" customWidth="1"/>
    <col min="8452" max="8452" width="1.28515625" style="261" customWidth="1"/>
    <col min="8453" max="8453" width="58.85546875" style="261" customWidth="1"/>
    <col min="8454" max="8455" width="11.42578125" style="261"/>
    <col min="8456" max="8456" width="2.140625" style="261" customWidth="1"/>
    <col min="8457" max="8457" width="11.42578125" style="261"/>
    <col min="8458" max="8458" width="9.5703125" style="261" customWidth="1"/>
    <col min="8459" max="8704" width="11.42578125" style="261"/>
    <col min="8705" max="8705" width="0.140625" style="261" customWidth="1"/>
    <col min="8706" max="8706" width="2.7109375" style="261" customWidth="1"/>
    <col min="8707" max="8707" width="18.5703125" style="261" customWidth="1"/>
    <col min="8708" max="8708" width="1.28515625" style="261" customWidth="1"/>
    <col min="8709" max="8709" width="58.85546875" style="261" customWidth="1"/>
    <col min="8710" max="8711" width="11.42578125" style="261"/>
    <col min="8712" max="8712" width="2.140625" style="261" customWidth="1"/>
    <col min="8713" max="8713" width="11.42578125" style="261"/>
    <col min="8714" max="8714" width="9.5703125" style="261" customWidth="1"/>
    <col min="8715" max="8960" width="11.42578125" style="261"/>
    <col min="8961" max="8961" width="0.140625" style="261" customWidth="1"/>
    <col min="8962" max="8962" width="2.7109375" style="261" customWidth="1"/>
    <col min="8963" max="8963" width="18.5703125" style="261" customWidth="1"/>
    <col min="8964" max="8964" width="1.28515625" style="261" customWidth="1"/>
    <col min="8965" max="8965" width="58.85546875" style="261" customWidth="1"/>
    <col min="8966" max="8967" width="11.42578125" style="261"/>
    <col min="8968" max="8968" width="2.140625" style="261" customWidth="1"/>
    <col min="8969" max="8969" width="11.42578125" style="261"/>
    <col min="8970" max="8970" width="9.5703125" style="261" customWidth="1"/>
    <col min="8971" max="9216" width="11.42578125" style="261"/>
    <col min="9217" max="9217" width="0.140625" style="261" customWidth="1"/>
    <col min="9218" max="9218" width="2.7109375" style="261" customWidth="1"/>
    <col min="9219" max="9219" width="18.5703125" style="261" customWidth="1"/>
    <col min="9220" max="9220" width="1.28515625" style="261" customWidth="1"/>
    <col min="9221" max="9221" width="58.85546875" style="261" customWidth="1"/>
    <col min="9222" max="9223" width="11.42578125" style="261"/>
    <col min="9224" max="9224" width="2.140625" style="261" customWidth="1"/>
    <col min="9225" max="9225" width="11.42578125" style="261"/>
    <col min="9226" max="9226" width="9.5703125" style="261" customWidth="1"/>
    <col min="9227" max="9472" width="11.42578125" style="261"/>
    <col min="9473" max="9473" width="0.140625" style="261" customWidth="1"/>
    <col min="9474" max="9474" width="2.7109375" style="261" customWidth="1"/>
    <col min="9475" max="9475" width="18.5703125" style="261" customWidth="1"/>
    <col min="9476" max="9476" width="1.28515625" style="261" customWidth="1"/>
    <col min="9477" max="9477" width="58.85546875" style="261" customWidth="1"/>
    <col min="9478" max="9479" width="11.42578125" style="261"/>
    <col min="9480" max="9480" width="2.140625" style="261" customWidth="1"/>
    <col min="9481" max="9481" width="11.42578125" style="261"/>
    <col min="9482" max="9482" width="9.5703125" style="261" customWidth="1"/>
    <col min="9483" max="9728" width="11.42578125" style="261"/>
    <col min="9729" max="9729" width="0.140625" style="261" customWidth="1"/>
    <col min="9730" max="9730" width="2.7109375" style="261" customWidth="1"/>
    <col min="9731" max="9731" width="18.5703125" style="261" customWidth="1"/>
    <col min="9732" max="9732" width="1.28515625" style="261" customWidth="1"/>
    <col min="9733" max="9733" width="58.85546875" style="261" customWidth="1"/>
    <col min="9734" max="9735" width="11.42578125" style="261"/>
    <col min="9736" max="9736" width="2.140625" style="261" customWidth="1"/>
    <col min="9737" max="9737" width="11.42578125" style="261"/>
    <col min="9738" max="9738" width="9.5703125" style="261" customWidth="1"/>
    <col min="9739" max="9984" width="11.42578125" style="261"/>
    <col min="9985" max="9985" width="0.140625" style="261" customWidth="1"/>
    <col min="9986" max="9986" width="2.7109375" style="261" customWidth="1"/>
    <col min="9987" max="9987" width="18.5703125" style="261" customWidth="1"/>
    <col min="9988" max="9988" width="1.28515625" style="261" customWidth="1"/>
    <col min="9989" max="9989" width="58.85546875" style="261" customWidth="1"/>
    <col min="9990" max="9991" width="11.42578125" style="261"/>
    <col min="9992" max="9992" width="2.140625" style="261" customWidth="1"/>
    <col min="9993" max="9993" width="11.42578125" style="261"/>
    <col min="9994" max="9994" width="9.5703125" style="261" customWidth="1"/>
    <col min="9995" max="10240" width="11.42578125" style="261"/>
    <col min="10241" max="10241" width="0.140625" style="261" customWidth="1"/>
    <col min="10242" max="10242" width="2.7109375" style="261" customWidth="1"/>
    <col min="10243" max="10243" width="18.5703125" style="261" customWidth="1"/>
    <col min="10244" max="10244" width="1.28515625" style="261" customWidth="1"/>
    <col min="10245" max="10245" width="58.85546875" style="261" customWidth="1"/>
    <col min="10246" max="10247" width="11.42578125" style="261"/>
    <col min="10248" max="10248" width="2.140625" style="261" customWidth="1"/>
    <col min="10249" max="10249" width="11.42578125" style="261"/>
    <col min="10250" max="10250" width="9.5703125" style="261" customWidth="1"/>
    <col min="10251" max="10496" width="11.42578125" style="261"/>
    <col min="10497" max="10497" width="0.140625" style="261" customWidth="1"/>
    <col min="10498" max="10498" width="2.7109375" style="261" customWidth="1"/>
    <col min="10499" max="10499" width="18.5703125" style="261" customWidth="1"/>
    <col min="10500" max="10500" width="1.28515625" style="261" customWidth="1"/>
    <col min="10501" max="10501" width="58.85546875" style="261" customWidth="1"/>
    <col min="10502" max="10503" width="11.42578125" style="261"/>
    <col min="10504" max="10504" width="2.140625" style="261" customWidth="1"/>
    <col min="10505" max="10505" width="11.42578125" style="261"/>
    <col min="10506" max="10506" width="9.5703125" style="261" customWidth="1"/>
    <col min="10507" max="10752" width="11.42578125" style="261"/>
    <col min="10753" max="10753" width="0.140625" style="261" customWidth="1"/>
    <col min="10754" max="10754" width="2.7109375" style="261" customWidth="1"/>
    <col min="10755" max="10755" width="18.5703125" style="261" customWidth="1"/>
    <col min="10756" max="10756" width="1.28515625" style="261" customWidth="1"/>
    <col min="10757" max="10757" width="58.85546875" style="261" customWidth="1"/>
    <col min="10758" max="10759" width="11.42578125" style="261"/>
    <col min="10760" max="10760" width="2.140625" style="261" customWidth="1"/>
    <col min="10761" max="10761" width="11.42578125" style="261"/>
    <col min="10762" max="10762" width="9.5703125" style="261" customWidth="1"/>
    <col min="10763" max="11008" width="11.42578125" style="261"/>
    <col min="11009" max="11009" width="0.140625" style="261" customWidth="1"/>
    <col min="11010" max="11010" width="2.7109375" style="261" customWidth="1"/>
    <col min="11011" max="11011" width="18.5703125" style="261" customWidth="1"/>
    <col min="11012" max="11012" width="1.28515625" style="261" customWidth="1"/>
    <col min="11013" max="11013" width="58.85546875" style="261" customWidth="1"/>
    <col min="11014" max="11015" width="11.42578125" style="261"/>
    <col min="11016" max="11016" width="2.140625" style="261" customWidth="1"/>
    <col min="11017" max="11017" width="11.42578125" style="261"/>
    <col min="11018" max="11018" width="9.5703125" style="261" customWidth="1"/>
    <col min="11019" max="11264" width="11.42578125" style="261"/>
    <col min="11265" max="11265" width="0.140625" style="261" customWidth="1"/>
    <col min="11266" max="11266" width="2.7109375" style="261" customWidth="1"/>
    <col min="11267" max="11267" width="18.5703125" style="261" customWidth="1"/>
    <col min="11268" max="11268" width="1.28515625" style="261" customWidth="1"/>
    <col min="11269" max="11269" width="58.85546875" style="261" customWidth="1"/>
    <col min="11270" max="11271" width="11.42578125" style="261"/>
    <col min="11272" max="11272" width="2.140625" style="261" customWidth="1"/>
    <col min="11273" max="11273" width="11.42578125" style="261"/>
    <col min="11274" max="11274" width="9.5703125" style="261" customWidth="1"/>
    <col min="11275" max="11520" width="11.42578125" style="261"/>
    <col min="11521" max="11521" width="0.140625" style="261" customWidth="1"/>
    <col min="11522" max="11522" width="2.7109375" style="261" customWidth="1"/>
    <col min="11523" max="11523" width="18.5703125" style="261" customWidth="1"/>
    <col min="11524" max="11524" width="1.28515625" style="261" customWidth="1"/>
    <col min="11525" max="11525" width="58.85546875" style="261" customWidth="1"/>
    <col min="11526" max="11527" width="11.42578125" style="261"/>
    <col min="11528" max="11528" width="2.140625" style="261" customWidth="1"/>
    <col min="11529" max="11529" width="11.42578125" style="261"/>
    <col min="11530" max="11530" width="9.5703125" style="261" customWidth="1"/>
    <col min="11531" max="11776" width="11.42578125" style="261"/>
    <col min="11777" max="11777" width="0.140625" style="261" customWidth="1"/>
    <col min="11778" max="11778" width="2.7109375" style="261" customWidth="1"/>
    <col min="11779" max="11779" width="18.5703125" style="261" customWidth="1"/>
    <col min="11780" max="11780" width="1.28515625" style="261" customWidth="1"/>
    <col min="11781" max="11781" width="58.85546875" style="261" customWidth="1"/>
    <col min="11782" max="11783" width="11.42578125" style="261"/>
    <col min="11784" max="11784" width="2.140625" style="261" customWidth="1"/>
    <col min="11785" max="11785" width="11.42578125" style="261"/>
    <col min="11786" max="11786" width="9.5703125" style="261" customWidth="1"/>
    <col min="11787" max="12032" width="11.42578125" style="261"/>
    <col min="12033" max="12033" width="0.140625" style="261" customWidth="1"/>
    <col min="12034" max="12034" width="2.7109375" style="261" customWidth="1"/>
    <col min="12035" max="12035" width="18.5703125" style="261" customWidth="1"/>
    <col min="12036" max="12036" width="1.28515625" style="261" customWidth="1"/>
    <col min="12037" max="12037" width="58.85546875" style="261" customWidth="1"/>
    <col min="12038" max="12039" width="11.42578125" style="261"/>
    <col min="12040" max="12040" width="2.140625" style="261" customWidth="1"/>
    <col min="12041" max="12041" width="11.42578125" style="261"/>
    <col min="12042" max="12042" width="9.5703125" style="261" customWidth="1"/>
    <col min="12043" max="12288" width="11.42578125" style="261"/>
    <col min="12289" max="12289" width="0.140625" style="261" customWidth="1"/>
    <col min="12290" max="12290" width="2.7109375" style="261" customWidth="1"/>
    <col min="12291" max="12291" width="18.5703125" style="261" customWidth="1"/>
    <col min="12292" max="12292" width="1.28515625" style="261" customWidth="1"/>
    <col min="12293" max="12293" width="58.85546875" style="261" customWidth="1"/>
    <col min="12294" max="12295" width="11.42578125" style="261"/>
    <col min="12296" max="12296" width="2.140625" style="261" customWidth="1"/>
    <col min="12297" max="12297" width="11.42578125" style="261"/>
    <col min="12298" max="12298" width="9.5703125" style="261" customWidth="1"/>
    <col min="12299" max="12544" width="11.42578125" style="261"/>
    <col min="12545" max="12545" width="0.140625" style="261" customWidth="1"/>
    <col min="12546" max="12546" width="2.7109375" style="261" customWidth="1"/>
    <col min="12547" max="12547" width="18.5703125" style="261" customWidth="1"/>
    <col min="12548" max="12548" width="1.28515625" style="261" customWidth="1"/>
    <col min="12549" max="12549" width="58.85546875" style="261" customWidth="1"/>
    <col min="12550" max="12551" width="11.42578125" style="261"/>
    <col min="12552" max="12552" width="2.140625" style="261" customWidth="1"/>
    <col min="12553" max="12553" width="11.42578125" style="261"/>
    <col min="12554" max="12554" width="9.5703125" style="261" customWidth="1"/>
    <col min="12555" max="12800" width="11.42578125" style="261"/>
    <col min="12801" max="12801" width="0.140625" style="261" customWidth="1"/>
    <col min="12802" max="12802" width="2.7109375" style="261" customWidth="1"/>
    <col min="12803" max="12803" width="18.5703125" style="261" customWidth="1"/>
    <col min="12804" max="12804" width="1.28515625" style="261" customWidth="1"/>
    <col min="12805" max="12805" width="58.85546875" style="261" customWidth="1"/>
    <col min="12806" max="12807" width="11.42578125" style="261"/>
    <col min="12808" max="12808" width="2.140625" style="261" customWidth="1"/>
    <col min="12809" max="12809" width="11.42578125" style="261"/>
    <col min="12810" max="12810" width="9.5703125" style="261" customWidth="1"/>
    <col min="12811" max="13056" width="11.42578125" style="261"/>
    <col min="13057" max="13057" width="0.140625" style="261" customWidth="1"/>
    <col min="13058" max="13058" width="2.7109375" style="261" customWidth="1"/>
    <col min="13059" max="13059" width="18.5703125" style="261" customWidth="1"/>
    <col min="13060" max="13060" width="1.28515625" style="261" customWidth="1"/>
    <col min="13061" max="13061" width="58.85546875" style="261" customWidth="1"/>
    <col min="13062" max="13063" width="11.42578125" style="261"/>
    <col min="13064" max="13064" width="2.140625" style="261" customWidth="1"/>
    <col min="13065" max="13065" width="11.42578125" style="261"/>
    <col min="13066" max="13066" width="9.5703125" style="261" customWidth="1"/>
    <col min="13067" max="13312" width="11.42578125" style="261"/>
    <col min="13313" max="13313" width="0.140625" style="261" customWidth="1"/>
    <col min="13314" max="13314" width="2.7109375" style="261" customWidth="1"/>
    <col min="13315" max="13315" width="18.5703125" style="261" customWidth="1"/>
    <col min="13316" max="13316" width="1.28515625" style="261" customWidth="1"/>
    <col min="13317" max="13317" width="58.85546875" style="261" customWidth="1"/>
    <col min="13318" max="13319" width="11.42578125" style="261"/>
    <col min="13320" max="13320" width="2.140625" style="261" customWidth="1"/>
    <col min="13321" max="13321" width="11.42578125" style="261"/>
    <col min="13322" max="13322" width="9.5703125" style="261" customWidth="1"/>
    <col min="13323" max="13568" width="11.42578125" style="261"/>
    <col min="13569" max="13569" width="0.140625" style="261" customWidth="1"/>
    <col min="13570" max="13570" width="2.7109375" style="261" customWidth="1"/>
    <col min="13571" max="13571" width="18.5703125" style="261" customWidth="1"/>
    <col min="13572" max="13572" width="1.28515625" style="261" customWidth="1"/>
    <col min="13573" max="13573" width="58.85546875" style="261" customWidth="1"/>
    <col min="13574" max="13575" width="11.42578125" style="261"/>
    <col min="13576" max="13576" width="2.140625" style="261" customWidth="1"/>
    <col min="13577" max="13577" width="11.42578125" style="261"/>
    <col min="13578" max="13578" width="9.5703125" style="261" customWidth="1"/>
    <col min="13579" max="13824" width="11.42578125" style="261"/>
    <col min="13825" max="13825" width="0.140625" style="261" customWidth="1"/>
    <col min="13826" max="13826" width="2.7109375" style="261" customWidth="1"/>
    <col min="13827" max="13827" width="18.5703125" style="261" customWidth="1"/>
    <col min="13828" max="13828" width="1.28515625" style="261" customWidth="1"/>
    <col min="13829" max="13829" width="58.85546875" style="261" customWidth="1"/>
    <col min="13830" max="13831" width="11.42578125" style="261"/>
    <col min="13832" max="13832" width="2.140625" style="261" customWidth="1"/>
    <col min="13833" max="13833" width="11.42578125" style="261"/>
    <col min="13834" max="13834" width="9.5703125" style="261" customWidth="1"/>
    <col min="13835" max="14080" width="11.42578125" style="261"/>
    <col min="14081" max="14081" width="0.140625" style="261" customWidth="1"/>
    <col min="14082" max="14082" width="2.7109375" style="261" customWidth="1"/>
    <col min="14083" max="14083" width="18.5703125" style="261" customWidth="1"/>
    <col min="14084" max="14084" width="1.28515625" style="261" customWidth="1"/>
    <col min="14085" max="14085" width="58.85546875" style="261" customWidth="1"/>
    <col min="14086" max="14087" width="11.42578125" style="261"/>
    <col min="14088" max="14088" width="2.140625" style="261" customWidth="1"/>
    <col min="14089" max="14089" width="11.42578125" style="261"/>
    <col min="14090" max="14090" width="9.5703125" style="261" customWidth="1"/>
    <col min="14091" max="14336" width="11.42578125" style="261"/>
    <col min="14337" max="14337" width="0.140625" style="261" customWidth="1"/>
    <col min="14338" max="14338" width="2.7109375" style="261" customWidth="1"/>
    <col min="14339" max="14339" width="18.5703125" style="261" customWidth="1"/>
    <col min="14340" max="14340" width="1.28515625" style="261" customWidth="1"/>
    <col min="14341" max="14341" width="58.85546875" style="261" customWidth="1"/>
    <col min="14342" max="14343" width="11.42578125" style="261"/>
    <col min="14344" max="14344" width="2.140625" style="261" customWidth="1"/>
    <col min="14345" max="14345" width="11.42578125" style="261"/>
    <col min="14346" max="14346" width="9.5703125" style="261" customWidth="1"/>
    <col min="14347" max="14592" width="11.42578125" style="261"/>
    <col min="14593" max="14593" width="0.140625" style="261" customWidth="1"/>
    <col min="14594" max="14594" width="2.7109375" style="261" customWidth="1"/>
    <col min="14595" max="14595" width="18.5703125" style="261" customWidth="1"/>
    <col min="14596" max="14596" width="1.28515625" style="261" customWidth="1"/>
    <col min="14597" max="14597" width="58.85546875" style="261" customWidth="1"/>
    <col min="14598" max="14599" width="11.42578125" style="261"/>
    <col min="14600" max="14600" width="2.140625" style="261" customWidth="1"/>
    <col min="14601" max="14601" width="11.42578125" style="261"/>
    <col min="14602" max="14602" width="9.5703125" style="261" customWidth="1"/>
    <col min="14603" max="14848" width="11.42578125" style="261"/>
    <col min="14849" max="14849" width="0.140625" style="261" customWidth="1"/>
    <col min="14850" max="14850" width="2.7109375" style="261" customWidth="1"/>
    <col min="14851" max="14851" width="18.5703125" style="261" customWidth="1"/>
    <col min="14852" max="14852" width="1.28515625" style="261" customWidth="1"/>
    <col min="14853" max="14853" width="58.85546875" style="261" customWidth="1"/>
    <col min="14854" max="14855" width="11.42578125" style="261"/>
    <col min="14856" max="14856" width="2.140625" style="261" customWidth="1"/>
    <col min="14857" max="14857" width="11.42578125" style="261"/>
    <col min="14858" max="14858" width="9.5703125" style="261" customWidth="1"/>
    <col min="14859" max="15104" width="11.42578125" style="261"/>
    <col min="15105" max="15105" width="0.140625" style="261" customWidth="1"/>
    <col min="15106" max="15106" width="2.7109375" style="261" customWidth="1"/>
    <col min="15107" max="15107" width="18.5703125" style="261" customWidth="1"/>
    <col min="15108" max="15108" width="1.28515625" style="261" customWidth="1"/>
    <col min="15109" max="15109" width="58.85546875" style="261" customWidth="1"/>
    <col min="15110" max="15111" width="11.42578125" style="261"/>
    <col min="15112" max="15112" width="2.140625" style="261" customWidth="1"/>
    <col min="15113" max="15113" width="11.42578125" style="261"/>
    <col min="15114" max="15114" width="9.5703125" style="261" customWidth="1"/>
    <col min="15115" max="15360" width="11.42578125" style="261"/>
    <col min="15361" max="15361" width="0.140625" style="261" customWidth="1"/>
    <col min="15362" max="15362" width="2.7109375" style="261" customWidth="1"/>
    <col min="15363" max="15363" width="18.5703125" style="261" customWidth="1"/>
    <col min="15364" max="15364" width="1.28515625" style="261" customWidth="1"/>
    <col min="15365" max="15365" width="58.85546875" style="261" customWidth="1"/>
    <col min="15366" max="15367" width="11.42578125" style="261"/>
    <col min="15368" max="15368" width="2.140625" style="261" customWidth="1"/>
    <col min="15369" max="15369" width="11.42578125" style="261"/>
    <col min="15370" max="15370" width="9.5703125" style="261" customWidth="1"/>
    <col min="15371" max="15616" width="11.42578125" style="261"/>
    <col min="15617" max="15617" width="0.140625" style="261" customWidth="1"/>
    <col min="15618" max="15618" width="2.7109375" style="261" customWidth="1"/>
    <col min="15619" max="15619" width="18.5703125" style="261" customWidth="1"/>
    <col min="15620" max="15620" width="1.28515625" style="261" customWidth="1"/>
    <col min="15621" max="15621" width="58.85546875" style="261" customWidth="1"/>
    <col min="15622" max="15623" width="11.42578125" style="261"/>
    <col min="15624" max="15624" width="2.140625" style="261" customWidth="1"/>
    <col min="15625" max="15625" width="11.42578125" style="261"/>
    <col min="15626" max="15626" width="9.5703125" style="261" customWidth="1"/>
    <col min="15627" max="15872" width="11.42578125" style="261"/>
    <col min="15873" max="15873" width="0.140625" style="261" customWidth="1"/>
    <col min="15874" max="15874" width="2.7109375" style="261" customWidth="1"/>
    <col min="15875" max="15875" width="18.5703125" style="261" customWidth="1"/>
    <col min="15876" max="15876" width="1.28515625" style="261" customWidth="1"/>
    <col min="15877" max="15877" width="58.85546875" style="261" customWidth="1"/>
    <col min="15878" max="15879" width="11.42578125" style="261"/>
    <col min="15880" max="15880" width="2.140625" style="261" customWidth="1"/>
    <col min="15881" max="15881" width="11.42578125" style="261"/>
    <col min="15882" max="15882" width="9.5703125" style="261" customWidth="1"/>
    <col min="15883" max="16128" width="11.42578125" style="261"/>
    <col min="16129" max="16129" width="0.140625" style="261" customWidth="1"/>
    <col min="16130" max="16130" width="2.7109375" style="261" customWidth="1"/>
    <col min="16131" max="16131" width="18.5703125" style="261" customWidth="1"/>
    <col min="16132" max="16132" width="1.28515625" style="261" customWidth="1"/>
    <col min="16133" max="16133" width="58.85546875" style="261" customWidth="1"/>
    <col min="16134" max="16135" width="11.42578125" style="261"/>
    <col min="16136" max="16136" width="2.140625" style="261" customWidth="1"/>
    <col min="16137" max="16137" width="11.42578125" style="261"/>
    <col min="16138" max="16138" width="9.5703125" style="261" customWidth="1"/>
    <col min="16139" max="16384" width="11.42578125" style="261"/>
  </cols>
  <sheetData>
    <row r="1" spans="2:10" s="249" customFormat="1" ht="0.75" customHeight="1"/>
    <row r="2" spans="2:10" s="249" customFormat="1" ht="21" customHeight="1">
      <c r="E2" s="66" t="s">
        <v>36</v>
      </c>
    </row>
    <row r="3" spans="2:10" s="249" customFormat="1" ht="15" customHeight="1">
      <c r="E3" s="222" t="s">
        <v>545</v>
      </c>
    </row>
    <row r="4" spans="2:10" s="251" customFormat="1" ht="20.25" customHeight="1">
      <c r="B4" s="250"/>
      <c r="C4" s="6" t="str">
        <f>Indice!C4</f>
        <v>Producción de energía eléctrica eléctrica</v>
      </c>
    </row>
    <row r="5" spans="2:10" s="251" customFormat="1" ht="12.75" customHeight="1">
      <c r="B5" s="250"/>
      <c r="C5" s="252"/>
      <c r="G5" s="271"/>
    </row>
    <row r="6" spans="2:10" s="251" customFormat="1" ht="13.5" customHeight="1">
      <c r="B6" s="250"/>
      <c r="C6" s="253"/>
      <c r="D6" s="254"/>
      <c r="E6" s="254"/>
    </row>
    <row r="7" spans="2:10" s="251" customFormat="1" ht="12.75" customHeight="1">
      <c r="B7" s="250"/>
      <c r="C7" s="994" t="s">
        <v>553</v>
      </c>
      <c r="D7" s="254"/>
      <c r="E7" s="633"/>
      <c r="H7" s="255"/>
      <c r="I7" s="255"/>
    </row>
    <row r="8" spans="2:10" s="251" customFormat="1" ht="12.75" customHeight="1">
      <c r="B8" s="250"/>
      <c r="C8" s="994"/>
      <c r="D8" s="254"/>
      <c r="E8" s="633"/>
      <c r="F8" s="255"/>
      <c r="G8" s="256"/>
      <c r="H8" s="257"/>
      <c r="I8" s="257"/>
      <c r="J8" s="258"/>
    </row>
    <row r="9" spans="2:10" s="251" customFormat="1" ht="12.75" customHeight="1">
      <c r="B9" s="250"/>
      <c r="C9" s="994"/>
      <c r="D9" s="254"/>
      <c r="E9" s="633"/>
      <c r="F9" s="255"/>
      <c r="G9" s="256"/>
      <c r="H9" s="258"/>
      <c r="I9" s="258"/>
      <c r="J9" s="257"/>
    </row>
    <row r="10" spans="2:10" s="251" customFormat="1" ht="12.75" customHeight="1">
      <c r="B10" s="250"/>
      <c r="C10" s="372" t="s">
        <v>1</v>
      </c>
      <c r="D10" s="254"/>
      <c r="E10" s="633"/>
      <c r="F10" s="255"/>
      <c r="G10" s="256"/>
      <c r="H10" s="258"/>
      <c r="I10" s="258"/>
      <c r="J10" s="257"/>
    </row>
    <row r="11" spans="2:10" s="251" customFormat="1" ht="12.75" customHeight="1">
      <c r="B11" s="250"/>
      <c r="D11" s="254"/>
      <c r="E11" s="634"/>
      <c r="F11" s="255"/>
      <c r="G11" s="256"/>
      <c r="H11" s="258"/>
      <c r="I11" s="258"/>
      <c r="J11" s="257"/>
    </row>
    <row r="12" spans="2:10" s="251" customFormat="1" ht="12.75" customHeight="1">
      <c r="B12" s="250"/>
      <c r="D12" s="254"/>
      <c r="E12" s="634"/>
      <c r="F12" s="255"/>
      <c r="G12" s="256"/>
      <c r="H12" s="258"/>
      <c r="I12" s="258"/>
      <c r="J12" s="257"/>
    </row>
    <row r="13" spans="2:10" s="251" customFormat="1" ht="12.75" customHeight="1">
      <c r="B13" s="250"/>
      <c r="C13" s="259"/>
      <c r="D13" s="254"/>
      <c r="E13" s="634"/>
      <c r="F13" s="255"/>
      <c r="G13" s="256"/>
      <c r="H13" s="258"/>
      <c r="I13" s="258"/>
      <c r="J13" s="257"/>
    </row>
    <row r="14" spans="2:10" s="251" customFormat="1" ht="12.75" customHeight="1">
      <c r="B14" s="250"/>
      <c r="C14" s="259"/>
      <c r="D14" s="254"/>
      <c r="E14" s="634"/>
      <c r="F14" s="255"/>
      <c r="G14" s="256"/>
      <c r="H14" s="258"/>
      <c r="I14" s="258"/>
      <c r="J14" s="257"/>
    </row>
    <row r="15" spans="2:10" s="251" customFormat="1" ht="12.75" customHeight="1">
      <c r="B15" s="250"/>
      <c r="C15" s="259"/>
      <c r="D15" s="254"/>
      <c r="E15" s="634"/>
      <c r="F15" s="255"/>
      <c r="G15" s="256"/>
      <c r="H15" s="258"/>
      <c r="I15" s="258"/>
      <c r="J15" s="257"/>
    </row>
    <row r="16" spans="2:10" s="251" customFormat="1" ht="12.75" customHeight="1">
      <c r="B16" s="250"/>
      <c r="D16" s="254"/>
      <c r="E16" s="634"/>
      <c r="F16" s="255"/>
      <c r="G16" s="256"/>
      <c r="H16" s="258"/>
      <c r="I16" s="258"/>
      <c r="J16" s="257"/>
    </row>
    <row r="17" spans="2:10" s="251" customFormat="1" ht="12.75" customHeight="1">
      <c r="B17" s="250"/>
      <c r="D17" s="254"/>
      <c r="E17" s="634"/>
      <c r="F17" s="255"/>
      <c r="G17" s="256"/>
      <c r="H17" s="258"/>
      <c r="I17" s="258"/>
      <c r="J17" s="257"/>
    </row>
    <row r="18" spans="2:10" s="251" customFormat="1" ht="12.75" customHeight="1">
      <c r="B18" s="250"/>
      <c r="C18" s="259"/>
      <c r="D18" s="254"/>
      <c r="E18" s="634"/>
      <c r="F18" s="255"/>
      <c r="G18" s="256"/>
      <c r="H18" s="258"/>
      <c r="I18" s="258"/>
      <c r="J18" s="257"/>
    </row>
    <row r="19" spans="2:10" s="251" customFormat="1" ht="12.75" customHeight="1">
      <c r="B19" s="250"/>
      <c r="C19" s="253"/>
      <c r="D19" s="254"/>
      <c r="E19" s="634"/>
      <c r="F19" s="255"/>
      <c r="H19" s="258"/>
      <c r="I19" s="258"/>
      <c r="J19" s="257"/>
    </row>
    <row r="20" spans="2:10" s="251" customFormat="1" ht="12.75" customHeight="1">
      <c r="B20" s="250"/>
      <c r="C20" s="253"/>
      <c r="D20" s="254"/>
      <c r="E20" s="634"/>
      <c r="F20" s="255"/>
      <c r="H20" s="257"/>
      <c r="I20" s="257"/>
      <c r="J20" s="257"/>
    </row>
    <row r="21" spans="2:10" s="251" customFormat="1" ht="12.75" customHeight="1">
      <c r="B21" s="250"/>
      <c r="C21" s="253"/>
      <c r="D21" s="254"/>
      <c r="E21" s="634"/>
    </row>
    <row r="22" spans="2:10" ht="12.75" customHeight="1">
      <c r="C22" s="263"/>
      <c r="E22" s="846" t="s">
        <v>343</v>
      </c>
    </row>
    <row r="23" spans="2:10" ht="23.25" customHeight="1">
      <c r="C23" s="263"/>
      <c r="E23" s="422" t="s">
        <v>557</v>
      </c>
      <c r="F23" s="422"/>
      <c r="G23" s="422"/>
    </row>
    <row r="24" spans="2:10">
      <c r="C24" s="263"/>
      <c r="F24" s="255"/>
      <c r="H24" s="257"/>
      <c r="I24" s="257"/>
      <c r="J24" s="258"/>
    </row>
    <row r="25" spans="2:10">
      <c r="C25" s="263"/>
      <c r="F25" s="255"/>
      <c r="H25" s="258"/>
      <c r="I25" s="258"/>
      <c r="J25" s="257"/>
    </row>
    <row r="26" spans="2:10">
      <c r="C26" s="263"/>
      <c r="F26" s="255"/>
      <c r="H26" s="258"/>
      <c r="I26" s="258"/>
      <c r="J26" s="257"/>
    </row>
    <row r="27" spans="2:10" ht="12.75" customHeight="1">
      <c r="F27" s="255"/>
      <c r="H27" s="258"/>
      <c r="I27" s="258"/>
      <c r="J27" s="257"/>
    </row>
    <row r="28" spans="2:10">
      <c r="F28" s="255"/>
      <c r="H28" s="258"/>
      <c r="I28" s="258"/>
      <c r="J28" s="257"/>
    </row>
    <row r="29" spans="2:10">
      <c r="F29" s="255"/>
      <c r="H29" s="258"/>
      <c r="I29" s="258"/>
      <c r="J29" s="257"/>
    </row>
    <row r="30" spans="2:10">
      <c r="F30" s="255"/>
      <c r="H30" s="258"/>
      <c r="I30" s="258"/>
      <c r="J30" s="257"/>
    </row>
    <row r="31" spans="2:10">
      <c r="F31" s="255"/>
      <c r="H31" s="258"/>
      <c r="I31" s="258"/>
      <c r="J31" s="257"/>
    </row>
    <row r="32" spans="2:10">
      <c r="F32" s="255"/>
      <c r="H32" s="258"/>
      <c r="I32" s="258"/>
      <c r="J32" s="257"/>
    </row>
    <row r="33" spans="5:10">
      <c r="F33" s="255"/>
      <c r="H33" s="258"/>
      <c r="I33" s="258"/>
      <c r="J33" s="257"/>
    </row>
    <row r="34" spans="5:10">
      <c r="F34" s="255"/>
      <c r="H34" s="258"/>
      <c r="I34" s="258"/>
      <c r="J34" s="257"/>
    </row>
    <row r="35" spans="5:10">
      <c r="F35" s="255"/>
      <c r="H35" s="258"/>
      <c r="I35" s="258"/>
      <c r="J35" s="257"/>
    </row>
    <row r="36" spans="5:10">
      <c r="F36" s="255"/>
      <c r="H36" s="258"/>
      <c r="I36" s="258"/>
      <c r="J36" s="257"/>
    </row>
    <row r="37" spans="5:10">
      <c r="E37" s="260"/>
    </row>
  </sheetData>
  <mergeCells count="1">
    <mergeCell ref="C7:C9"/>
  </mergeCells>
  <hyperlinks>
    <hyperlink ref="C4" location="Indice!A1" display="Indice!A1"/>
  </hyperlink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K28"/>
  <sheetViews>
    <sheetView showGridLines="0" showRowColHeaders="0" zoomScaleNormal="100" workbookViewId="0">
      <selection activeCell="C4" sqref="C4"/>
    </sheetView>
  </sheetViews>
  <sheetFormatPr baseColWidth="10" defaultRowHeight="12.75"/>
  <cols>
    <col min="1" max="1" width="0.140625" style="231" customWidth="1"/>
    <col min="2" max="2" width="2.7109375" style="231" customWidth="1"/>
    <col min="3" max="3" width="23.7109375" style="231" customWidth="1"/>
    <col min="4" max="4" width="1.28515625" style="231" customWidth="1"/>
    <col min="5" max="5" width="105.7109375" style="231" customWidth="1"/>
    <col min="6" max="10" width="10.7109375" style="234" customWidth="1"/>
    <col min="11" max="256" width="11.42578125" style="234"/>
    <col min="257" max="257" width="0.140625" style="234" customWidth="1"/>
    <col min="258" max="258" width="2.7109375" style="234" customWidth="1"/>
    <col min="259" max="259" width="18.5703125" style="234" customWidth="1"/>
    <col min="260" max="260" width="1.28515625" style="234" customWidth="1"/>
    <col min="261" max="261" width="30.7109375" style="234" customWidth="1"/>
    <col min="262" max="266" width="10.7109375" style="234" customWidth="1"/>
    <col min="267" max="512" width="11.42578125" style="234"/>
    <col min="513" max="513" width="0.140625" style="234" customWidth="1"/>
    <col min="514" max="514" width="2.7109375" style="234" customWidth="1"/>
    <col min="515" max="515" width="18.5703125" style="234" customWidth="1"/>
    <col min="516" max="516" width="1.28515625" style="234" customWidth="1"/>
    <col min="517" max="517" width="30.7109375" style="234" customWidth="1"/>
    <col min="518" max="522" width="10.7109375" style="234" customWidth="1"/>
    <col min="523" max="768" width="11.42578125" style="234"/>
    <col min="769" max="769" width="0.140625" style="234" customWidth="1"/>
    <col min="770" max="770" width="2.7109375" style="234" customWidth="1"/>
    <col min="771" max="771" width="18.5703125" style="234" customWidth="1"/>
    <col min="772" max="772" width="1.28515625" style="234" customWidth="1"/>
    <col min="773" max="773" width="30.7109375" style="234" customWidth="1"/>
    <col min="774" max="778" width="10.7109375" style="234" customWidth="1"/>
    <col min="779" max="1024" width="11.42578125" style="234"/>
    <col min="1025" max="1025" width="0.140625" style="234" customWidth="1"/>
    <col min="1026" max="1026" width="2.7109375" style="234" customWidth="1"/>
    <col min="1027" max="1027" width="18.5703125" style="234" customWidth="1"/>
    <col min="1028" max="1028" width="1.28515625" style="234" customWidth="1"/>
    <col min="1029" max="1029" width="30.7109375" style="234" customWidth="1"/>
    <col min="1030" max="1034" width="10.7109375" style="234" customWidth="1"/>
    <col min="1035" max="1280" width="11.42578125" style="234"/>
    <col min="1281" max="1281" width="0.140625" style="234" customWidth="1"/>
    <col min="1282" max="1282" width="2.7109375" style="234" customWidth="1"/>
    <col min="1283" max="1283" width="18.5703125" style="234" customWidth="1"/>
    <col min="1284" max="1284" width="1.28515625" style="234" customWidth="1"/>
    <col min="1285" max="1285" width="30.7109375" style="234" customWidth="1"/>
    <col min="1286" max="1290" width="10.7109375" style="234" customWidth="1"/>
    <col min="1291" max="1536" width="11.42578125" style="234"/>
    <col min="1537" max="1537" width="0.140625" style="234" customWidth="1"/>
    <col min="1538" max="1538" width="2.7109375" style="234" customWidth="1"/>
    <col min="1539" max="1539" width="18.5703125" style="234" customWidth="1"/>
    <col min="1540" max="1540" width="1.28515625" style="234" customWidth="1"/>
    <col min="1541" max="1541" width="30.7109375" style="234" customWidth="1"/>
    <col min="1542" max="1546" width="10.7109375" style="234" customWidth="1"/>
    <col min="1547" max="1792" width="11.42578125" style="234"/>
    <col min="1793" max="1793" width="0.140625" style="234" customWidth="1"/>
    <col min="1794" max="1794" width="2.7109375" style="234" customWidth="1"/>
    <col min="1795" max="1795" width="18.5703125" style="234" customWidth="1"/>
    <col min="1796" max="1796" width="1.28515625" style="234" customWidth="1"/>
    <col min="1797" max="1797" width="30.7109375" style="234" customWidth="1"/>
    <col min="1798" max="1802" width="10.7109375" style="234" customWidth="1"/>
    <col min="1803" max="2048" width="11.42578125" style="234"/>
    <col min="2049" max="2049" width="0.140625" style="234" customWidth="1"/>
    <col min="2050" max="2050" width="2.7109375" style="234" customWidth="1"/>
    <col min="2051" max="2051" width="18.5703125" style="234" customWidth="1"/>
    <col min="2052" max="2052" width="1.28515625" style="234" customWidth="1"/>
    <col min="2053" max="2053" width="30.7109375" style="234" customWidth="1"/>
    <col min="2054" max="2058" width="10.7109375" style="234" customWidth="1"/>
    <col min="2059" max="2304" width="11.42578125" style="234"/>
    <col min="2305" max="2305" width="0.140625" style="234" customWidth="1"/>
    <col min="2306" max="2306" width="2.7109375" style="234" customWidth="1"/>
    <col min="2307" max="2307" width="18.5703125" style="234" customWidth="1"/>
    <col min="2308" max="2308" width="1.28515625" style="234" customWidth="1"/>
    <col min="2309" max="2309" width="30.7109375" style="234" customWidth="1"/>
    <col min="2310" max="2314" width="10.7109375" style="234" customWidth="1"/>
    <col min="2315" max="2560" width="11.42578125" style="234"/>
    <col min="2561" max="2561" width="0.140625" style="234" customWidth="1"/>
    <col min="2562" max="2562" width="2.7109375" style="234" customWidth="1"/>
    <col min="2563" max="2563" width="18.5703125" style="234" customWidth="1"/>
    <col min="2564" max="2564" width="1.28515625" style="234" customWidth="1"/>
    <col min="2565" max="2565" width="30.7109375" style="234" customWidth="1"/>
    <col min="2566" max="2570" width="10.7109375" style="234" customWidth="1"/>
    <col min="2571" max="2816" width="11.42578125" style="234"/>
    <col min="2817" max="2817" width="0.140625" style="234" customWidth="1"/>
    <col min="2818" max="2818" width="2.7109375" style="234" customWidth="1"/>
    <col min="2819" max="2819" width="18.5703125" style="234" customWidth="1"/>
    <col min="2820" max="2820" width="1.28515625" style="234" customWidth="1"/>
    <col min="2821" max="2821" width="30.7109375" style="234" customWidth="1"/>
    <col min="2822" max="2826" width="10.7109375" style="234" customWidth="1"/>
    <col min="2827" max="3072" width="11.42578125" style="234"/>
    <col min="3073" max="3073" width="0.140625" style="234" customWidth="1"/>
    <col min="3074" max="3074" width="2.7109375" style="234" customWidth="1"/>
    <col min="3075" max="3075" width="18.5703125" style="234" customWidth="1"/>
    <col min="3076" max="3076" width="1.28515625" style="234" customWidth="1"/>
    <col min="3077" max="3077" width="30.7109375" style="234" customWidth="1"/>
    <col min="3078" max="3082" width="10.7109375" style="234" customWidth="1"/>
    <col min="3083" max="3328" width="11.42578125" style="234"/>
    <col min="3329" max="3329" width="0.140625" style="234" customWidth="1"/>
    <col min="3330" max="3330" width="2.7109375" style="234" customWidth="1"/>
    <col min="3331" max="3331" width="18.5703125" style="234" customWidth="1"/>
    <col min="3332" max="3332" width="1.28515625" style="234" customWidth="1"/>
    <col min="3333" max="3333" width="30.7109375" style="234" customWidth="1"/>
    <col min="3334" max="3338" width="10.7109375" style="234" customWidth="1"/>
    <col min="3339" max="3584" width="11.42578125" style="234"/>
    <col min="3585" max="3585" width="0.140625" style="234" customWidth="1"/>
    <col min="3586" max="3586" width="2.7109375" style="234" customWidth="1"/>
    <col min="3587" max="3587" width="18.5703125" style="234" customWidth="1"/>
    <col min="3588" max="3588" width="1.28515625" style="234" customWidth="1"/>
    <col min="3589" max="3589" width="30.7109375" style="234" customWidth="1"/>
    <col min="3590" max="3594" width="10.7109375" style="234" customWidth="1"/>
    <col min="3595" max="3840" width="11.42578125" style="234"/>
    <col min="3841" max="3841" width="0.140625" style="234" customWidth="1"/>
    <col min="3842" max="3842" width="2.7109375" style="234" customWidth="1"/>
    <col min="3843" max="3843" width="18.5703125" style="234" customWidth="1"/>
    <col min="3844" max="3844" width="1.28515625" style="234" customWidth="1"/>
    <col min="3845" max="3845" width="30.7109375" style="234" customWidth="1"/>
    <col min="3846" max="3850" width="10.7109375" style="234" customWidth="1"/>
    <col min="3851" max="4096" width="11.42578125" style="234"/>
    <col min="4097" max="4097" width="0.140625" style="234" customWidth="1"/>
    <col min="4098" max="4098" width="2.7109375" style="234" customWidth="1"/>
    <col min="4099" max="4099" width="18.5703125" style="234" customWidth="1"/>
    <col min="4100" max="4100" width="1.28515625" style="234" customWidth="1"/>
    <col min="4101" max="4101" width="30.7109375" style="234" customWidth="1"/>
    <col min="4102" max="4106" width="10.7109375" style="234" customWidth="1"/>
    <col min="4107" max="4352" width="11.42578125" style="234"/>
    <col min="4353" max="4353" width="0.140625" style="234" customWidth="1"/>
    <col min="4354" max="4354" width="2.7109375" style="234" customWidth="1"/>
    <col min="4355" max="4355" width="18.5703125" style="234" customWidth="1"/>
    <col min="4356" max="4356" width="1.28515625" style="234" customWidth="1"/>
    <col min="4357" max="4357" width="30.7109375" style="234" customWidth="1"/>
    <col min="4358" max="4362" width="10.7109375" style="234" customWidth="1"/>
    <col min="4363" max="4608" width="11.42578125" style="234"/>
    <col min="4609" max="4609" width="0.140625" style="234" customWidth="1"/>
    <col min="4610" max="4610" width="2.7109375" style="234" customWidth="1"/>
    <col min="4611" max="4611" width="18.5703125" style="234" customWidth="1"/>
    <col min="4612" max="4612" width="1.28515625" style="234" customWidth="1"/>
    <col min="4613" max="4613" width="30.7109375" style="234" customWidth="1"/>
    <col min="4614" max="4618" width="10.7109375" style="234" customWidth="1"/>
    <col min="4619" max="4864" width="11.42578125" style="234"/>
    <col min="4865" max="4865" width="0.140625" style="234" customWidth="1"/>
    <col min="4866" max="4866" width="2.7109375" style="234" customWidth="1"/>
    <col min="4867" max="4867" width="18.5703125" style="234" customWidth="1"/>
    <col min="4868" max="4868" width="1.28515625" style="234" customWidth="1"/>
    <col min="4869" max="4869" width="30.7109375" style="234" customWidth="1"/>
    <col min="4870" max="4874" width="10.7109375" style="234" customWidth="1"/>
    <col min="4875" max="5120" width="11.42578125" style="234"/>
    <col min="5121" max="5121" width="0.140625" style="234" customWidth="1"/>
    <col min="5122" max="5122" width="2.7109375" style="234" customWidth="1"/>
    <col min="5123" max="5123" width="18.5703125" style="234" customWidth="1"/>
    <col min="5124" max="5124" width="1.28515625" style="234" customWidth="1"/>
    <col min="5125" max="5125" width="30.7109375" style="234" customWidth="1"/>
    <col min="5126" max="5130" width="10.7109375" style="234" customWidth="1"/>
    <col min="5131" max="5376" width="11.42578125" style="234"/>
    <col min="5377" max="5377" width="0.140625" style="234" customWidth="1"/>
    <col min="5378" max="5378" width="2.7109375" style="234" customWidth="1"/>
    <col min="5379" max="5379" width="18.5703125" style="234" customWidth="1"/>
    <col min="5380" max="5380" width="1.28515625" style="234" customWidth="1"/>
    <col min="5381" max="5381" width="30.7109375" style="234" customWidth="1"/>
    <col min="5382" max="5386" width="10.7109375" style="234" customWidth="1"/>
    <col min="5387" max="5632" width="11.42578125" style="234"/>
    <col min="5633" max="5633" width="0.140625" style="234" customWidth="1"/>
    <col min="5634" max="5634" width="2.7109375" style="234" customWidth="1"/>
    <col min="5635" max="5635" width="18.5703125" style="234" customWidth="1"/>
    <col min="5636" max="5636" width="1.28515625" style="234" customWidth="1"/>
    <col min="5637" max="5637" width="30.7109375" style="234" customWidth="1"/>
    <col min="5638" max="5642" width="10.7109375" style="234" customWidth="1"/>
    <col min="5643" max="5888" width="11.42578125" style="234"/>
    <col min="5889" max="5889" width="0.140625" style="234" customWidth="1"/>
    <col min="5890" max="5890" width="2.7109375" style="234" customWidth="1"/>
    <col min="5891" max="5891" width="18.5703125" style="234" customWidth="1"/>
    <col min="5892" max="5892" width="1.28515625" style="234" customWidth="1"/>
    <col min="5893" max="5893" width="30.7109375" style="234" customWidth="1"/>
    <col min="5894" max="5898" width="10.7109375" style="234" customWidth="1"/>
    <col min="5899" max="6144" width="11.42578125" style="234"/>
    <col min="6145" max="6145" width="0.140625" style="234" customWidth="1"/>
    <col min="6146" max="6146" width="2.7109375" style="234" customWidth="1"/>
    <col min="6147" max="6147" width="18.5703125" style="234" customWidth="1"/>
    <col min="6148" max="6148" width="1.28515625" style="234" customWidth="1"/>
    <col min="6149" max="6149" width="30.7109375" style="234" customWidth="1"/>
    <col min="6150" max="6154" width="10.7109375" style="234" customWidth="1"/>
    <col min="6155" max="6400" width="11.42578125" style="234"/>
    <col min="6401" max="6401" width="0.140625" style="234" customWidth="1"/>
    <col min="6402" max="6402" width="2.7109375" style="234" customWidth="1"/>
    <col min="6403" max="6403" width="18.5703125" style="234" customWidth="1"/>
    <col min="6404" max="6404" width="1.28515625" style="234" customWidth="1"/>
    <col min="6405" max="6405" width="30.7109375" style="234" customWidth="1"/>
    <col min="6406" max="6410" width="10.7109375" style="234" customWidth="1"/>
    <col min="6411" max="6656" width="11.42578125" style="234"/>
    <col min="6657" max="6657" width="0.140625" style="234" customWidth="1"/>
    <col min="6658" max="6658" width="2.7109375" style="234" customWidth="1"/>
    <col min="6659" max="6659" width="18.5703125" style="234" customWidth="1"/>
    <col min="6660" max="6660" width="1.28515625" style="234" customWidth="1"/>
    <col min="6661" max="6661" width="30.7109375" style="234" customWidth="1"/>
    <col min="6662" max="6666" width="10.7109375" style="234" customWidth="1"/>
    <col min="6667" max="6912" width="11.42578125" style="234"/>
    <col min="6913" max="6913" width="0.140625" style="234" customWidth="1"/>
    <col min="6914" max="6914" width="2.7109375" style="234" customWidth="1"/>
    <col min="6915" max="6915" width="18.5703125" style="234" customWidth="1"/>
    <col min="6916" max="6916" width="1.28515625" style="234" customWidth="1"/>
    <col min="6917" max="6917" width="30.7109375" style="234" customWidth="1"/>
    <col min="6918" max="6922" width="10.7109375" style="234" customWidth="1"/>
    <col min="6923" max="7168" width="11.42578125" style="234"/>
    <col min="7169" max="7169" width="0.140625" style="234" customWidth="1"/>
    <col min="7170" max="7170" width="2.7109375" style="234" customWidth="1"/>
    <col min="7171" max="7171" width="18.5703125" style="234" customWidth="1"/>
    <col min="7172" max="7172" width="1.28515625" style="234" customWidth="1"/>
    <col min="7173" max="7173" width="30.7109375" style="234" customWidth="1"/>
    <col min="7174" max="7178" width="10.7109375" style="234" customWidth="1"/>
    <col min="7179" max="7424" width="11.42578125" style="234"/>
    <col min="7425" max="7425" width="0.140625" style="234" customWidth="1"/>
    <col min="7426" max="7426" width="2.7109375" style="234" customWidth="1"/>
    <col min="7427" max="7427" width="18.5703125" style="234" customWidth="1"/>
    <col min="7428" max="7428" width="1.28515625" style="234" customWidth="1"/>
    <col min="7429" max="7429" width="30.7109375" style="234" customWidth="1"/>
    <col min="7430" max="7434" width="10.7109375" style="234" customWidth="1"/>
    <col min="7435" max="7680" width="11.42578125" style="234"/>
    <col min="7681" max="7681" width="0.140625" style="234" customWidth="1"/>
    <col min="7682" max="7682" width="2.7109375" style="234" customWidth="1"/>
    <col min="7683" max="7683" width="18.5703125" style="234" customWidth="1"/>
    <col min="7684" max="7684" width="1.28515625" style="234" customWidth="1"/>
    <col min="7685" max="7685" width="30.7109375" style="234" customWidth="1"/>
    <col min="7686" max="7690" width="10.7109375" style="234" customWidth="1"/>
    <col min="7691" max="7936" width="11.42578125" style="234"/>
    <col min="7937" max="7937" width="0.140625" style="234" customWidth="1"/>
    <col min="7938" max="7938" width="2.7109375" style="234" customWidth="1"/>
    <col min="7939" max="7939" width="18.5703125" style="234" customWidth="1"/>
    <col min="7940" max="7940" width="1.28515625" style="234" customWidth="1"/>
    <col min="7941" max="7941" width="30.7109375" style="234" customWidth="1"/>
    <col min="7942" max="7946" width="10.7109375" style="234" customWidth="1"/>
    <col min="7947" max="8192" width="11.42578125" style="234"/>
    <col min="8193" max="8193" width="0.140625" style="234" customWidth="1"/>
    <col min="8194" max="8194" width="2.7109375" style="234" customWidth="1"/>
    <col min="8195" max="8195" width="18.5703125" style="234" customWidth="1"/>
    <col min="8196" max="8196" width="1.28515625" style="234" customWidth="1"/>
    <col min="8197" max="8197" width="30.7109375" style="234" customWidth="1"/>
    <col min="8198" max="8202" width="10.7109375" style="234" customWidth="1"/>
    <col min="8203" max="8448" width="11.42578125" style="234"/>
    <col min="8449" max="8449" width="0.140625" style="234" customWidth="1"/>
    <col min="8450" max="8450" width="2.7109375" style="234" customWidth="1"/>
    <col min="8451" max="8451" width="18.5703125" style="234" customWidth="1"/>
    <col min="8452" max="8452" width="1.28515625" style="234" customWidth="1"/>
    <col min="8453" max="8453" width="30.7109375" style="234" customWidth="1"/>
    <col min="8454" max="8458" width="10.7109375" style="234" customWidth="1"/>
    <col min="8459" max="8704" width="11.42578125" style="234"/>
    <col min="8705" max="8705" width="0.140625" style="234" customWidth="1"/>
    <col min="8706" max="8706" width="2.7109375" style="234" customWidth="1"/>
    <col min="8707" max="8707" width="18.5703125" style="234" customWidth="1"/>
    <col min="8708" max="8708" width="1.28515625" style="234" customWidth="1"/>
    <col min="8709" max="8709" width="30.7109375" style="234" customWidth="1"/>
    <col min="8710" max="8714" width="10.7109375" style="234" customWidth="1"/>
    <col min="8715" max="8960" width="11.42578125" style="234"/>
    <col min="8961" max="8961" width="0.140625" style="234" customWidth="1"/>
    <col min="8962" max="8962" width="2.7109375" style="234" customWidth="1"/>
    <col min="8963" max="8963" width="18.5703125" style="234" customWidth="1"/>
    <col min="8964" max="8964" width="1.28515625" style="234" customWidth="1"/>
    <col min="8965" max="8965" width="30.7109375" style="234" customWidth="1"/>
    <col min="8966" max="8970" width="10.7109375" style="234" customWidth="1"/>
    <col min="8971" max="9216" width="11.42578125" style="234"/>
    <col min="9217" max="9217" width="0.140625" style="234" customWidth="1"/>
    <col min="9218" max="9218" width="2.7109375" style="234" customWidth="1"/>
    <col min="9219" max="9219" width="18.5703125" style="234" customWidth="1"/>
    <col min="9220" max="9220" width="1.28515625" style="234" customWidth="1"/>
    <col min="9221" max="9221" width="30.7109375" style="234" customWidth="1"/>
    <col min="9222" max="9226" width="10.7109375" style="234" customWidth="1"/>
    <col min="9227" max="9472" width="11.42578125" style="234"/>
    <col min="9473" max="9473" width="0.140625" style="234" customWidth="1"/>
    <col min="9474" max="9474" width="2.7109375" style="234" customWidth="1"/>
    <col min="9475" max="9475" width="18.5703125" style="234" customWidth="1"/>
    <col min="9476" max="9476" width="1.28515625" style="234" customWidth="1"/>
    <col min="9477" max="9477" width="30.7109375" style="234" customWidth="1"/>
    <col min="9478" max="9482" width="10.7109375" style="234" customWidth="1"/>
    <col min="9483" max="9728" width="11.42578125" style="234"/>
    <col min="9729" max="9729" width="0.140625" style="234" customWidth="1"/>
    <col min="9730" max="9730" width="2.7109375" style="234" customWidth="1"/>
    <col min="9731" max="9731" width="18.5703125" style="234" customWidth="1"/>
    <col min="9732" max="9732" width="1.28515625" style="234" customWidth="1"/>
    <col min="9733" max="9733" width="30.7109375" style="234" customWidth="1"/>
    <col min="9734" max="9738" width="10.7109375" style="234" customWidth="1"/>
    <col min="9739" max="9984" width="11.42578125" style="234"/>
    <col min="9985" max="9985" width="0.140625" style="234" customWidth="1"/>
    <col min="9986" max="9986" width="2.7109375" style="234" customWidth="1"/>
    <col min="9987" max="9987" width="18.5703125" style="234" customWidth="1"/>
    <col min="9988" max="9988" width="1.28515625" style="234" customWidth="1"/>
    <col min="9989" max="9989" width="30.7109375" style="234" customWidth="1"/>
    <col min="9990" max="9994" width="10.7109375" style="234" customWidth="1"/>
    <col min="9995" max="10240" width="11.42578125" style="234"/>
    <col min="10241" max="10241" width="0.140625" style="234" customWidth="1"/>
    <col min="10242" max="10242" width="2.7109375" style="234" customWidth="1"/>
    <col min="10243" max="10243" width="18.5703125" style="234" customWidth="1"/>
    <col min="10244" max="10244" width="1.28515625" style="234" customWidth="1"/>
    <col min="10245" max="10245" width="30.7109375" style="234" customWidth="1"/>
    <col min="10246" max="10250" width="10.7109375" style="234" customWidth="1"/>
    <col min="10251" max="10496" width="11.42578125" style="234"/>
    <col min="10497" max="10497" width="0.140625" style="234" customWidth="1"/>
    <col min="10498" max="10498" width="2.7109375" style="234" customWidth="1"/>
    <col min="10499" max="10499" width="18.5703125" style="234" customWidth="1"/>
    <col min="10500" max="10500" width="1.28515625" style="234" customWidth="1"/>
    <col min="10501" max="10501" width="30.7109375" style="234" customWidth="1"/>
    <col min="10502" max="10506" width="10.7109375" style="234" customWidth="1"/>
    <col min="10507" max="10752" width="11.42578125" style="234"/>
    <col min="10753" max="10753" width="0.140625" style="234" customWidth="1"/>
    <col min="10754" max="10754" width="2.7109375" style="234" customWidth="1"/>
    <col min="10755" max="10755" width="18.5703125" style="234" customWidth="1"/>
    <col min="10756" max="10756" width="1.28515625" style="234" customWidth="1"/>
    <col min="10757" max="10757" width="30.7109375" style="234" customWidth="1"/>
    <col min="10758" max="10762" width="10.7109375" style="234" customWidth="1"/>
    <col min="10763" max="11008" width="11.42578125" style="234"/>
    <col min="11009" max="11009" width="0.140625" style="234" customWidth="1"/>
    <col min="11010" max="11010" width="2.7109375" style="234" customWidth="1"/>
    <col min="11011" max="11011" width="18.5703125" style="234" customWidth="1"/>
    <col min="11012" max="11012" width="1.28515625" style="234" customWidth="1"/>
    <col min="11013" max="11013" width="30.7109375" style="234" customWidth="1"/>
    <col min="11014" max="11018" width="10.7109375" style="234" customWidth="1"/>
    <col min="11019" max="11264" width="11.42578125" style="234"/>
    <col min="11265" max="11265" width="0.140625" style="234" customWidth="1"/>
    <col min="11266" max="11266" width="2.7109375" style="234" customWidth="1"/>
    <col min="11267" max="11267" width="18.5703125" style="234" customWidth="1"/>
    <col min="11268" max="11268" width="1.28515625" style="234" customWidth="1"/>
    <col min="11269" max="11269" width="30.7109375" style="234" customWidth="1"/>
    <col min="11270" max="11274" width="10.7109375" style="234" customWidth="1"/>
    <col min="11275" max="11520" width="11.42578125" style="234"/>
    <col min="11521" max="11521" width="0.140625" style="234" customWidth="1"/>
    <col min="11522" max="11522" width="2.7109375" style="234" customWidth="1"/>
    <col min="11523" max="11523" width="18.5703125" style="234" customWidth="1"/>
    <col min="11524" max="11524" width="1.28515625" style="234" customWidth="1"/>
    <col min="11525" max="11525" width="30.7109375" style="234" customWidth="1"/>
    <col min="11526" max="11530" width="10.7109375" style="234" customWidth="1"/>
    <col min="11531" max="11776" width="11.42578125" style="234"/>
    <col min="11777" max="11777" width="0.140625" style="234" customWidth="1"/>
    <col min="11778" max="11778" width="2.7109375" style="234" customWidth="1"/>
    <col min="11779" max="11779" width="18.5703125" style="234" customWidth="1"/>
    <col min="11780" max="11780" width="1.28515625" style="234" customWidth="1"/>
    <col min="11781" max="11781" width="30.7109375" style="234" customWidth="1"/>
    <col min="11782" max="11786" width="10.7109375" style="234" customWidth="1"/>
    <col min="11787" max="12032" width="11.42578125" style="234"/>
    <col min="12033" max="12033" width="0.140625" style="234" customWidth="1"/>
    <col min="12034" max="12034" width="2.7109375" style="234" customWidth="1"/>
    <col min="12035" max="12035" width="18.5703125" style="234" customWidth="1"/>
    <col min="12036" max="12036" width="1.28515625" style="234" customWidth="1"/>
    <col min="12037" max="12037" width="30.7109375" style="234" customWidth="1"/>
    <col min="12038" max="12042" width="10.7109375" style="234" customWidth="1"/>
    <col min="12043" max="12288" width="11.42578125" style="234"/>
    <col min="12289" max="12289" width="0.140625" style="234" customWidth="1"/>
    <col min="12290" max="12290" width="2.7109375" style="234" customWidth="1"/>
    <col min="12291" max="12291" width="18.5703125" style="234" customWidth="1"/>
    <col min="12292" max="12292" width="1.28515625" style="234" customWidth="1"/>
    <col min="12293" max="12293" width="30.7109375" style="234" customWidth="1"/>
    <col min="12294" max="12298" width="10.7109375" style="234" customWidth="1"/>
    <col min="12299" max="12544" width="11.42578125" style="234"/>
    <col min="12545" max="12545" width="0.140625" style="234" customWidth="1"/>
    <col min="12546" max="12546" width="2.7109375" style="234" customWidth="1"/>
    <col min="12547" max="12547" width="18.5703125" style="234" customWidth="1"/>
    <col min="12548" max="12548" width="1.28515625" style="234" customWidth="1"/>
    <col min="12549" max="12549" width="30.7109375" style="234" customWidth="1"/>
    <col min="12550" max="12554" width="10.7109375" style="234" customWidth="1"/>
    <col min="12555" max="12800" width="11.42578125" style="234"/>
    <col min="12801" max="12801" width="0.140625" style="234" customWidth="1"/>
    <col min="12802" max="12802" width="2.7109375" style="234" customWidth="1"/>
    <col min="12803" max="12803" width="18.5703125" style="234" customWidth="1"/>
    <col min="12804" max="12804" width="1.28515625" style="234" customWidth="1"/>
    <col min="12805" max="12805" width="30.7109375" style="234" customWidth="1"/>
    <col min="12806" max="12810" width="10.7109375" style="234" customWidth="1"/>
    <col min="12811" max="13056" width="11.42578125" style="234"/>
    <col min="13057" max="13057" width="0.140625" style="234" customWidth="1"/>
    <col min="13058" max="13058" width="2.7109375" style="234" customWidth="1"/>
    <col min="13059" max="13059" width="18.5703125" style="234" customWidth="1"/>
    <col min="13060" max="13060" width="1.28515625" style="234" customWidth="1"/>
    <col min="13061" max="13061" width="30.7109375" style="234" customWidth="1"/>
    <col min="13062" max="13066" width="10.7109375" style="234" customWidth="1"/>
    <col min="13067" max="13312" width="11.42578125" style="234"/>
    <col min="13313" max="13313" width="0.140625" style="234" customWidth="1"/>
    <col min="13314" max="13314" width="2.7109375" style="234" customWidth="1"/>
    <col min="13315" max="13315" width="18.5703125" style="234" customWidth="1"/>
    <col min="13316" max="13316" width="1.28515625" style="234" customWidth="1"/>
    <col min="13317" max="13317" width="30.7109375" style="234" customWidth="1"/>
    <col min="13318" max="13322" width="10.7109375" style="234" customWidth="1"/>
    <col min="13323" max="13568" width="11.42578125" style="234"/>
    <col min="13569" max="13569" width="0.140625" style="234" customWidth="1"/>
    <col min="13570" max="13570" width="2.7109375" style="234" customWidth="1"/>
    <col min="13571" max="13571" width="18.5703125" style="234" customWidth="1"/>
    <col min="13572" max="13572" width="1.28515625" style="234" customWidth="1"/>
    <col min="13573" max="13573" width="30.7109375" style="234" customWidth="1"/>
    <col min="13574" max="13578" width="10.7109375" style="234" customWidth="1"/>
    <col min="13579" max="13824" width="11.42578125" style="234"/>
    <col min="13825" max="13825" width="0.140625" style="234" customWidth="1"/>
    <col min="13826" max="13826" width="2.7109375" style="234" customWidth="1"/>
    <col min="13827" max="13827" width="18.5703125" style="234" customWidth="1"/>
    <col min="13828" max="13828" width="1.28515625" style="234" customWidth="1"/>
    <col min="13829" max="13829" width="30.7109375" style="234" customWidth="1"/>
    <col min="13830" max="13834" width="10.7109375" style="234" customWidth="1"/>
    <col min="13835" max="14080" width="11.42578125" style="234"/>
    <col min="14081" max="14081" width="0.140625" style="234" customWidth="1"/>
    <col min="14082" max="14082" width="2.7109375" style="234" customWidth="1"/>
    <col min="14083" max="14083" width="18.5703125" style="234" customWidth="1"/>
    <col min="14084" max="14084" width="1.28515625" style="234" customWidth="1"/>
    <col min="14085" max="14085" width="30.7109375" style="234" customWidth="1"/>
    <col min="14086" max="14090" width="10.7109375" style="234" customWidth="1"/>
    <col min="14091" max="14336" width="11.42578125" style="234"/>
    <col min="14337" max="14337" width="0.140625" style="234" customWidth="1"/>
    <col min="14338" max="14338" width="2.7109375" style="234" customWidth="1"/>
    <col min="14339" max="14339" width="18.5703125" style="234" customWidth="1"/>
    <col min="14340" max="14340" width="1.28515625" style="234" customWidth="1"/>
    <col min="14341" max="14341" width="30.7109375" style="234" customWidth="1"/>
    <col min="14342" max="14346" width="10.7109375" style="234" customWidth="1"/>
    <col min="14347" max="14592" width="11.42578125" style="234"/>
    <col min="14593" max="14593" width="0.140625" style="234" customWidth="1"/>
    <col min="14594" max="14594" width="2.7109375" style="234" customWidth="1"/>
    <col min="14595" max="14595" width="18.5703125" style="234" customWidth="1"/>
    <col min="14596" max="14596" width="1.28515625" style="234" customWidth="1"/>
    <col min="14597" max="14597" width="30.7109375" style="234" customWidth="1"/>
    <col min="14598" max="14602" width="10.7109375" style="234" customWidth="1"/>
    <col min="14603" max="14848" width="11.42578125" style="234"/>
    <col min="14849" max="14849" width="0.140625" style="234" customWidth="1"/>
    <col min="14850" max="14850" width="2.7109375" style="234" customWidth="1"/>
    <col min="14851" max="14851" width="18.5703125" style="234" customWidth="1"/>
    <col min="14852" max="14852" width="1.28515625" style="234" customWidth="1"/>
    <col min="14853" max="14853" width="30.7109375" style="234" customWidth="1"/>
    <col min="14854" max="14858" width="10.7109375" style="234" customWidth="1"/>
    <col min="14859" max="15104" width="11.42578125" style="234"/>
    <col min="15105" max="15105" width="0.140625" style="234" customWidth="1"/>
    <col min="15106" max="15106" width="2.7109375" style="234" customWidth="1"/>
    <col min="15107" max="15107" width="18.5703125" style="234" customWidth="1"/>
    <col min="15108" max="15108" width="1.28515625" style="234" customWidth="1"/>
    <col min="15109" max="15109" width="30.7109375" style="234" customWidth="1"/>
    <col min="15110" max="15114" width="10.7109375" style="234" customWidth="1"/>
    <col min="15115" max="15360" width="11.42578125" style="234"/>
    <col min="15361" max="15361" width="0.140625" style="234" customWidth="1"/>
    <col min="15362" max="15362" width="2.7109375" style="234" customWidth="1"/>
    <col min="15363" max="15363" width="18.5703125" style="234" customWidth="1"/>
    <col min="15364" max="15364" width="1.28515625" style="234" customWidth="1"/>
    <col min="15365" max="15365" width="30.7109375" style="234" customWidth="1"/>
    <col min="15366" max="15370" width="10.7109375" style="234" customWidth="1"/>
    <col min="15371" max="15616" width="11.42578125" style="234"/>
    <col min="15617" max="15617" width="0.140625" style="234" customWidth="1"/>
    <col min="15618" max="15618" width="2.7109375" style="234" customWidth="1"/>
    <col min="15619" max="15619" width="18.5703125" style="234" customWidth="1"/>
    <col min="15620" max="15620" width="1.28515625" style="234" customWidth="1"/>
    <col min="15621" max="15621" width="30.7109375" style="234" customWidth="1"/>
    <col min="15622" max="15626" width="10.7109375" style="234" customWidth="1"/>
    <col min="15627" max="15872" width="11.42578125" style="234"/>
    <col min="15873" max="15873" width="0.140625" style="234" customWidth="1"/>
    <col min="15874" max="15874" width="2.7109375" style="234" customWidth="1"/>
    <col min="15875" max="15875" width="18.5703125" style="234" customWidth="1"/>
    <col min="15876" max="15876" width="1.28515625" style="234" customWidth="1"/>
    <col min="15877" max="15877" width="30.7109375" style="234" customWidth="1"/>
    <col min="15878" max="15882" width="10.7109375" style="234" customWidth="1"/>
    <col min="15883" max="16128" width="11.42578125" style="234"/>
    <col min="16129" max="16129" width="0.140625" style="234" customWidth="1"/>
    <col min="16130" max="16130" width="2.7109375" style="234" customWidth="1"/>
    <col min="16131" max="16131" width="18.5703125" style="234" customWidth="1"/>
    <col min="16132" max="16132" width="1.28515625" style="234" customWidth="1"/>
    <col min="16133" max="16133" width="30.7109375" style="234" customWidth="1"/>
    <col min="16134" max="16138" width="10.7109375" style="234" customWidth="1"/>
    <col min="16139" max="16384" width="11.42578125" style="234"/>
  </cols>
  <sheetData>
    <row r="1" spans="1:7" s="231" customFormat="1" ht="0.75" customHeight="1"/>
    <row r="2" spans="1:7" s="231" customFormat="1" ht="21" customHeight="1">
      <c r="B2" s="232"/>
      <c r="E2" s="66" t="s">
        <v>36</v>
      </c>
      <c r="F2" s="238"/>
      <c r="G2" s="238"/>
    </row>
    <row r="3" spans="1:7" s="231" customFormat="1" ht="15" customHeight="1">
      <c r="E3" s="222" t="s">
        <v>545</v>
      </c>
      <c r="F3" s="239"/>
      <c r="G3" s="239"/>
    </row>
    <row r="4" spans="1:7" s="165" customFormat="1" ht="20.25" customHeight="1">
      <c r="B4" s="164"/>
      <c r="C4" s="6" t="str">
        <f>Indice!C4</f>
        <v>Producción de energía eléctrica eléctrica</v>
      </c>
    </row>
    <row r="5" spans="1:7" s="165" customFormat="1" ht="12.75" customHeight="1">
      <c r="B5" s="164"/>
      <c r="C5" s="233"/>
    </row>
    <row r="6" spans="1:7" s="165" customFormat="1" ht="13.5" customHeight="1">
      <c r="B6" s="164"/>
      <c r="C6" s="167"/>
      <c r="D6" s="168"/>
      <c r="E6" s="168"/>
    </row>
    <row r="7" spans="1:7" s="165" customFormat="1" ht="12.75" customHeight="1">
      <c r="B7" s="164"/>
      <c r="C7" s="984" t="s">
        <v>627</v>
      </c>
      <c r="D7" s="168"/>
      <c r="E7" s="484"/>
    </row>
    <row r="8" spans="1:7" s="231" customFormat="1" ht="12.75" customHeight="1">
      <c r="A8" s="165"/>
      <c r="B8" s="164"/>
      <c r="C8" s="984"/>
      <c r="D8" s="168"/>
      <c r="E8" s="484"/>
      <c r="F8" s="194"/>
      <c r="G8" s="194"/>
    </row>
    <row r="9" spans="1:7" s="231" customFormat="1" ht="12.75" customHeight="1">
      <c r="A9" s="165"/>
      <c r="B9" s="164"/>
      <c r="C9" s="984"/>
      <c r="D9" s="168"/>
      <c r="E9" s="484"/>
      <c r="F9" s="194"/>
      <c r="G9" s="194"/>
    </row>
    <row r="10" spans="1:7" s="231" customFormat="1" ht="12.75" customHeight="1">
      <c r="A10" s="165"/>
      <c r="B10" s="164"/>
      <c r="C10" s="372" t="s">
        <v>1</v>
      </c>
      <c r="D10" s="168"/>
      <c r="E10" s="484"/>
      <c r="F10" s="194"/>
      <c r="G10" s="194"/>
    </row>
    <row r="11" spans="1:7" s="231" customFormat="1" ht="12.75" customHeight="1">
      <c r="A11" s="165"/>
      <c r="B11" s="164"/>
      <c r="D11" s="168"/>
      <c r="E11" s="623"/>
      <c r="F11" s="194"/>
      <c r="G11" s="194"/>
    </row>
    <row r="12" spans="1:7" s="231" customFormat="1" ht="12.75" customHeight="1">
      <c r="A12" s="165"/>
      <c r="B12" s="164"/>
      <c r="D12" s="168"/>
      <c r="E12" s="623"/>
      <c r="F12" s="194"/>
      <c r="G12" s="194"/>
    </row>
    <row r="13" spans="1:7" s="231" customFormat="1" ht="12.75" customHeight="1">
      <c r="A13" s="165"/>
      <c r="B13" s="164"/>
      <c r="C13" s="167"/>
      <c r="D13" s="168"/>
      <c r="E13" s="623"/>
      <c r="F13" s="194"/>
      <c r="G13" s="194"/>
    </row>
    <row r="14" spans="1:7" s="231" customFormat="1" ht="12.75" customHeight="1">
      <c r="A14" s="165"/>
      <c r="B14" s="164"/>
      <c r="C14" s="167"/>
      <c r="D14" s="168"/>
      <c r="E14" s="623"/>
      <c r="F14" s="194"/>
      <c r="G14" s="194"/>
    </row>
    <row r="15" spans="1:7" s="231" customFormat="1" ht="12.75" customHeight="1">
      <c r="A15" s="165"/>
      <c r="B15" s="164"/>
      <c r="C15" s="167"/>
      <c r="D15" s="168"/>
      <c r="E15" s="623"/>
      <c r="F15" s="194"/>
      <c r="G15" s="194"/>
    </row>
    <row r="16" spans="1:7" s="231" customFormat="1" ht="12.75" customHeight="1">
      <c r="A16" s="165"/>
      <c r="B16" s="164"/>
      <c r="C16" s="167"/>
      <c r="D16" s="168"/>
      <c r="E16" s="623"/>
      <c r="F16" s="194"/>
      <c r="G16" s="194"/>
    </row>
    <row r="17" spans="1:11" s="231" customFormat="1" ht="12.75" customHeight="1">
      <c r="A17" s="165"/>
      <c r="B17" s="164"/>
      <c r="C17" s="167"/>
      <c r="D17" s="168"/>
      <c r="E17" s="623"/>
      <c r="F17" s="194"/>
      <c r="G17" s="194"/>
    </row>
    <row r="18" spans="1:11" s="231" customFormat="1" ht="12.75" customHeight="1">
      <c r="A18" s="165"/>
      <c r="B18" s="164"/>
      <c r="C18" s="167"/>
      <c r="D18" s="168"/>
      <c r="E18" s="623"/>
      <c r="F18" s="194"/>
      <c r="G18" s="194"/>
    </row>
    <row r="19" spans="1:11" s="231" customFormat="1" ht="12.75" customHeight="1">
      <c r="A19" s="165"/>
      <c r="B19" s="164"/>
      <c r="C19" s="167"/>
      <c r="D19" s="168"/>
      <c r="E19" s="623"/>
      <c r="F19" s="194"/>
      <c r="G19" s="194"/>
    </row>
    <row r="20" spans="1:11" s="231" customFormat="1" ht="12.75" customHeight="1">
      <c r="A20" s="165"/>
      <c r="B20" s="164"/>
      <c r="C20" s="167"/>
      <c r="D20" s="168"/>
      <c r="E20" s="623"/>
      <c r="F20" s="194"/>
      <c r="G20" s="194"/>
    </row>
    <row r="21" spans="1:11" s="231" customFormat="1" ht="12.75" customHeight="1">
      <c r="A21" s="165"/>
      <c r="B21" s="164"/>
      <c r="C21" s="167"/>
      <c r="D21" s="168"/>
      <c r="E21" s="623"/>
      <c r="F21" s="194"/>
      <c r="G21" s="194"/>
    </row>
    <row r="22" spans="1:11">
      <c r="E22" s="624"/>
    </row>
    <row r="23" spans="1:11">
      <c r="E23" s="624"/>
      <c r="H23" s="235"/>
      <c r="I23" s="235"/>
      <c r="J23" s="235"/>
      <c r="K23" s="235"/>
    </row>
    <row r="24" spans="1:11">
      <c r="E24" s="625"/>
      <c r="F24" s="237"/>
      <c r="G24" s="237"/>
      <c r="H24" s="235"/>
      <c r="I24" s="235"/>
      <c r="J24" s="235"/>
      <c r="K24" s="235"/>
    </row>
    <row r="25" spans="1:11">
      <c r="F25" s="236"/>
      <c r="G25" s="236"/>
      <c r="H25" s="235"/>
      <c r="I25" s="235"/>
      <c r="J25" s="235"/>
      <c r="K25" s="235"/>
    </row>
    <row r="26" spans="1:11">
      <c r="F26" s="236"/>
      <c r="G26" s="236"/>
      <c r="H26" s="235"/>
      <c r="I26" s="235"/>
      <c r="J26" s="235"/>
      <c r="K26" s="235"/>
    </row>
    <row r="27" spans="1:11">
      <c r="E27" s="237"/>
      <c r="F27" s="237"/>
      <c r="G27" s="237"/>
      <c r="H27" s="235"/>
      <c r="I27" s="235"/>
      <c r="J27" s="235"/>
      <c r="K27" s="235"/>
    </row>
    <row r="28" spans="1:11">
      <c r="E28" s="237"/>
      <c r="F28" s="237"/>
      <c r="G28" s="237"/>
    </row>
  </sheetData>
  <mergeCells count="1">
    <mergeCell ref="C7:C9"/>
  </mergeCells>
  <hyperlinks>
    <hyperlink ref="C4" location="Indice!A1" display="Indice!A1"/>
  </hyperlink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56</vt:i4>
      </vt:variant>
      <vt:variant>
        <vt:lpstr>Rangos con nombre</vt:lpstr>
      </vt:variant>
      <vt:variant>
        <vt:i4>58</vt:i4>
      </vt:variant>
    </vt:vector>
  </HeadingPairs>
  <TitlesOfParts>
    <vt:vector size="114" baseType="lpstr">
      <vt:lpstr>Indice</vt:lpstr>
      <vt:lpstr>C1</vt:lpstr>
      <vt:lpstr>C2</vt:lpstr>
      <vt:lpstr>C3</vt:lpstr>
      <vt:lpstr>C4</vt:lpstr>
      <vt:lpstr>C5</vt:lpstr>
      <vt:lpstr>C6</vt:lpstr>
      <vt:lpstr>C7</vt:lpstr>
      <vt:lpstr>C8</vt:lpstr>
      <vt:lpstr>C9</vt:lpstr>
      <vt:lpstr>C10</vt:lpstr>
      <vt:lpstr>C11</vt:lpstr>
      <vt:lpstr>C12</vt:lpstr>
      <vt:lpstr>C13</vt:lpstr>
      <vt:lpstr>C14</vt:lpstr>
      <vt:lpstr>C15</vt:lpstr>
      <vt:lpstr>C16</vt:lpstr>
      <vt:lpstr>C17</vt:lpstr>
      <vt:lpstr>C18</vt:lpstr>
      <vt:lpstr>C19</vt:lpstr>
      <vt:lpstr>C20</vt:lpstr>
      <vt:lpstr>C21</vt:lpstr>
      <vt:lpstr>C22</vt:lpstr>
      <vt:lpstr>C23</vt:lpstr>
      <vt:lpstr>C24</vt:lpstr>
      <vt:lpstr>C25</vt:lpstr>
      <vt:lpstr>C26</vt:lpstr>
      <vt:lpstr>C27</vt:lpstr>
      <vt:lpstr>C28</vt:lpstr>
      <vt:lpstr>C29</vt:lpstr>
      <vt:lpstr>C30</vt:lpstr>
      <vt:lpstr>C31</vt:lpstr>
      <vt:lpstr>C32</vt:lpstr>
      <vt:lpstr>C33</vt:lpstr>
      <vt:lpstr>C34</vt:lpstr>
      <vt:lpstr>C35</vt:lpstr>
      <vt:lpstr>C36</vt:lpstr>
      <vt:lpstr>C37</vt:lpstr>
      <vt:lpstr>C38</vt:lpstr>
      <vt:lpstr>C39</vt:lpstr>
      <vt:lpstr>C40</vt:lpstr>
      <vt:lpstr>C41</vt:lpstr>
      <vt:lpstr>C42</vt:lpstr>
      <vt:lpstr>C43</vt:lpstr>
      <vt:lpstr>C44</vt:lpstr>
      <vt:lpstr>C45</vt:lpstr>
      <vt:lpstr>C46</vt:lpstr>
      <vt:lpstr>C47</vt:lpstr>
      <vt:lpstr>C48</vt:lpstr>
      <vt:lpstr>C49</vt:lpstr>
      <vt:lpstr>C50</vt:lpstr>
      <vt:lpstr>C51</vt:lpstr>
      <vt:lpstr>C52</vt:lpstr>
      <vt:lpstr>Data 1</vt:lpstr>
      <vt:lpstr>Data 2</vt:lpstr>
      <vt:lpstr>Data 3</vt:lpstr>
      <vt:lpstr>'C1'!Área_de_impresión</vt:lpstr>
      <vt:lpstr>'C10'!Área_de_impresión</vt:lpstr>
      <vt:lpstr>'C11'!Área_de_impresión</vt:lpstr>
      <vt:lpstr>'C12'!Área_de_impresión</vt:lpstr>
      <vt:lpstr>'C13'!Área_de_impresión</vt:lpstr>
      <vt:lpstr>'C14'!Área_de_impresión</vt:lpstr>
      <vt:lpstr>'C15'!Área_de_impresión</vt:lpstr>
      <vt:lpstr>'C17'!Área_de_impresión</vt:lpstr>
      <vt:lpstr>'C18'!Área_de_impresión</vt:lpstr>
      <vt:lpstr>'C19'!Área_de_impresión</vt:lpstr>
      <vt:lpstr>'C2'!Área_de_impresión</vt:lpstr>
      <vt:lpstr>'C20'!Área_de_impresión</vt:lpstr>
      <vt:lpstr>'C21'!Área_de_impresión</vt:lpstr>
      <vt:lpstr>'C22'!Área_de_impresión</vt:lpstr>
      <vt:lpstr>'C23'!Área_de_impresión</vt:lpstr>
      <vt:lpstr>'C24'!Área_de_impresión</vt:lpstr>
      <vt:lpstr>'C25'!Área_de_impresión</vt:lpstr>
      <vt:lpstr>'C26'!Área_de_impresión</vt:lpstr>
      <vt:lpstr>'C27'!Área_de_impresión</vt:lpstr>
      <vt:lpstr>'C28'!Área_de_impresión</vt:lpstr>
      <vt:lpstr>'C29'!Área_de_impresión</vt:lpstr>
      <vt:lpstr>'C3'!Área_de_impresión</vt:lpstr>
      <vt:lpstr>'C30'!Área_de_impresión</vt:lpstr>
      <vt:lpstr>'C31'!Área_de_impresión</vt:lpstr>
      <vt:lpstr>'C32'!Área_de_impresión</vt:lpstr>
      <vt:lpstr>'C33'!Área_de_impresión</vt:lpstr>
      <vt:lpstr>'C34'!Área_de_impresión</vt:lpstr>
      <vt:lpstr>'C35'!Área_de_impresión</vt:lpstr>
      <vt:lpstr>'C36'!Área_de_impresión</vt:lpstr>
      <vt:lpstr>'C37'!Área_de_impresión</vt:lpstr>
      <vt:lpstr>'C38'!Área_de_impresión</vt:lpstr>
      <vt:lpstr>'C39'!Área_de_impresión</vt:lpstr>
      <vt:lpstr>'C4'!Área_de_impresión</vt:lpstr>
      <vt:lpstr>'C40'!Área_de_impresión</vt:lpstr>
      <vt:lpstr>'C41'!Área_de_impresión</vt:lpstr>
      <vt:lpstr>'C42'!Área_de_impresión</vt:lpstr>
      <vt:lpstr>'C43'!Área_de_impresión</vt:lpstr>
      <vt:lpstr>'C44'!Área_de_impresión</vt:lpstr>
      <vt:lpstr>'C45'!Área_de_impresión</vt:lpstr>
      <vt:lpstr>'C46'!Área_de_impresión</vt:lpstr>
      <vt:lpstr>'C47'!Área_de_impresión</vt:lpstr>
      <vt:lpstr>'C48'!Área_de_impresión</vt:lpstr>
      <vt:lpstr>'C49'!Área_de_impresión</vt:lpstr>
      <vt:lpstr>'C5'!Área_de_impresión</vt:lpstr>
      <vt:lpstr>'C50'!Área_de_impresión</vt:lpstr>
      <vt:lpstr>'C51'!Área_de_impresión</vt:lpstr>
      <vt:lpstr>'C52'!Área_de_impresión</vt:lpstr>
      <vt:lpstr>'C6'!Área_de_impresión</vt:lpstr>
      <vt:lpstr>'C7'!Área_de_impresión</vt:lpstr>
      <vt:lpstr>'C9'!Área_de_impresión</vt:lpstr>
      <vt:lpstr>'Data 1'!Área_de_impresión</vt:lpstr>
      <vt:lpstr>'Data 2'!Área_de_impresión</vt:lpstr>
      <vt:lpstr>'Data 3'!Área_de_impresión</vt:lpstr>
      <vt:lpstr>Indice!Área_de_impresión</vt:lpstr>
      <vt:lpstr>'C33'!Títulos_a_imprimir</vt:lpstr>
      <vt:lpstr>'C35'!Títulos_a_imprimir</vt:lpstr>
      <vt:lpstr>'C52'!Títulos_a_imprimir</vt:lpstr>
      <vt:lpstr>'Data 1'!Títulos_a_imprimir</vt:lpstr>
    </vt:vector>
  </TitlesOfParts>
  <Company>Red Eléctrica de España,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Operación del Sistema Eléctrico. Informe 1998 (7)</dc:title>
  <dc:creator>Red Eléctrica de España (www.ree.es)</dc:creator>
  <cp:lastModifiedBy>SEVPENMA</cp:lastModifiedBy>
  <cp:lastPrinted>2017-06-28T09:49:18Z</cp:lastPrinted>
  <dcterms:created xsi:type="dcterms:W3CDTF">1999-09-27T10:22:29Z</dcterms:created>
  <dcterms:modified xsi:type="dcterms:W3CDTF">2017-06-28T12:03:57Z</dcterms:modified>
</cp:coreProperties>
</file>